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evin\OneDrive\Desktop\APECS Case Comp\Excel\"/>
    </mc:Choice>
  </mc:AlternateContent>
  <xr:revisionPtr revIDLastSave="0" documentId="8_{0610DF65-6217-4AA8-BE5D-481BAFA83F96}" xr6:coauthVersionLast="46" xr6:coauthVersionMax="46" xr10:uidLastSave="{00000000-0000-0000-0000-000000000000}"/>
  <bookViews>
    <workbookView xWindow="-110" yWindow="-110" windowWidth="19420" windowHeight="10420" firstSheet="1" activeTab="1" xr2:uid="{1FF3B3FB-A89E-48F9-9D30-9DCC28D364E9}"/>
  </bookViews>
  <sheets>
    <sheet name="_CIQHiddenCacheSheet" sheetId="24" state="veryHidden" r:id="rId1"/>
    <sheet name="Cover" sheetId="2" r:id="rId2"/>
    <sheet name="Returns" sheetId="23" r:id="rId3"/>
    <sheet name="YK_3FS" sheetId="1" r:id="rId4"/>
    <sheet name="YK_Revenue" sheetId="4" r:id="rId5"/>
    <sheet name="YK_Cost" sheetId="12" r:id="rId6"/>
    <sheet name="YK_BS &amp; CF" sheetId="5" r:id="rId7"/>
    <sheet name="HF_IS" sheetId="18" r:id="rId8"/>
    <sheet name="HF_Rev" sheetId="19" r:id="rId9"/>
    <sheet name="HF_Cost" sheetId="20" r:id="rId10"/>
    <sheet name="YK_Valuation" sheetId="14" r:id="rId11"/>
    <sheet name="Precedent Transaction" sheetId="15" r:id="rId12"/>
    <sheet name="Trading Comps" sheetId="16" r:id="rId13"/>
    <sheet name="Football Field" sheetId="25" r:id="rId14"/>
    <sheet name="MergerCo_IS&amp;BS" sheetId="21" r:id="rId15"/>
    <sheet name="Macro" sheetId="7" r:id="rId16"/>
    <sheet name="Investors" sheetId="13" r:id="rId17"/>
  </sheets>
  <externalReferences>
    <externalReference r:id="rId18"/>
    <externalReference r:id="rId19"/>
  </externalReferences>
  <definedNames>
    <definedName name="Case_Number" localSheetId="9">[1]Cover!$Q$11</definedName>
    <definedName name="Case_Number" localSheetId="8">[1]Cover!$Q$11</definedName>
    <definedName name="Case_Number">Cover!$R$11</definedName>
    <definedName name="CIQWBGuid" hidden="1">"23130bdf-768c-496f-bb5e-88dbe8fad56f"</definedName>
    <definedName name="CIQWBInfo" hidden="1">"{ ""CIQVersion"":""9.45.614.5792""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44270.1066319444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Leverage">Cover!$R$16</definedName>
    <definedName name="Synergy">Cover!$R$20</definedName>
    <definedName name="Tax_Rate" localSheetId="9">[1]Cover!$D$18</definedName>
    <definedName name="Tax_Rate" localSheetId="8">[1]Cover!$D$18</definedName>
    <definedName name="Tax_Rate">Cover!$D$18</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9" i="2" l="1"/>
  <c r="D42" i="2"/>
  <c r="G41" i="25"/>
  <c r="F25" i="23" l="1"/>
  <c r="F41" i="25"/>
  <c r="E41" i="25"/>
  <c r="D41" i="25"/>
  <c r="C41" i="25"/>
  <c r="J41" i="25" s="1"/>
  <c r="K41" i="25" l="1"/>
  <c r="L41" i="25"/>
  <c r="N41" i="25"/>
  <c r="M41" i="25"/>
  <c r="K41" i="20"/>
  <c r="L41" i="20" s="1"/>
  <c r="M41" i="20" s="1"/>
  <c r="J41" i="20"/>
  <c r="K36" i="20"/>
  <c r="L36" i="20"/>
  <c r="M45" i="20"/>
  <c r="L45" i="20"/>
  <c r="K45" i="20"/>
  <c r="J45" i="20"/>
  <c r="I45" i="20"/>
  <c r="J36" i="20"/>
  <c r="M36" i="20"/>
  <c r="I36" i="20"/>
  <c r="S20" i="2"/>
  <c r="E25" i="21"/>
  <c r="F25" i="21"/>
  <c r="D25" i="21"/>
  <c r="D21" i="21"/>
  <c r="J20" i="18"/>
  <c r="K20" i="18" s="1"/>
  <c r="L20" i="18" s="1"/>
  <c r="M20" i="18" s="1"/>
  <c r="E20" i="21"/>
  <c r="F20" i="21"/>
  <c r="D20" i="21"/>
  <c r="J64" i="21"/>
  <c r="K64" i="21" s="1"/>
  <c r="D134" i="14"/>
  <c r="D13" i="25" s="1"/>
  <c r="D137" i="14"/>
  <c r="G13" i="25" s="1"/>
  <c r="D136" i="14"/>
  <c r="F13" i="25" s="1"/>
  <c r="D133" i="14"/>
  <c r="C13" i="25" s="1"/>
  <c r="D135" i="14"/>
  <c r="E13" i="25" s="1"/>
  <c r="D107" i="14"/>
  <c r="G12" i="25" s="1"/>
  <c r="D103" i="14"/>
  <c r="C12" i="25" s="1"/>
  <c r="H17" i="15"/>
  <c r="D78" i="14" s="1"/>
  <c r="G16" i="25" s="1"/>
  <c r="H16" i="15"/>
  <c r="D74" i="14" s="1"/>
  <c r="C16" i="25" s="1"/>
  <c r="AW7" i="16"/>
  <c r="AW8" i="16"/>
  <c r="AW9" i="16"/>
  <c r="AW10" i="16"/>
  <c r="AW11" i="16"/>
  <c r="AW12" i="16"/>
  <c r="AW13" i="16"/>
  <c r="AW14" i="16"/>
  <c r="AW15" i="16"/>
  <c r="AW17" i="16" l="1"/>
  <c r="S16" i="2"/>
  <c r="F75" i="21"/>
  <c r="G75" i="21" s="1"/>
  <c r="H75" i="21" s="1"/>
  <c r="I75" i="21" s="1"/>
  <c r="J75" i="21" s="1"/>
  <c r="K75" i="21" s="1"/>
  <c r="F74" i="21"/>
  <c r="G74" i="21" s="1"/>
  <c r="H74" i="21" s="1"/>
  <c r="I74" i="21" s="1"/>
  <c r="J74" i="21" s="1"/>
  <c r="K74" i="21" s="1"/>
  <c r="H69" i="21"/>
  <c r="I69" i="21" s="1"/>
  <c r="J69" i="21" s="1"/>
  <c r="K69" i="21" s="1"/>
  <c r="F70" i="21"/>
  <c r="G70" i="21" s="1"/>
  <c r="F69" i="21"/>
  <c r="F68" i="21"/>
  <c r="G68" i="21" s="1"/>
  <c r="M53" i="20"/>
  <c r="L53" i="20"/>
  <c r="K53" i="20"/>
  <c r="J53" i="20"/>
  <c r="I53" i="20"/>
  <c r="J93" i="19"/>
  <c r="K93" i="19"/>
  <c r="L93" i="19"/>
  <c r="M93" i="19"/>
  <c r="I93" i="19"/>
  <c r="J86" i="19"/>
  <c r="K86" i="19"/>
  <c r="L86" i="19"/>
  <c r="M86" i="19"/>
  <c r="I86" i="19"/>
  <c r="J67" i="19"/>
  <c r="K67" i="19"/>
  <c r="L67" i="19"/>
  <c r="M67" i="19"/>
  <c r="I67" i="19"/>
  <c r="J62" i="19"/>
  <c r="K62" i="19"/>
  <c r="L62" i="19"/>
  <c r="M62" i="19"/>
  <c r="I62" i="19"/>
  <c r="J56" i="19"/>
  <c r="K56" i="19"/>
  <c r="L56" i="19"/>
  <c r="M56" i="19"/>
  <c r="I56" i="19"/>
  <c r="J50" i="19"/>
  <c r="K50" i="19"/>
  <c r="L50" i="19"/>
  <c r="M50" i="19"/>
  <c r="I50" i="19"/>
  <c r="I44" i="19"/>
  <c r="E67" i="23"/>
  <c r="G67" i="23"/>
  <c r="E56" i="23"/>
  <c r="G56" i="23"/>
  <c r="I27" i="2"/>
  <c r="J27" i="2" s="1"/>
  <c r="K27" i="2" s="1"/>
  <c r="L27" i="2" s="1"/>
  <c r="M27" i="2" s="1"/>
  <c r="N27" i="2" s="1"/>
  <c r="O27" i="2" s="1"/>
  <c r="F32" i="23"/>
  <c r="J14" i="2"/>
  <c r="I14" i="2"/>
  <c r="H14" i="2"/>
  <c r="I13" i="2"/>
  <c r="J13" i="2" s="1"/>
  <c r="K13" i="2" s="1"/>
  <c r="L13" i="2" s="1"/>
  <c r="M13" i="2" s="1"/>
  <c r="N13" i="2" s="1"/>
  <c r="O13" i="2" s="1"/>
  <c r="E49" i="23"/>
  <c r="F49" i="23" s="1"/>
  <c r="G49" i="23" s="1"/>
  <c r="H49" i="23" s="1"/>
  <c r="E60" i="21"/>
  <c r="E90" i="21" s="1"/>
  <c r="D60" i="21"/>
  <c r="D90" i="21" s="1"/>
  <c r="G87" i="21"/>
  <c r="H87" i="21" s="1"/>
  <c r="I87" i="21" s="1"/>
  <c r="J87" i="21" s="1"/>
  <c r="K87" i="21" s="1"/>
  <c r="G89" i="21"/>
  <c r="H89" i="21" s="1"/>
  <c r="I89" i="21" s="1"/>
  <c r="J89" i="21" s="1"/>
  <c r="K89" i="21" s="1"/>
  <c r="G95" i="21"/>
  <c r="H95" i="21"/>
  <c r="I95" i="21"/>
  <c r="F96" i="21"/>
  <c r="F98" i="21"/>
  <c r="D99" i="21"/>
  <c r="E99" i="21"/>
  <c r="G107" i="21"/>
  <c r="H107" i="21" s="1"/>
  <c r="I107" i="21" s="1"/>
  <c r="J107" i="21" s="1"/>
  <c r="K107" i="21" s="1"/>
  <c r="G108" i="21"/>
  <c r="H108" i="21" s="1"/>
  <c r="I108" i="21" s="1"/>
  <c r="J108" i="21" s="1"/>
  <c r="K108" i="21" s="1"/>
  <c r="D109" i="21"/>
  <c r="E109" i="21"/>
  <c r="F109" i="21"/>
  <c r="G114" i="21"/>
  <c r="H114" i="21" s="1"/>
  <c r="I114" i="21" s="1"/>
  <c r="J114" i="21" s="1"/>
  <c r="K114" i="21" s="1"/>
  <c r="D118" i="21"/>
  <c r="E118" i="21"/>
  <c r="F118" i="21"/>
  <c r="G123" i="21"/>
  <c r="H123" i="21" s="1"/>
  <c r="D126" i="21"/>
  <c r="E126" i="21"/>
  <c r="F126" i="21"/>
  <c r="B133" i="21"/>
  <c r="C133" i="21"/>
  <c r="D135" i="21"/>
  <c r="E135" i="21"/>
  <c r="F135" i="21"/>
  <c r="H139" i="21"/>
  <c r="I139" i="21"/>
  <c r="J139" i="21"/>
  <c r="K139" i="21"/>
  <c r="D166" i="21"/>
  <c r="E166" i="21"/>
  <c r="F166" i="21"/>
  <c r="D176" i="21"/>
  <c r="E176" i="21"/>
  <c r="F176" i="21"/>
  <c r="G180" i="21"/>
  <c r="H180" i="21" s="1"/>
  <c r="I180" i="21" s="1"/>
  <c r="J180" i="21" s="1"/>
  <c r="K180" i="21" s="1"/>
  <c r="D46" i="21"/>
  <c r="E43" i="21"/>
  <c r="F43" i="21"/>
  <c r="D43" i="21"/>
  <c r="D46" i="2"/>
  <c r="D45" i="2"/>
  <c r="F58" i="21" s="1"/>
  <c r="G55" i="21" s="1"/>
  <c r="D44" i="2"/>
  <c r="D23" i="23"/>
  <c r="F23" i="23" s="1"/>
  <c r="L16" i="23"/>
  <c r="L17" i="23" s="1"/>
  <c r="P15" i="23"/>
  <c r="N15" i="23"/>
  <c r="P14" i="23"/>
  <c r="N14" i="23"/>
  <c r="P13" i="23"/>
  <c r="N13" i="23"/>
  <c r="P12" i="23"/>
  <c r="N12" i="23"/>
  <c r="P11" i="23"/>
  <c r="N11" i="23"/>
  <c r="P10" i="23"/>
  <c r="N10" i="23"/>
  <c r="P9" i="23"/>
  <c r="N9" i="23"/>
  <c r="E16" i="23"/>
  <c r="G16" i="23" s="1"/>
  <c r="I15" i="23"/>
  <c r="G15" i="23"/>
  <c r="I14" i="23"/>
  <c r="G14" i="23"/>
  <c r="I13" i="23"/>
  <c r="G13" i="23"/>
  <c r="I12" i="23"/>
  <c r="G12" i="23"/>
  <c r="I11" i="23"/>
  <c r="G11" i="23"/>
  <c r="I10" i="23"/>
  <c r="G10" i="23"/>
  <c r="I9" i="23"/>
  <c r="G9" i="23"/>
  <c r="G79" i="21" l="1"/>
  <c r="H79" i="21"/>
  <c r="G80" i="21"/>
  <c r="K79" i="21"/>
  <c r="I70" i="21"/>
  <c r="J79" i="21"/>
  <c r="I79" i="21"/>
  <c r="I15" i="2"/>
  <c r="J15" i="2"/>
  <c r="F73" i="21"/>
  <c r="G73" i="21" s="1"/>
  <c r="H70" i="21"/>
  <c r="J70" i="21" s="1"/>
  <c r="J80" i="21" s="1"/>
  <c r="F99" i="21"/>
  <c r="D47" i="2"/>
  <c r="F120" i="21"/>
  <c r="F128" i="21" s="1"/>
  <c r="E120" i="21"/>
  <c r="E128" i="21" s="1"/>
  <c r="D101" i="21"/>
  <c r="D120" i="21"/>
  <c r="D128" i="21" s="1"/>
  <c r="E101" i="21"/>
  <c r="I123" i="21"/>
  <c r="N16" i="23"/>
  <c r="P17" i="23"/>
  <c r="N17" i="23"/>
  <c r="P16" i="23"/>
  <c r="I16" i="23"/>
  <c r="E17" i="23"/>
  <c r="G17" i="23" s="1"/>
  <c r="E21" i="21"/>
  <c r="F21" i="21"/>
  <c r="E14" i="21"/>
  <c r="F14" i="21"/>
  <c r="E15" i="21"/>
  <c r="F15" i="21"/>
  <c r="E16" i="21"/>
  <c r="F16" i="21"/>
  <c r="D16" i="21"/>
  <c r="D15" i="21"/>
  <c r="D14" i="21"/>
  <c r="E8" i="21"/>
  <c r="I28" i="2" s="1"/>
  <c r="F8" i="21"/>
  <c r="J28" i="2" s="1"/>
  <c r="E9" i="21"/>
  <c r="F9" i="21"/>
  <c r="D9" i="21"/>
  <c r="D8" i="21"/>
  <c r="G32" i="21"/>
  <c r="H32" i="21" s="1"/>
  <c r="I32" i="21" s="1"/>
  <c r="J32" i="21" s="1"/>
  <c r="K32" i="21" s="1"/>
  <c r="K18" i="21"/>
  <c r="J18" i="21"/>
  <c r="I18" i="21"/>
  <c r="H18" i="21"/>
  <c r="G18" i="21"/>
  <c r="E4" i="21"/>
  <c r="F4" i="21" s="1"/>
  <c r="G4" i="21" s="1"/>
  <c r="H4" i="21" s="1"/>
  <c r="I4" i="21" s="1"/>
  <c r="J4" i="21" s="1"/>
  <c r="K4" i="21" s="1"/>
  <c r="E3" i="20"/>
  <c r="F3" i="20" s="1"/>
  <c r="G3" i="20" s="1"/>
  <c r="H3" i="20" s="1"/>
  <c r="D7" i="20"/>
  <c r="E7" i="20"/>
  <c r="F7" i="20"/>
  <c r="F17" i="20" s="1"/>
  <c r="D10" i="20"/>
  <c r="E10" i="20"/>
  <c r="F10" i="20"/>
  <c r="D17" i="20"/>
  <c r="D19" i="20" s="1"/>
  <c r="E17" i="20"/>
  <c r="E22" i="20" s="1"/>
  <c r="E32" i="20" s="1"/>
  <c r="G17" i="20"/>
  <c r="G19" i="20" s="1"/>
  <c r="H17" i="20"/>
  <c r="H23" i="20" s="1"/>
  <c r="E19" i="20"/>
  <c r="H22" i="20"/>
  <c r="G23" i="20"/>
  <c r="E24" i="20"/>
  <c r="D25" i="20"/>
  <c r="E25" i="20"/>
  <c r="G25" i="20"/>
  <c r="H25" i="20"/>
  <c r="E26" i="20"/>
  <c r="G26" i="20"/>
  <c r="E27" i="20"/>
  <c r="G27" i="20"/>
  <c r="H27" i="20"/>
  <c r="E28" i="20"/>
  <c r="G28" i="20"/>
  <c r="H28" i="20"/>
  <c r="E29" i="20"/>
  <c r="G29" i="20"/>
  <c r="D30" i="20"/>
  <c r="E30" i="20"/>
  <c r="G30" i="20"/>
  <c r="H30" i="20"/>
  <c r="E31" i="20"/>
  <c r="G31" i="20"/>
  <c r="E53" i="20"/>
  <c r="F53" i="20"/>
  <c r="G53" i="20"/>
  <c r="H53" i="20"/>
  <c r="E59" i="20"/>
  <c r="F59" i="20"/>
  <c r="G59" i="20"/>
  <c r="I59" i="20" s="1"/>
  <c r="J59" i="20" s="1"/>
  <c r="K59" i="20" s="1"/>
  <c r="L59" i="20" s="1"/>
  <c r="M59" i="20" s="1"/>
  <c r="H59" i="20"/>
  <c r="E62" i="20"/>
  <c r="F62" i="20"/>
  <c r="I62" i="20" s="1"/>
  <c r="G62" i="20"/>
  <c r="H62" i="20"/>
  <c r="E65" i="20"/>
  <c r="F65" i="20"/>
  <c r="G65" i="20"/>
  <c r="H65" i="20"/>
  <c r="I65" i="20"/>
  <c r="J65" i="20" s="1"/>
  <c r="K65" i="20" s="1"/>
  <c r="L65" i="20" s="1"/>
  <c r="M65" i="20" s="1"/>
  <c r="E3" i="19"/>
  <c r="F3" i="19"/>
  <c r="G3" i="19" s="1"/>
  <c r="H3" i="19" s="1"/>
  <c r="D7" i="19"/>
  <c r="E7" i="19"/>
  <c r="F7" i="19"/>
  <c r="G7" i="19"/>
  <c r="G15" i="19" s="1"/>
  <c r="G14" i="19"/>
  <c r="H14" i="19"/>
  <c r="H7" i="19" s="1"/>
  <c r="D15" i="19"/>
  <c r="E15" i="19"/>
  <c r="E18" i="19"/>
  <c r="G18" i="19"/>
  <c r="E19" i="19"/>
  <c r="F19" i="19"/>
  <c r="G19" i="19"/>
  <c r="E20" i="19"/>
  <c r="F20" i="19"/>
  <c r="G20" i="19"/>
  <c r="E21" i="19"/>
  <c r="F21" i="19"/>
  <c r="G21" i="19"/>
  <c r="E22" i="19"/>
  <c r="F22" i="19"/>
  <c r="G22" i="19"/>
  <c r="F23" i="19"/>
  <c r="G23" i="19"/>
  <c r="E24" i="19"/>
  <c r="F24" i="19"/>
  <c r="G24" i="19"/>
  <c r="H24" i="19"/>
  <c r="E25" i="19"/>
  <c r="F25" i="19"/>
  <c r="G25" i="19"/>
  <c r="H25" i="19"/>
  <c r="E26" i="19"/>
  <c r="D29" i="19"/>
  <c r="E29" i="19"/>
  <c r="D30" i="19"/>
  <c r="E30" i="19"/>
  <c r="D31" i="19"/>
  <c r="E31" i="19"/>
  <c r="D32" i="19"/>
  <c r="E32" i="19"/>
  <c r="D33" i="19"/>
  <c r="E33" i="19"/>
  <c r="D34" i="19"/>
  <c r="E34" i="19"/>
  <c r="D35" i="19"/>
  <c r="E35" i="19"/>
  <c r="D36" i="19"/>
  <c r="E36" i="19"/>
  <c r="D37" i="19"/>
  <c r="E37" i="19"/>
  <c r="D40" i="19"/>
  <c r="E40" i="19"/>
  <c r="E41" i="19" s="1"/>
  <c r="F40" i="19"/>
  <c r="F41" i="19" s="1"/>
  <c r="G41" i="19"/>
  <c r="H41" i="19"/>
  <c r="E44" i="19"/>
  <c r="F44" i="19"/>
  <c r="G44" i="19"/>
  <c r="J44" i="19"/>
  <c r="K46" i="19"/>
  <c r="L46" i="19" s="1"/>
  <c r="M46" i="19" s="1"/>
  <c r="K47" i="19"/>
  <c r="L47" i="19" s="1"/>
  <c r="M47" i="19" s="1"/>
  <c r="E50" i="19"/>
  <c r="F50" i="19"/>
  <c r="G50" i="19"/>
  <c r="K51" i="19"/>
  <c r="L51" i="19"/>
  <c r="K52" i="19"/>
  <c r="L52" i="19"/>
  <c r="M52" i="19" s="1"/>
  <c r="K53" i="19"/>
  <c r="L53" i="19"/>
  <c r="M53" i="19" s="1"/>
  <c r="E56" i="19"/>
  <c r="F56" i="19"/>
  <c r="G56" i="19"/>
  <c r="F62" i="19"/>
  <c r="G62" i="19"/>
  <c r="D67" i="19"/>
  <c r="E67" i="19"/>
  <c r="F67" i="19"/>
  <c r="D77" i="19"/>
  <c r="E77" i="19"/>
  <c r="E82" i="19" s="1"/>
  <c r="F77" i="19"/>
  <c r="H77" i="19"/>
  <c r="E80" i="19"/>
  <c r="G80" i="19"/>
  <c r="F81" i="19"/>
  <c r="G81" i="19"/>
  <c r="D82" i="19"/>
  <c r="F82" i="19"/>
  <c r="I82" i="19" s="1"/>
  <c r="J82" i="19" s="1"/>
  <c r="K82" i="19" s="1"/>
  <c r="L82" i="19" s="1"/>
  <c r="G82" i="19"/>
  <c r="M82" i="19"/>
  <c r="E86" i="19"/>
  <c r="F86" i="19"/>
  <c r="G86" i="19"/>
  <c r="H86" i="19"/>
  <c r="J87" i="19"/>
  <c r="K87" i="19"/>
  <c r="L87" i="19" s="1"/>
  <c r="M87" i="19" s="1"/>
  <c r="E93" i="19"/>
  <c r="F93" i="19"/>
  <c r="G93" i="19"/>
  <c r="I94" i="19" s="1"/>
  <c r="H93" i="19"/>
  <c r="I3" i="18"/>
  <c r="J3" i="18"/>
  <c r="K3" i="18"/>
  <c r="L3" i="18"/>
  <c r="M3" i="18"/>
  <c r="E4" i="18"/>
  <c r="F4" i="18" s="1"/>
  <c r="G4" i="18" s="1"/>
  <c r="H4" i="18" s="1"/>
  <c r="I4" i="18" s="1"/>
  <c r="J4" i="18" s="1"/>
  <c r="K4" i="18" s="1"/>
  <c r="L4" i="18" s="1"/>
  <c r="M4" i="18" s="1"/>
  <c r="D10" i="18"/>
  <c r="E10" i="18"/>
  <c r="E12" i="18" s="1"/>
  <c r="F10" i="18"/>
  <c r="F12" i="18" s="1"/>
  <c r="G10" i="18"/>
  <c r="G12" i="18" s="1"/>
  <c r="H10" i="18"/>
  <c r="E11" i="18"/>
  <c r="F11" i="18"/>
  <c r="G11" i="18"/>
  <c r="H11" i="18"/>
  <c r="D12" i="18"/>
  <c r="H12" i="18"/>
  <c r="D15" i="18"/>
  <c r="E15" i="18"/>
  <c r="F15" i="18"/>
  <c r="G15" i="18"/>
  <c r="H15" i="18"/>
  <c r="J15" i="18"/>
  <c r="D17" i="18"/>
  <c r="E17" i="18"/>
  <c r="F17" i="18"/>
  <c r="G17" i="18"/>
  <c r="H17" i="18"/>
  <c r="J17" i="18"/>
  <c r="K17" i="18" s="1"/>
  <c r="L17" i="18" s="1"/>
  <c r="D19" i="18"/>
  <c r="E19" i="18"/>
  <c r="F19" i="18"/>
  <c r="G19" i="18"/>
  <c r="H19" i="18"/>
  <c r="J19" i="18"/>
  <c r="K19" i="18" s="1"/>
  <c r="D20" i="18"/>
  <c r="E20" i="18"/>
  <c r="D21" i="18"/>
  <c r="E21" i="18"/>
  <c r="F21" i="18"/>
  <c r="I21" i="18"/>
  <c r="J21" i="18" s="1"/>
  <c r="H23" i="18"/>
  <c r="H28" i="18" s="1"/>
  <c r="D37" i="18"/>
  <c r="E37" i="18"/>
  <c r="F37" i="18"/>
  <c r="G37" i="18"/>
  <c r="H37" i="18"/>
  <c r="D56" i="18"/>
  <c r="E56" i="18"/>
  <c r="F56" i="18"/>
  <c r="G56" i="18"/>
  <c r="H56" i="18"/>
  <c r="D72" i="18"/>
  <c r="E72" i="18"/>
  <c r="F72" i="18"/>
  <c r="G72" i="18"/>
  <c r="H72" i="18"/>
  <c r="D82" i="18"/>
  <c r="E82" i="18"/>
  <c r="F82" i="18"/>
  <c r="G82" i="18"/>
  <c r="H82" i="18"/>
  <c r="D93" i="18"/>
  <c r="E93" i="18"/>
  <c r="F93" i="18"/>
  <c r="G93" i="18"/>
  <c r="H93" i="18"/>
  <c r="D105" i="18"/>
  <c r="E105" i="18"/>
  <c r="F105" i="18"/>
  <c r="G105" i="18"/>
  <c r="H105" i="18"/>
  <c r="B112" i="18"/>
  <c r="C112" i="18"/>
  <c r="D160" i="18"/>
  <c r="E160" i="18"/>
  <c r="F160" i="18"/>
  <c r="G160" i="18"/>
  <c r="H160" i="18"/>
  <c r="D183" i="18"/>
  <c r="E183" i="18"/>
  <c r="F183" i="18"/>
  <c r="G183" i="18"/>
  <c r="H183" i="18"/>
  <c r="E188" i="18"/>
  <c r="F188" i="18"/>
  <c r="G188" i="18"/>
  <c r="H188" i="18"/>
  <c r="H74" i="18" l="1"/>
  <c r="F74" i="18"/>
  <c r="D95" i="18"/>
  <c r="D107" i="18" s="1"/>
  <c r="H95" i="18"/>
  <c r="G74" i="18"/>
  <c r="E23" i="18"/>
  <c r="E28" i="18" s="1"/>
  <c r="E32" i="18" s="1"/>
  <c r="E40" i="18" s="1"/>
  <c r="E41" i="18" s="1"/>
  <c r="G95" i="18"/>
  <c r="G107" i="18" s="1"/>
  <c r="G3" i="18" s="1"/>
  <c r="F95" i="18"/>
  <c r="F107" i="18" s="1"/>
  <c r="F3" i="18" s="1"/>
  <c r="H107" i="18"/>
  <c r="H3" i="18" s="1"/>
  <c r="D74" i="18"/>
  <c r="G23" i="18"/>
  <c r="G28" i="18" s="1"/>
  <c r="G31" i="18" s="1"/>
  <c r="F23" i="18"/>
  <c r="F28" i="18" s="1"/>
  <c r="E95" i="18"/>
  <c r="E107" i="18" s="1"/>
  <c r="E74" i="18"/>
  <c r="D48" i="2"/>
  <c r="K21" i="18"/>
  <c r="D10" i="21"/>
  <c r="F90" i="21"/>
  <c r="F101" i="21" s="1"/>
  <c r="I80" i="21"/>
  <c r="K70" i="21"/>
  <c r="K80" i="21" s="1"/>
  <c r="H73" i="21"/>
  <c r="G78" i="21"/>
  <c r="G81" i="21" s="1"/>
  <c r="H80" i="21"/>
  <c r="K45" i="19"/>
  <c r="J29" i="2"/>
  <c r="E11" i="21"/>
  <c r="H28" i="2"/>
  <c r="J123" i="21"/>
  <c r="E44" i="21"/>
  <c r="D47" i="21"/>
  <c r="I17" i="23"/>
  <c r="F44" i="21"/>
  <c r="D44" i="21"/>
  <c r="F11" i="21"/>
  <c r="M17" i="18"/>
  <c r="J94" i="19"/>
  <c r="H18" i="19"/>
  <c r="H15" i="19"/>
  <c r="I15" i="20"/>
  <c r="I14" i="20"/>
  <c r="J62" i="20"/>
  <c r="K62" i="20" s="1"/>
  <c r="L62" i="20" s="1"/>
  <c r="M62" i="20" s="1"/>
  <c r="H32" i="18"/>
  <c r="H40" i="18" s="1"/>
  <c r="H112" i="18"/>
  <c r="H143" i="18" s="1"/>
  <c r="H147" i="18" s="1"/>
  <c r="H185" i="18" s="1"/>
  <c r="H189" i="18" s="1"/>
  <c r="H31" i="18"/>
  <c r="D23" i="18"/>
  <c r="D28" i="18" s="1"/>
  <c r="K15" i="18"/>
  <c r="G31" i="19"/>
  <c r="H49" i="19" s="1"/>
  <c r="G33" i="19"/>
  <c r="H43" i="19" s="1"/>
  <c r="G35" i="19"/>
  <c r="G29" i="19"/>
  <c r="G36" i="19"/>
  <c r="G30" i="19"/>
  <c r="G32" i="19"/>
  <c r="G34" i="19"/>
  <c r="H61" i="19" s="1"/>
  <c r="G37" i="19"/>
  <c r="F27" i="20"/>
  <c r="F25" i="20"/>
  <c r="F30" i="20"/>
  <c r="F19" i="20"/>
  <c r="F26" i="20"/>
  <c r="F31" i="20"/>
  <c r="F24" i="20"/>
  <c r="F28" i="20"/>
  <c r="F23" i="20"/>
  <c r="F29" i="20"/>
  <c r="H80" i="19"/>
  <c r="H81" i="19"/>
  <c r="I81" i="19" s="1"/>
  <c r="J81" i="19" s="1"/>
  <c r="K81" i="19" s="1"/>
  <c r="L81" i="19" s="1"/>
  <c r="M81" i="19" s="1"/>
  <c r="I3" i="19"/>
  <c r="J3" i="19" s="1"/>
  <c r="K3" i="19" s="1"/>
  <c r="L3" i="19" s="1"/>
  <c r="M3" i="19" s="1"/>
  <c r="O15" i="19"/>
  <c r="O7" i="19"/>
  <c r="O14" i="19"/>
  <c r="O13" i="19"/>
  <c r="M51" i="19"/>
  <c r="F29" i="19"/>
  <c r="G32" i="18"/>
  <c r="G40" i="18" s="1"/>
  <c r="G41" i="18" s="1"/>
  <c r="G112" i="18"/>
  <c r="G143" i="18" s="1"/>
  <c r="G147" i="18" s="1"/>
  <c r="G185" i="18" s="1"/>
  <c r="G189" i="18" s="1"/>
  <c r="O15" i="20"/>
  <c r="O7" i="20"/>
  <c r="O11" i="20"/>
  <c r="O14" i="20"/>
  <c r="O13" i="20"/>
  <c r="O8" i="20"/>
  <c r="O12" i="20"/>
  <c r="I3" i="20"/>
  <c r="J3" i="20" s="1"/>
  <c r="K3" i="20" s="1"/>
  <c r="L3" i="20" s="1"/>
  <c r="M3" i="20" s="1"/>
  <c r="O9" i="20"/>
  <c r="O10" i="20"/>
  <c r="E81" i="19"/>
  <c r="F80" i="19"/>
  <c r="F18" i="19"/>
  <c r="D27" i="20"/>
  <c r="H24" i="20"/>
  <c r="E23" i="20"/>
  <c r="G22" i="20"/>
  <c r="G32" i="20" s="1"/>
  <c r="L19" i="18"/>
  <c r="H31" i="20"/>
  <c r="D29" i="20"/>
  <c r="H26" i="20"/>
  <c r="G24" i="20"/>
  <c r="D23" i="20"/>
  <c r="F22" i="20"/>
  <c r="H19" i="20"/>
  <c r="F15" i="19"/>
  <c r="G26" i="19" s="1"/>
  <c r="D28" i="20"/>
  <c r="D22" i="20"/>
  <c r="D24" i="20"/>
  <c r="I16" i="20"/>
  <c r="D31" i="20"/>
  <c r="H29" i="20"/>
  <c r="D26" i="20"/>
  <c r="D3" i="18" l="1"/>
  <c r="E112" i="18"/>
  <c r="E143" i="18" s="1"/>
  <c r="E147" i="18" s="1"/>
  <c r="E185" i="18" s="1"/>
  <c r="E189" i="18" s="1"/>
  <c r="E31" i="18"/>
  <c r="D12" i="21"/>
  <c r="E3" i="18"/>
  <c r="H41" i="18"/>
  <c r="D49" i="2"/>
  <c r="F32" i="18"/>
  <c r="F40" i="18" s="1"/>
  <c r="F41" i="18" s="1"/>
  <c r="F31" i="18"/>
  <c r="F112" i="18"/>
  <c r="F143" i="18" s="1"/>
  <c r="F147" i="18" s="1"/>
  <c r="F185" i="18" s="1"/>
  <c r="F189" i="18" s="1"/>
  <c r="L21" i="18"/>
  <c r="I73" i="21"/>
  <c r="H78" i="21"/>
  <c r="H81" i="21" s="1"/>
  <c r="K44" i="19"/>
  <c r="L45" i="19"/>
  <c r="I29" i="2"/>
  <c r="K123" i="21"/>
  <c r="D3" i="21"/>
  <c r="G44" i="21"/>
  <c r="H44" i="21" s="1"/>
  <c r="I44" i="21" s="1"/>
  <c r="J44" i="21" s="1"/>
  <c r="K44" i="21" s="1"/>
  <c r="E3" i="21"/>
  <c r="F3" i="21"/>
  <c r="H26" i="19"/>
  <c r="H35" i="19"/>
  <c r="H36" i="19"/>
  <c r="H37" i="19"/>
  <c r="H32" i="20"/>
  <c r="H55" i="19"/>
  <c r="D112" i="18"/>
  <c r="D143" i="18" s="1"/>
  <c r="D147" i="18" s="1"/>
  <c r="D185" i="18" s="1"/>
  <c r="D189" i="18" s="1"/>
  <c r="D31" i="18"/>
  <c r="D32" i="18"/>
  <c r="D40" i="18" s="1"/>
  <c r="D41" i="18" s="1"/>
  <c r="H29" i="19"/>
  <c r="J15" i="20"/>
  <c r="F32" i="20"/>
  <c r="J16" i="20"/>
  <c r="H62" i="19"/>
  <c r="I77" i="19"/>
  <c r="K94" i="19"/>
  <c r="H50" i="19"/>
  <c r="F36" i="19"/>
  <c r="F30" i="19"/>
  <c r="F32" i="19"/>
  <c r="F34" i="19"/>
  <c r="F37" i="19"/>
  <c r="F26" i="19"/>
  <c r="F31" i="19"/>
  <c r="F35" i="19"/>
  <c r="F33" i="19"/>
  <c r="M19" i="18"/>
  <c r="L15" i="18"/>
  <c r="P11" i="20"/>
  <c r="P8" i="20"/>
  <c r="P12" i="20"/>
  <c r="P9" i="20"/>
  <c r="J14" i="20"/>
  <c r="D32" i="20"/>
  <c r="H44" i="19"/>
  <c r="M21" i="18" l="1"/>
  <c r="J73" i="21"/>
  <c r="I78" i="21"/>
  <c r="I81" i="21" s="1"/>
  <c r="L44" i="19"/>
  <c r="M45" i="19"/>
  <c r="M44" i="19" s="1"/>
  <c r="J77" i="19"/>
  <c r="I80" i="19"/>
  <c r="K16" i="20"/>
  <c r="K14" i="20"/>
  <c r="M15" i="18"/>
  <c r="H56" i="19"/>
  <c r="L94" i="19"/>
  <c r="K15" i="20"/>
  <c r="K73" i="21" l="1"/>
  <c r="K78" i="21" s="1"/>
  <c r="K81" i="21" s="1"/>
  <c r="J78" i="21"/>
  <c r="J81" i="21" s="1"/>
  <c r="L15" i="20"/>
  <c r="L16" i="20"/>
  <c r="M94" i="19"/>
  <c r="L14" i="20"/>
  <c r="K77" i="19"/>
  <c r="J80" i="19"/>
  <c r="L77" i="19" l="1"/>
  <c r="K80" i="19"/>
  <c r="M15" i="20"/>
  <c r="M14" i="20"/>
  <c r="M16" i="20"/>
  <c r="P15" i="20" l="1"/>
  <c r="P14" i="20"/>
  <c r="M77" i="19"/>
  <c r="M80" i="19" s="1"/>
  <c r="L80" i="19"/>
  <c r="D145" i="13" l="1"/>
  <c r="D149" i="13"/>
  <c r="E150" i="13"/>
  <c r="F150" i="13"/>
  <c r="G150" i="13"/>
  <c r="H150" i="13"/>
  <c r="F148" i="13"/>
  <c r="G148" i="13"/>
  <c r="E148" i="13"/>
  <c r="H149" i="13"/>
  <c r="F149" i="13"/>
  <c r="G149" i="13"/>
  <c r="E149" i="13"/>
  <c r="D148" i="13"/>
  <c r="E146" i="13"/>
  <c r="F146" i="13"/>
  <c r="G146" i="13"/>
  <c r="D146" i="13"/>
  <c r="E147" i="13"/>
  <c r="F147" i="13"/>
  <c r="G147" i="13"/>
  <c r="D147" i="13"/>
  <c r="E145" i="13"/>
  <c r="F145" i="13"/>
  <c r="G145" i="13"/>
  <c r="J20" i="13"/>
  <c r="D124" i="14"/>
  <c r="D123" i="14"/>
  <c r="D122" i="14"/>
  <c r="D106" i="14"/>
  <c r="F12" i="25" s="1"/>
  <c r="D105" i="14"/>
  <c r="E12" i="25" s="1"/>
  <c r="D104" i="14"/>
  <c r="D12" i="25" s="1"/>
  <c r="D90" i="14"/>
  <c r="D89" i="14"/>
  <c r="D88" i="14"/>
  <c r="E67" i="14"/>
  <c r="F67" i="14"/>
  <c r="D67" i="14"/>
  <c r="D150" i="13" l="1"/>
  <c r="I149" i="13" s="1"/>
  <c r="J54" i="4"/>
  <c r="K54" i="4"/>
  <c r="J55" i="4"/>
  <c r="K55" i="4"/>
  <c r="H7" i="5"/>
  <c r="I7" i="5"/>
  <c r="J7" i="5" s="1"/>
  <c r="K7" i="5" s="1"/>
  <c r="I54" i="4"/>
  <c r="I55" i="4"/>
  <c r="I53" i="4"/>
  <c r="K48" i="4"/>
  <c r="K49" i="4" s="1"/>
  <c r="V61" i="7"/>
  <c r="W61" i="7"/>
  <c r="X61" i="7"/>
  <c r="Y61" i="7"/>
  <c r="U61" i="7"/>
  <c r="T61" i="7"/>
  <c r="I150" i="13" l="1"/>
  <c r="I145" i="13"/>
  <c r="I146" i="13"/>
  <c r="I147" i="13"/>
  <c r="I148" i="13"/>
  <c r="K50" i="4"/>
  <c r="H15" i="15"/>
  <c r="D77" i="14" s="1"/>
  <c r="H14" i="15"/>
  <c r="D75" i="14" s="1"/>
  <c r="H13" i="15"/>
  <c r="D76" i="14" s="1"/>
  <c r="I48" i="4"/>
  <c r="H50" i="4"/>
  <c r="D83" i="14" l="1"/>
  <c r="E83" i="14" s="1"/>
  <c r="F16" i="25"/>
  <c r="D81" i="14"/>
  <c r="E81" i="14" s="1"/>
  <c r="D16" i="25"/>
  <c r="D82" i="14"/>
  <c r="E82" i="14" s="1"/>
  <c r="E16" i="25"/>
  <c r="J152" i="13"/>
  <c r="H49" i="4"/>
  <c r="I50" i="4"/>
  <c r="J48" i="4"/>
  <c r="I49" i="4"/>
  <c r="M21" i="1"/>
  <c r="J50" i="4" l="1"/>
  <c r="J49" i="4"/>
  <c r="B47" i="14"/>
  <c r="B46" i="14"/>
  <c r="B41" i="14"/>
  <c r="B42" i="14"/>
  <c r="B43" i="14"/>
  <c r="B44" i="14"/>
  <c r="B40" i="14"/>
  <c r="B38" i="14"/>
  <c r="B37" i="14"/>
  <c r="B36" i="14"/>
  <c r="B32" i="14"/>
  <c r="E3" i="14"/>
  <c r="F3" i="14" s="1"/>
  <c r="G3" i="14" s="1"/>
  <c r="H3" i="14" s="1"/>
  <c r="I3" i="14" s="1"/>
  <c r="J3" i="14" s="1"/>
  <c r="K3" i="14" s="1"/>
  <c r="D11" i="14"/>
  <c r="D14" i="14"/>
  <c r="D15" i="14" s="1"/>
  <c r="D19" i="14"/>
  <c r="D57" i="14" s="1"/>
  <c r="D20" i="14"/>
  <c r="D21" i="14"/>
  <c r="D22" i="14"/>
  <c r="G9" i="13"/>
  <c r="G10" i="13"/>
  <c r="G11" i="13"/>
  <c r="G12" i="13"/>
  <c r="G16" i="13" s="1"/>
  <c r="E13" i="13"/>
  <c r="G13" i="13"/>
  <c r="G14" i="13"/>
  <c r="F16" i="13"/>
  <c r="F18" i="13" s="1"/>
  <c r="F17" i="13"/>
  <c r="D24" i="13"/>
  <c r="E24" i="13"/>
  <c r="F24" i="13"/>
  <c r="F26" i="13" s="1"/>
  <c r="F27" i="13" s="1"/>
  <c r="D132" i="13" s="1"/>
  <c r="D26" i="13"/>
  <c r="D27" i="13" s="1"/>
  <c r="E26" i="13"/>
  <c r="E27" i="13" s="1"/>
  <c r="D33" i="13"/>
  <c r="D34" i="13"/>
  <c r="H38" i="13"/>
  <c r="L38" i="13" s="1"/>
  <c r="H39" i="13"/>
  <c r="L39" i="13"/>
  <c r="H40" i="13"/>
  <c r="L40" i="13"/>
  <c r="H41" i="13"/>
  <c r="I41" i="13" s="1"/>
  <c r="H42" i="13"/>
  <c r="L42" i="13"/>
  <c r="H43" i="13"/>
  <c r="D106" i="13" s="1"/>
  <c r="L43" i="13"/>
  <c r="H44" i="13"/>
  <c r="L44" i="13"/>
  <c r="H45" i="13"/>
  <c r="I45" i="13" s="1"/>
  <c r="L45" i="13"/>
  <c r="H46" i="13"/>
  <c r="L46" i="13" s="1"/>
  <c r="H47" i="13"/>
  <c r="L47" i="13"/>
  <c r="H48" i="13"/>
  <c r="L48" i="13"/>
  <c r="H49" i="13"/>
  <c r="I49" i="13" s="1"/>
  <c r="H50" i="13"/>
  <c r="L50" i="13"/>
  <c r="H51" i="13"/>
  <c r="L51" i="13"/>
  <c r="H52" i="13"/>
  <c r="L52" i="13"/>
  <c r="H53" i="13"/>
  <c r="I53" i="13" s="1"/>
  <c r="L53" i="13"/>
  <c r="H54" i="13"/>
  <c r="I54" i="13" s="1"/>
  <c r="H55" i="13"/>
  <c r="I55" i="13" s="1"/>
  <c r="L55" i="13"/>
  <c r="H56" i="13"/>
  <c r="H57" i="13"/>
  <c r="L57" i="13" s="1"/>
  <c r="D58" i="13"/>
  <c r="H58" i="13" s="1"/>
  <c r="E58" i="13"/>
  <c r="F58" i="13"/>
  <c r="G58" i="13"/>
  <c r="D62" i="13"/>
  <c r="F62" i="13"/>
  <c r="G62" i="13"/>
  <c r="G64" i="13" s="1"/>
  <c r="D63" i="13"/>
  <c r="F63" i="13" s="1"/>
  <c r="H63" i="13" s="1"/>
  <c r="H64" i="13" s="1"/>
  <c r="D67" i="13"/>
  <c r="G67" i="13"/>
  <c r="D68" i="13"/>
  <c r="G68" i="13"/>
  <c r="D69" i="13"/>
  <c r="G69" i="13"/>
  <c r="D70" i="13"/>
  <c r="G70" i="13"/>
  <c r="D71" i="13"/>
  <c r="D72" i="13" s="1"/>
  <c r="F71" i="13"/>
  <c r="G71" i="13" s="1"/>
  <c r="G72" i="13"/>
  <c r="D75" i="13"/>
  <c r="E75" i="13" s="1"/>
  <c r="D76" i="13"/>
  <c r="E76" i="13"/>
  <c r="D79" i="13"/>
  <c r="D81" i="13"/>
  <c r="D92" i="13"/>
  <c r="E92" i="13"/>
  <c r="F92" i="13"/>
  <c r="D93" i="13"/>
  <c r="D98" i="13" s="1"/>
  <c r="D82" i="13" s="1"/>
  <c r="D94" i="13"/>
  <c r="F94" i="13"/>
  <c r="D95" i="13"/>
  <c r="D96" i="13"/>
  <c r="D97" i="13"/>
  <c r="E100" i="13"/>
  <c r="G100" i="13"/>
  <c r="F100" i="13" s="1"/>
  <c r="D100" i="13" s="1"/>
  <c r="H100" i="13"/>
  <c r="F101" i="13"/>
  <c r="F102" i="13"/>
  <c r="I104" i="13"/>
  <c r="D105" i="13"/>
  <c r="G105" i="13"/>
  <c r="F103" i="13" s="1"/>
  <c r="F104" i="13" s="1"/>
  <c r="J105" i="13"/>
  <c r="I106" i="13"/>
  <c r="J106" i="13"/>
  <c r="K106" i="13"/>
  <c r="K107" i="13" s="1"/>
  <c r="D107" i="13"/>
  <c r="D108" i="13"/>
  <c r="G108" i="13"/>
  <c r="D110" i="13"/>
  <c r="D111" i="13"/>
  <c r="D112" i="13"/>
  <c r="D113" i="13"/>
  <c r="D114" i="13"/>
  <c r="G117" i="13"/>
  <c r="I117" i="13"/>
  <c r="AK120" i="13"/>
  <c r="AL120" i="13"/>
  <c r="AM120" i="13" s="1"/>
  <c r="AN120" i="13" s="1"/>
  <c r="G121" i="13"/>
  <c r="G125" i="13" s="1"/>
  <c r="G122" i="13"/>
  <c r="AB122" i="13"/>
  <c r="E123" i="13"/>
  <c r="G123" i="13" s="1"/>
  <c r="AB123" i="13"/>
  <c r="AJ123" i="13"/>
  <c r="AK123" i="13"/>
  <c r="AL123" i="13"/>
  <c r="AM123" i="13"/>
  <c r="AN123" i="13"/>
  <c r="G124" i="13"/>
  <c r="Z124" i="13"/>
  <c r="AB124" i="13"/>
  <c r="AB125" i="13"/>
  <c r="AI125" i="13"/>
  <c r="AB126" i="13"/>
  <c r="AI126" i="13"/>
  <c r="F132" i="13"/>
  <c r="H136" i="13"/>
  <c r="H139" i="13"/>
  <c r="I139" i="13"/>
  <c r="J139" i="13" s="1"/>
  <c r="H140" i="13"/>
  <c r="I140" i="13"/>
  <c r="J140" i="13"/>
  <c r="J143" i="13"/>
  <c r="J25" i="1"/>
  <c r="J25" i="21" s="1"/>
  <c r="K25" i="1"/>
  <c r="K25" i="21" s="1"/>
  <c r="E3" i="7"/>
  <c r="F3" i="7" s="1"/>
  <c r="G3" i="7" s="1"/>
  <c r="H3" i="7" s="1"/>
  <c r="I3" i="7" s="1"/>
  <c r="J3" i="7"/>
  <c r="K3" i="7" s="1"/>
  <c r="L3" i="7" s="1"/>
  <c r="M3" i="7" s="1"/>
  <c r="N3" i="7" s="1"/>
  <c r="O3" i="7" s="1"/>
  <c r="U3" i="7"/>
  <c r="V3" i="7" s="1"/>
  <c r="W3" i="7" s="1"/>
  <c r="X3" i="7" s="1"/>
  <c r="Y3" i="7" s="1"/>
  <c r="G5" i="7"/>
  <c r="H5" i="7"/>
  <c r="I5" i="7"/>
  <c r="J5" i="7"/>
  <c r="K5" i="7"/>
  <c r="L5" i="7"/>
  <c r="M5" i="7"/>
  <c r="N5" i="7"/>
  <c r="O5" i="7"/>
  <c r="F12" i="7"/>
  <c r="G12" i="7"/>
  <c r="H12" i="7"/>
  <c r="I12" i="7"/>
  <c r="J12" i="7"/>
  <c r="K12" i="7"/>
  <c r="L12" i="7"/>
  <c r="M12" i="7"/>
  <c r="N12" i="7"/>
  <c r="O12" i="7"/>
  <c r="I15" i="7"/>
  <c r="J15" i="7"/>
  <c r="K15" i="7"/>
  <c r="L15" i="7"/>
  <c r="M15" i="7"/>
  <c r="N15" i="7"/>
  <c r="O15" i="7"/>
  <c r="O18" i="7"/>
  <c r="T20" i="7"/>
  <c r="U20" i="7" s="1"/>
  <c r="V20" i="7" s="1"/>
  <c r="W20" i="7" s="1"/>
  <c r="X20" i="7" s="1"/>
  <c r="Y20" i="7" s="1"/>
  <c r="T21" i="7"/>
  <c r="U21" i="7" s="1"/>
  <c r="V21" i="7" s="1"/>
  <c r="W21" i="7" s="1"/>
  <c r="X21" i="7" s="1"/>
  <c r="Y21" i="7" s="1"/>
  <c r="T23" i="7"/>
  <c r="U23" i="7"/>
  <c r="V23" i="7" s="1"/>
  <c r="W23" i="7"/>
  <c r="X23" i="7" s="1"/>
  <c r="Y23" i="7" s="1"/>
  <c r="H24" i="7"/>
  <c r="I24" i="7"/>
  <c r="J24" i="7"/>
  <c r="J31" i="7" s="1"/>
  <c r="K24" i="7"/>
  <c r="L24" i="7"/>
  <c r="M24" i="7"/>
  <c r="N24" i="7"/>
  <c r="T24" i="7"/>
  <c r="U24" i="7"/>
  <c r="V24" i="7"/>
  <c r="W24" i="7" s="1"/>
  <c r="X24" i="7" s="1"/>
  <c r="Y24" i="7" s="1"/>
  <c r="T26" i="7"/>
  <c r="U26" i="7"/>
  <c r="V26" i="7" s="1"/>
  <c r="W26" i="7" s="1"/>
  <c r="X26" i="7"/>
  <c r="Y26" i="7" s="1"/>
  <c r="I28" i="7"/>
  <c r="J28" i="7"/>
  <c r="K28" i="7"/>
  <c r="L28" i="7"/>
  <c r="M28" i="7"/>
  <c r="N28" i="7"/>
  <c r="O28" i="7"/>
  <c r="I29" i="7"/>
  <c r="J29" i="7"/>
  <c r="K29" i="7"/>
  <c r="L29" i="7"/>
  <c r="M29" i="7"/>
  <c r="N29" i="7"/>
  <c r="O29" i="7"/>
  <c r="I30" i="7"/>
  <c r="J30" i="7"/>
  <c r="K30" i="7"/>
  <c r="L30" i="7"/>
  <c r="M30" i="7"/>
  <c r="N30" i="7"/>
  <c r="O30" i="7"/>
  <c r="I31" i="7"/>
  <c r="O31" i="7"/>
  <c r="I32" i="7"/>
  <c r="J32" i="7"/>
  <c r="K32" i="7"/>
  <c r="L32" i="7"/>
  <c r="M32" i="7"/>
  <c r="N32" i="7"/>
  <c r="O32" i="7"/>
  <c r="E3" i="5"/>
  <c r="F3" i="5" s="1"/>
  <c r="G3" i="5" s="1"/>
  <c r="H3" i="5" s="1"/>
  <c r="I3" i="5" s="1"/>
  <c r="J3" i="5" s="1"/>
  <c r="K3" i="5" s="1"/>
  <c r="D7" i="5"/>
  <c r="E8" i="5"/>
  <c r="E9" i="5"/>
  <c r="D12" i="5"/>
  <c r="H13" i="5"/>
  <c r="I13" i="5" s="1"/>
  <c r="J13" i="5"/>
  <c r="K13" i="5" s="1"/>
  <c r="D18" i="5"/>
  <c r="E18" i="5"/>
  <c r="F18" i="5"/>
  <c r="D21" i="5"/>
  <c r="D27" i="5" s="1"/>
  <c r="E21" i="5"/>
  <c r="F21" i="5"/>
  <c r="D23" i="5"/>
  <c r="D29" i="5" s="1"/>
  <c r="E23" i="5"/>
  <c r="F23" i="5"/>
  <c r="D24" i="5"/>
  <c r="D30" i="5" s="1"/>
  <c r="E24" i="5"/>
  <c r="F24" i="5"/>
  <c r="H29" i="5"/>
  <c r="K29" i="5"/>
  <c r="D41" i="5"/>
  <c r="E41" i="5"/>
  <c r="F41" i="5"/>
  <c r="G38" i="5" s="1"/>
  <c r="D44" i="5"/>
  <c r="E44" i="5"/>
  <c r="F44" i="5"/>
  <c r="D47" i="5"/>
  <c r="E47" i="5"/>
  <c r="F47" i="5"/>
  <c r="D48" i="5"/>
  <c r="E48" i="5"/>
  <c r="F48" i="5"/>
  <c r="D49" i="5"/>
  <c r="D57" i="5"/>
  <c r="E57" i="5"/>
  <c r="F57" i="5"/>
  <c r="D59" i="5"/>
  <c r="E59" i="5"/>
  <c r="F59" i="5"/>
  <c r="D60" i="5"/>
  <c r="E3" i="12"/>
  <c r="F3" i="12" s="1"/>
  <c r="G3" i="12" s="1"/>
  <c r="H3" i="12" s="1"/>
  <c r="I3" i="12" s="1"/>
  <c r="J3" i="12" s="1"/>
  <c r="K3" i="12" s="1"/>
  <c r="D10" i="12"/>
  <c r="E10" i="12"/>
  <c r="F10" i="12"/>
  <c r="D12" i="12"/>
  <c r="E12" i="12"/>
  <c r="F12" i="12"/>
  <c r="D14" i="12"/>
  <c r="E14" i="12"/>
  <c r="F14" i="12"/>
  <c r="D18" i="12"/>
  <c r="E18" i="12"/>
  <c r="E12" i="5" s="1"/>
  <c r="F18" i="12"/>
  <c r="F12" i="5" s="1"/>
  <c r="H20" i="12"/>
  <c r="D21" i="12"/>
  <c r="D22" i="12"/>
  <c r="H24" i="12"/>
  <c r="I24" i="12" s="1"/>
  <c r="J24" i="12" s="1"/>
  <c r="K24" i="12" s="1"/>
  <c r="D36" i="12"/>
  <c r="D40" i="12"/>
  <c r="D9" i="12" s="1"/>
  <c r="E40" i="12"/>
  <c r="E9" i="12" s="1"/>
  <c r="F40" i="12"/>
  <c r="F9" i="12" s="1"/>
  <c r="J40" i="12"/>
  <c r="G41" i="12"/>
  <c r="H41" i="12" s="1"/>
  <c r="I41" i="12" s="1"/>
  <c r="J41" i="12" s="1"/>
  <c r="K41" i="12" s="1"/>
  <c r="E45" i="12"/>
  <c r="D48" i="12"/>
  <c r="E48" i="12"/>
  <c r="F48" i="12"/>
  <c r="G53" i="12"/>
  <c r="H53" i="12"/>
  <c r="G55" i="12"/>
  <c r="H55" i="12"/>
  <c r="I55" i="12" s="1"/>
  <c r="J55" i="12" s="1"/>
  <c r="K55" i="12"/>
  <c r="M55" i="12"/>
  <c r="D56" i="12"/>
  <c r="E56" i="12"/>
  <c r="F56" i="12"/>
  <c r="F59" i="12"/>
  <c r="F60" i="12" s="1"/>
  <c r="E60" i="12" s="1"/>
  <c r="E59" i="12" s="1"/>
  <c r="D60" i="12"/>
  <c r="D59" i="12" s="1"/>
  <c r="H61" i="12"/>
  <c r="I61" i="12" s="1"/>
  <c r="J61" i="12" s="1"/>
  <c r="K61" i="12" s="1"/>
  <c r="G68" i="12"/>
  <c r="H68" i="12"/>
  <c r="I68" i="12" s="1"/>
  <c r="J68" i="12" s="1"/>
  <c r="K68" i="12" s="1"/>
  <c r="D69" i="12"/>
  <c r="E69" i="12"/>
  <c r="F69" i="12"/>
  <c r="E71" i="12"/>
  <c r="F71" i="12"/>
  <c r="G71" i="12" s="1"/>
  <c r="H71" i="12" s="1"/>
  <c r="I71" i="12"/>
  <c r="E72" i="12"/>
  <c r="D72" i="12" s="1"/>
  <c r="D71" i="12" s="1"/>
  <c r="F72" i="12"/>
  <c r="G72" i="12" s="1"/>
  <c r="H72" i="12" s="1"/>
  <c r="I72" i="12" s="1"/>
  <c r="J72" i="12" s="1"/>
  <c r="K72" i="12" s="1"/>
  <c r="G77" i="12"/>
  <c r="H77" i="12" s="1"/>
  <c r="I77" i="12" s="1"/>
  <c r="J77" i="12" s="1"/>
  <c r="K77" i="12"/>
  <c r="G79" i="12"/>
  <c r="H79" i="12" s="1"/>
  <c r="I79" i="12" s="1"/>
  <c r="J79" i="12" s="1"/>
  <c r="K79" i="12" s="1"/>
  <c r="D80" i="12"/>
  <c r="E80" i="12"/>
  <c r="F80" i="12"/>
  <c r="G82" i="12"/>
  <c r="E83" i="12"/>
  <c r="F83" i="12"/>
  <c r="G83" i="12"/>
  <c r="H83" i="12" s="1"/>
  <c r="I83" i="12" s="1"/>
  <c r="J83" i="12"/>
  <c r="K83" i="12" s="1"/>
  <c r="D90" i="12"/>
  <c r="E90" i="12"/>
  <c r="F90" i="12"/>
  <c r="D91" i="12"/>
  <c r="D92" i="12" s="1"/>
  <c r="E91" i="12"/>
  <c r="E92" i="12" s="1"/>
  <c r="F91" i="12"/>
  <c r="F92" i="12" s="1"/>
  <c r="D97" i="12"/>
  <c r="E97" i="12"/>
  <c r="F97" i="12"/>
  <c r="E3" i="4"/>
  <c r="F3" i="4" s="1"/>
  <c r="M12" i="4" s="1"/>
  <c r="G3" i="4"/>
  <c r="H3" i="4"/>
  <c r="I3" i="4" s="1"/>
  <c r="J3" i="4" s="1"/>
  <c r="K3" i="4" s="1"/>
  <c r="D7" i="4"/>
  <c r="D37" i="12" s="1"/>
  <c r="E7" i="4"/>
  <c r="E18" i="4" s="1"/>
  <c r="F7" i="4"/>
  <c r="F13" i="5" s="1"/>
  <c r="M8" i="4"/>
  <c r="D11" i="4"/>
  <c r="D47" i="12" s="1"/>
  <c r="E11" i="4"/>
  <c r="F11" i="4"/>
  <c r="M13" i="4"/>
  <c r="D15" i="4"/>
  <c r="D49" i="12" s="1"/>
  <c r="E19" i="4"/>
  <c r="F19" i="4"/>
  <c r="E20" i="4"/>
  <c r="F20" i="4"/>
  <c r="E22" i="4"/>
  <c r="F22" i="4"/>
  <c r="E23" i="4"/>
  <c r="F23" i="4"/>
  <c r="E24" i="4"/>
  <c r="F24" i="4"/>
  <c r="E25" i="4"/>
  <c r="F25" i="4"/>
  <c r="D29" i="4"/>
  <c r="D30" i="4"/>
  <c r="D31" i="4"/>
  <c r="D33" i="4"/>
  <c r="D34" i="4"/>
  <c r="D35" i="4"/>
  <c r="D36" i="4"/>
  <c r="D37" i="4"/>
  <c r="D40" i="4"/>
  <c r="D43" i="4" s="1"/>
  <c r="E40" i="4"/>
  <c r="E46" i="4" s="1"/>
  <c r="F40" i="4"/>
  <c r="F46" i="4" s="1"/>
  <c r="F43" i="4"/>
  <c r="F44" i="4"/>
  <c r="E47" i="4"/>
  <c r="F47" i="4"/>
  <c r="G49" i="4"/>
  <c r="G50" i="4"/>
  <c r="E52" i="4"/>
  <c r="F52" i="4"/>
  <c r="G54" i="4"/>
  <c r="H54" i="4"/>
  <c r="G55" i="4"/>
  <c r="H55" i="4"/>
  <c r="G61" i="4"/>
  <c r="H61" i="4"/>
  <c r="I61" i="4" s="1"/>
  <c r="J61" i="4" s="1"/>
  <c r="K61" i="4" s="1"/>
  <c r="G65" i="4"/>
  <c r="H65" i="4" s="1"/>
  <c r="E71" i="4"/>
  <c r="F71" i="4"/>
  <c r="E72" i="4"/>
  <c r="F72" i="4"/>
  <c r="D73" i="4"/>
  <c r="F73" i="4"/>
  <c r="G73" i="4" s="1"/>
  <c r="H73" i="4" s="1"/>
  <c r="I73" i="4" s="1"/>
  <c r="J73" i="4" s="1"/>
  <c r="K73" i="4" s="1"/>
  <c r="D77" i="4"/>
  <c r="E77" i="4"/>
  <c r="F77" i="4"/>
  <c r="D78" i="4"/>
  <c r="E78" i="4"/>
  <c r="E79" i="4" s="1"/>
  <c r="F78" i="4"/>
  <c r="F79" i="4" s="1"/>
  <c r="D79" i="4"/>
  <c r="E80" i="4"/>
  <c r="F80" i="4"/>
  <c r="E82" i="4"/>
  <c r="G83" i="4" s="1"/>
  <c r="F82" i="4"/>
  <c r="D87" i="4"/>
  <c r="E87" i="4"/>
  <c r="F87" i="4"/>
  <c r="D94" i="4"/>
  <c r="D95" i="4" s="1"/>
  <c r="E94" i="4"/>
  <c r="E95" i="4" s="1"/>
  <c r="F94" i="4"/>
  <c r="D97" i="4"/>
  <c r="E97" i="4"/>
  <c r="F97" i="4"/>
  <c r="F98" i="4" s="1"/>
  <c r="D104" i="4"/>
  <c r="E104" i="4"/>
  <c r="F104" i="4"/>
  <c r="D107" i="4"/>
  <c r="E107" i="4"/>
  <c r="E113" i="4" s="1"/>
  <c r="F107" i="4"/>
  <c r="G108" i="4"/>
  <c r="H108" i="4" s="1"/>
  <c r="D112" i="4"/>
  <c r="E112" i="4"/>
  <c r="F112" i="4"/>
  <c r="D113" i="4"/>
  <c r="D115" i="4" s="1"/>
  <c r="D116" i="4" s="1"/>
  <c r="F113" i="4"/>
  <c r="E115" i="4"/>
  <c r="E116" i="4" s="1"/>
  <c r="F115" i="4"/>
  <c r="D122" i="4"/>
  <c r="D129" i="4"/>
  <c r="E129" i="4"/>
  <c r="F129" i="4"/>
  <c r="D131" i="4"/>
  <c r="E131" i="4"/>
  <c r="D138" i="4"/>
  <c r="E138" i="4"/>
  <c r="F138" i="4"/>
  <c r="G138" i="4"/>
  <c r="G21" i="1" s="1"/>
  <c r="G21" i="21" s="1"/>
  <c r="H138" i="4"/>
  <c r="I138" i="4"/>
  <c r="J138" i="4"/>
  <c r="K138" i="4"/>
  <c r="E4" i="1"/>
  <c r="F4" i="1"/>
  <c r="G4" i="1" s="1"/>
  <c r="H4" i="1" s="1"/>
  <c r="I4" i="1" s="1"/>
  <c r="J4" i="1" s="1"/>
  <c r="K4" i="1" s="1"/>
  <c r="E10" i="1"/>
  <c r="E12" i="1" s="1"/>
  <c r="F10" i="1"/>
  <c r="F10" i="21" s="1"/>
  <c r="F12" i="21" s="1"/>
  <c r="E11" i="1"/>
  <c r="F11" i="1"/>
  <c r="D12" i="1"/>
  <c r="F12" i="1"/>
  <c r="G18" i="1"/>
  <c r="H18" i="1"/>
  <c r="I18" i="1"/>
  <c r="J18" i="1"/>
  <c r="K18" i="1"/>
  <c r="H21" i="1"/>
  <c r="H21" i="21" s="1"/>
  <c r="I21" i="1"/>
  <c r="I21" i="21" s="1"/>
  <c r="J21" i="1"/>
  <c r="J21" i="21" s="1"/>
  <c r="K21" i="1"/>
  <c r="K21" i="21" s="1"/>
  <c r="D22" i="1"/>
  <c r="D27" i="1" s="1"/>
  <c r="F22" i="1"/>
  <c r="G25" i="1"/>
  <c r="G25" i="21" s="1"/>
  <c r="H25" i="1"/>
  <c r="H25" i="21" s="1"/>
  <c r="I25" i="1"/>
  <c r="I25" i="21" s="1"/>
  <c r="F27" i="1"/>
  <c r="G33" i="1"/>
  <c r="H33" i="1" s="1"/>
  <c r="I33" i="1"/>
  <c r="J33" i="1" s="1"/>
  <c r="K33" i="1" s="1"/>
  <c r="D41" i="1"/>
  <c r="D17" i="5" s="1"/>
  <c r="E41" i="1"/>
  <c r="E17" i="5" s="1"/>
  <c r="F41" i="1"/>
  <c r="G42" i="1"/>
  <c r="H42" i="1" s="1"/>
  <c r="I42" i="1" s="1"/>
  <c r="J42" i="1" s="1"/>
  <c r="K42" i="1" s="1"/>
  <c r="G44" i="1"/>
  <c r="H44" i="1" s="1"/>
  <c r="I44" i="1" s="1"/>
  <c r="J44" i="1"/>
  <c r="K44" i="1" s="1"/>
  <c r="G46" i="1"/>
  <c r="H46" i="1" s="1"/>
  <c r="I46" i="1" s="1"/>
  <c r="J46" i="1" s="1"/>
  <c r="K46" i="1" s="1"/>
  <c r="D47" i="1"/>
  <c r="D58" i="1" s="1"/>
  <c r="G52" i="1"/>
  <c r="H52" i="1"/>
  <c r="I52" i="1"/>
  <c r="F53" i="1"/>
  <c r="F7" i="5" s="1"/>
  <c r="F55" i="1"/>
  <c r="D56" i="1"/>
  <c r="E56" i="1"/>
  <c r="G64" i="1"/>
  <c r="H64" i="1" s="1"/>
  <c r="I64" i="1" s="1"/>
  <c r="J64" i="1" s="1"/>
  <c r="K64" i="1" s="1"/>
  <c r="G65" i="1"/>
  <c r="H65" i="1"/>
  <c r="I65" i="1" s="1"/>
  <c r="J65" i="1" s="1"/>
  <c r="K65" i="1" s="1"/>
  <c r="D66" i="1"/>
  <c r="E66" i="1"/>
  <c r="F66" i="1"/>
  <c r="F77" i="1" s="1"/>
  <c r="F85" i="1" s="1"/>
  <c r="G71" i="1"/>
  <c r="H71" i="1" s="1"/>
  <c r="I71" i="1" s="1"/>
  <c r="J71" i="1" s="1"/>
  <c r="K71" i="1" s="1"/>
  <c r="D75" i="1"/>
  <c r="E75" i="1"/>
  <c r="E77" i="1" s="1"/>
  <c r="E85" i="1" s="1"/>
  <c r="F75" i="1"/>
  <c r="G80" i="1"/>
  <c r="H80" i="1" s="1"/>
  <c r="I80" i="1" s="1"/>
  <c r="D83" i="1"/>
  <c r="E83" i="1"/>
  <c r="F83" i="1"/>
  <c r="B90" i="1"/>
  <c r="C90" i="1"/>
  <c r="D92" i="1"/>
  <c r="D40" i="21" s="1"/>
  <c r="E92" i="1"/>
  <c r="F92" i="1"/>
  <c r="D123" i="1"/>
  <c r="E123" i="1"/>
  <c r="F123" i="1"/>
  <c r="D133" i="1"/>
  <c r="E133" i="1"/>
  <c r="F133" i="1"/>
  <c r="G137" i="1"/>
  <c r="H137" i="1" s="1"/>
  <c r="I137" i="1" s="1"/>
  <c r="J137" i="1" s="1"/>
  <c r="K137" i="1" s="1"/>
  <c r="D30" i="1" l="1"/>
  <c r="D34" i="1" s="1"/>
  <c r="D90" i="1"/>
  <c r="D109" i="1" s="1"/>
  <c r="D113" i="1" s="1"/>
  <c r="D20" i="5"/>
  <c r="D26" i="5" s="1"/>
  <c r="E20" i="5"/>
  <c r="E40" i="21"/>
  <c r="D17" i="21"/>
  <c r="D22" i="21" s="1"/>
  <c r="D41" i="21"/>
  <c r="D77" i="1"/>
  <c r="D85" i="1" s="1"/>
  <c r="D3" i="1" s="1"/>
  <c r="E49" i="5"/>
  <c r="E60" i="5" s="1"/>
  <c r="F20" i="5"/>
  <c r="F40" i="21"/>
  <c r="F131" i="4"/>
  <c r="D31" i="23"/>
  <c r="F31" i="23" s="1"/>
  <c r="J19" i="2"/>
  <c r="J16" i="2"/>
  <c r="F68" i="14"/>
  <c r="N22" i="1"/>
  <c r="N23" i="1" s="1"/>
  <c r="H16" i="2"/>
  <c r="H18" i="2" s="1"/>
  <c r="H19" i="2"/>
  <c r="H21" i="2" s="1"/>
  <c r="D68" i="14"/>
  <c r="E22" i="1"/>
  <c r="E10" i="21"/>
  <c r="E12" i="21" s="1"/>
  <c r="G131" i="4"/>
  <c r="H131" i="4" s="1"/>
  <c r="E51" i="5"/>
  <c r="D51" i="5"/>
  <c r="D23" i="14"/>
  <c r="F139" i="13"/>
  <c r="F19" i="13"/>
  <c r="I43" i="13"/>
  <c r="I51" i="13"/>
  <c r="I44" i="13"/>
  <c r="I52" i="13"/>
  <c r="G101" i="13"/>
  <c r="I46" i="13"/>
  <c r="I42" i="13"/>
  <c r="I50" i="13"/>
  <c r="I57" i="13"/>
  <c r="I40" i="13"/>
  <c r="I48" i="13"/>
  <c r="I38" i="13"/>
  <c r="I39" i="13"/>
  <c r="E132" i="13"/>
  <c r="F136" i="13"/>
  <c r="F140" i="13"/>
  <c r="I105" i="13"/>
  <c r="I56" i="13"/>
  <c r="I47" i="13"/>
  <c r="D109" i="13"/>
  <c r="D102" i="13"/>
  <c r="H59" i="13"/>
  <c r="Q53" i="13" s="1"/>
  <c r="I136" i="13"/>
  <c r="D64" i="13"/>
  <c r="F64" i="13" s="1"/>
  <c r="D103" i="13"/>
  <c r="D115" i="13"/>
  <c r="D104" i="13"/>
  <c r="L56" i="13"/>
  <c r="L54" i="13"/>
  <c r="L49" i="13"/>
  <c r="L41" i="13"/>
  <c r="F116" i="4"/>
  <c r="F95" i="4"/>
  <c r="H83" i="4"/>
  <c r="J80" i="1"/>
  <c r="F90" i="1"/>
  <c r="F109" i="1" s="1"/>
  <c r="F113" i="1" s="1"/>
  <c r="F30" i="1"/>
  <c r="F34" i="1" s="1"/>
  <c r="I108" i="4"/>
  <c r="I65" i="4"/>
  <c r="Q45" i="7"/>
  <c r="Q53" i="7"/>
  <c r="Q24" i="7"/>
  <c r="Q26" i="7"/>
  <c r="R45" i="7"/>
  <c r="R53" i="7"/>
  <c r="Q20" i="7"/>
  <c r="Q21" i="7"/>
  <c r="Q23" i="7"/>
  <c r="R24" i="7"/>
  <c r="R26" i="7"/>
  <c r="Q46" i="7"/>
  <c r="Q54" i="7"/>
  <c r="R20" i="7"/>
  <c r="R21" i="7"/>
  <c r="R23" i="7"/>
  <c r="R46" i="7"/>
  <c r="R54" i="7"/>
  <c r="Q38" i="7"/>
  <c r="Q50" i="7"/>
  <c r="Q59" i="7"/>
  <c r="R49" i="7"/>
  <c r="R50" i="7"/>
  <c r="Q58" i="7"/>
  <c r="R58" i="7"/>
  <c r="R38" i="7"/>
  <c r="Q37" i="7"/>
  <c r="R37" i="7"/>
  <c r="Q49" i="7"/>
  <c r="R59" i="7"/>
  <c r="F17" i="5"/>
  <c r="F47" i="1"/>
  <c r="F21" i="12"/>
  <c r="F47" i="12"/>
  <c r="I65" i="12"/>
  <c r="J71" i="12"/>
  <c r="G109" i="4"/>
  <c r="H109" i="4" s="1"/>
  <c r="I109" i="4" s="1"/>
  <c r="J109" i="4" s="1"/>
  <c r="K109" i="4" s="1"/>
  <c r="E21" i="12"/>
  <c r="E15" i="4"/>
  <c r="E33" i="4" s="1"/>
  <c r="E47" i="12"/>
  <c r="H65" i="12"/>
  <c r="E82" i="12"/>
  <c r="D83" i="12"/>
  <c r="D82" i="12" s="1"/>
  <c r="F56" i="1"/>
  <c r="G60" i="12"/>
  <c r="H60" i="12" s="1"/>
  <c r="F49" i="5"/>
  <c r="F26" i="5"/>
  <c r="E47" i="1"/>
  <c r="E58" i="1" s="1"/>
  <c r="E3" i="1" s="1"/>
  <c r="F15" i="4"/>
  <c r="F33" i="4" s="1"/>
  <c r="M14" i="4"/>
  <c r="M7" i="4"/>
  <c r="M11" i="4"/>
  <c r="M9" i="4"/>
  <c r="M15" i="4"/>
  <c r="I53" i="12"/>
  <c r="F35" i="12"/>
  <c r="F101" i="4"/>
  <c r="E73" i="4"/>
  <c r="E44" i="4"/>
  <c r="E43" i="4"/>
  <c r="E29" i="4"/>
  <c r="F18" i="4"/>
  <c r="E17" i="12"/>
  <c r="M31" i="7"/>
  <c r="N31" i="7"/>
  <c r="D44" i="4"/>
  <c r="F8" i="5"/>
  <c r="F9" i="5"/>
  <c r="F17" i="12"/>
  <c r="F45" i="12"/>
  <c r="F37" i="12"/>
  <c r="F10" i="5"/>
  <c r="G65" i="12"/>
  <c r="E7" i="5"/>
  <c r="E37" i="12"/>
  <c r="E10" i="5"/>
  <c r="E13" i="5"/>
  <c r="E35" i="12"/>
  <c r="E36" i="12"/>
  <c r="G76" i="12"/>
  <c r="G80" i="12" s="1"/>
  <c r="G16" i="1" s="1"/>
  <c r="H82" i="12"/>
  <c r="M53" i="12"/>
  <c r="M54" i="12"/>
  <c r="M56" i="12"/>
  <c r="E30" i="5"/>
  <c r="K31" i="7"/>
  <c r="L31" i="7"/>
  <c r="F36" i="12"/>
  <c r="I29" i="5"/>
  <c r="F87" i="12"/>
  <c r="F88" i="12" s="1"/>
  <c r="G88" i="12" s="1"/>
  <c r="D45" i="12"/>
  <c r="D17" i="12"/>
  <c r="D27" i="12" s="1"/>
  <c r="D9" i="5"/>
  <c r="D8" i="5"/>
  <c r="D35" i="12"/>
  <c r="I20" i="12"/>
  <c r="D13" i="5"/>
  <c r="D10" i="5"/>
  <c r="J18" i="2" l="1"/>
  <c r="D40" i="23"/>
  <c r="D41" i="23" s="1"/>
  <c r="J21" i="2"/>
  <c r="D26" i="21"/>
  <c r="H33" i="2"/>
  <c r="H35" i="2" s="1"/>
  <c r="H30" i="2"/>
  <c r="H32" i="2" s="1"/>
  <c r="E27" i="1"/>
  <c r="I19" i="2"/>
  <c r="I21" i="2" s="1"/>
  <c r="I16" i="2"/>
  <c r="I18" i="2" s="1"/>
  <c r="E68" i="14"/>
  <c r="E17" i="21"/>
  <c r="E22" i="21" s="1"/>
  <c r="E41" i="21"/>
  <c r="F35" i="1"/>
  <c r="J22" i="2"/>
  <c r="J24" i="2" s="1"/>
  <c r="F70" i="14"/>
  <c r="F17" i="21"/>
  <c r="F22" i="21" s="1"/>
  <c r="F41" i="21"/>
  <c r="D33" i="5"/>
  <c r="D135" i="1"/>
  <c r="D139" i="1" s="1"/>
  <c r="D35" i="1"/>
  <c r="H22" i="2"/>
  <c r="H24" i="2" s="1"/>
  <c r="D70" i="14"/>
  <c r="G8" i="5"/>
  <c r="H8" i="5" s="1"/>
  <c r="D25" i="14"/>
  <c r="D26" i="14" s="1"/>
  <c r="I135" i="13"/>
  <c r="D116" i="13"/>
  <c r="D117" i="13" s="1"/>
  <c r="J136" i="13"/>
  <c r="J142" i="13" s="1"/>
  <c r="E14" i="5"/>
  <c r="E11" i="5"/>
  <c r="E19" i="12"/>
  <c r="E20" i="12" s="1"/>
  <c r="I60" i="12"/>
  <c r="H54" i="12"/>
  <c r="I83" i="4"/>
  <c r="J20" i="12"/>
  <c r="J53" i="12"/>
  <c r="J65" i="12"/>
  <c r="K71" i="12"/>
  <c r="K65" i="12" s="1"/>
  <c r="F19" i="12"/>
  <c r="F20" i="12" s="1"/>
  <c r="F14" i="5"/>
  <c r="F11" i="5"/>
  <c r="E31" i="4"/>
  <c r="E34" i="4"/>
  <c r="E35" i="4"/>
  <c r="E36" i="4"/>
  <c r="E37" i="4"/>
  <c r="E30" i="4"/>
  <c r="E26" i="4"/>
  <c r="E122" i="4"/>
  <c r="I131" i="4"/>
  <c r="J65" i="4"/>
  <c r="E22" i="12"/>
  <c r="G23" i="12" s="1"/>
  <c r="E27" i="12"/>
  <c r="H87" i="12"/>
  <c r="I82" i="12"/>
  <c r="H76" i="12"/>
  <c r="H80" i="12" s="1"/>
  <c r="H16" i="1" s="1"/>
  <c r="E29" i="5"/>
  <c r="D14" i="5"/>
  <c r="D19" i="12"/>
  <c r="D20" i="12" s="1"/>
  <c r="D11" i="5"/>
  <c r="E27" i="5"/>
  <c r="F27" i="12"/>
  <c r="F22" i="12"/>
  <c r="G25" i="12" s="1"/>
  <c r="H25" i="12" s="1"/>
  <c r="I25" i="12" s="1"/>
  <c r="J25" i="12" s="1"/>
  <c r="K25" i="12" s="1"/>
  <c r="J108" i="4"/>
  <c r="K80" i="1"/>
  <c r="F51" i="5"/>
  <c r="F60" i="5"/>
  <c r="G60" i="5" s="1"/>
  <c r="E26" i="5"/>
  <c r="H88" i="12"/>
  <c r="F27" i="5"/>
  <c r="F30" i="5"/>
  <c r="F61" i="12"/>
  <c r="F49" i="12"/>
  <c r="F31" i="4"/>
  <c r="F34" i="4"/>
  <c r="F35" i="4"/>
  <c r="F36" i="4"/>
  <c r="F37" i="4"/>
  <c r="F30" i="4"/>
  <c r="F122" i="4"/>
  <c r="F29" i="5"/>
  <c r="F26" i="4"/>
  <c r="F29" i="4"/>
  <c r="E49" i="12"/>
  <c r="F58" i="1"/>
  <c r="F3" i="1" s="1"/>
  <c r="F33" i="5"/>
  <c r="F135" i="1"/>
  <c r="F139" i="1" s="1"/>
  <c r="G138" i="1" s="1"/>
  <c r="J20" i="2" l="1"/>
  <c r="D133" i="21"/>
  <c r="D152" i="21" s="1"/>
  <c r="D156" i="21" s="1"/>
  <c r="D178" i="21" s="1"/>
  <c r="D182" i="21" s="1"/>
  <c r="D29" i="21"/>
  <c r="D33" i="21" s="1"/>
  <c r="I30" i="2"/>
  <c r="I32" i="2" s="1"/>
  <c r="E26" i="21"/>
  <c r="I33" i="2"/>
  <c r="I35" i="2" s="1"/>
  <c r="J30" i="2"/>
  <c r="J33" i="2"/>
  <c r="F26" i="21"/>
  <c r="J17" i="2"/>
  <c r="E30" i="1"/>
  <c r="E34" i="1" s="1"/>
  <c r="E90" i="1"/>
  <c r="E109" i="1" s="1"/>
  <c r="E113" i="1" s="1"/>
  <c r="D28" i="14"/>
  <c r="H135" i="13"/>
  <c r="E116" i="13"/>
  <c r="D60" i="14"/>
  <c r="I88" i="12"/>
  <c r="H66" i="12"/>
  <c r="H69" i="12" s="1"/>
  <c r="H15" i="1" s="1"/>
  <c r="K65" i="4"/>
  <c r="K20" i="12"/>
  <c r="K108" i="4"/>
  <c r="J83" i="4"/>
  <c r="I76" i="12"/>
  <c r="I80" i="12" s="1"/>
  <c r="I16" i="1" s="1"/>
  <c r="J82" i="12"/>
  <c r="I87" i="12"/>
  <c r="H90" i="12"/>
  <c r="H91" i="12" s="1"/>
  <c r="H96" i="1" s="1"/>
  <c r="H38" i="14" s="1"/>
  <c r="H56" i="12"/>
  <c r="H14" i="1" s="1"/>
  <c r="H23" i="12"/>
  <c r="H60" i="5"/>
  <c r="J131" i="4"/>
  <c r="K53" i="12"/>
  <c r="J60" i="12"/>
  <c r="I54" i="12"/>
  <c r="I8" i="5"/>
  <c r="D45" i="23" l="1"/>
  <c r="D46" i="23" s="1"/>
  <c r="J32" i="2"/>
  <c r="J31" i="2"/>
  <c r="J34" i="2"/>
  <c r="J35" i="2"/>
  <c r="E133" i="21"/>
  <c r="E152" i="21" s="1"/>
  <c r="E156" i="21" s="1"/>
  <c r="E178" i="21" s="1"/>
  <c r="E182" i="21" s="1"/>
  <c r="E29" i="21"/>
  <c r="E33" i="21" s="1"/>
  <c r="F133" i="21"/>
  <c r="F152" i="21" s="1"/>
  <c r="F156" i="21" s="1"/>
  <c r="F178" i="21" s="1"/>
  <c r="F182" i="21" s="1"/>
  <c r="G181" i="21" s="1"/>
  <c r="F29" i="21"/>
  <c r="F33" i="21" s="1"/>
  <c r="E33" i="5"/>
  <c r="E135" i="1"/>
  <c r="E139" i="1" s="1"/>
  <c r="E35" i="1"/>
  <c r="I22" i="2"/>
  <c r="I24" i="2" s="1"/>
  <c r="E70" i="14"/>
  <c r="D49" i="21"/>
  <c r="H36" i="2"/>
  <c r="H38" i="2" s="1"/>
  <c r="D34" i="21"/>
  <c r="E105" i="13"/>
  <c r="E108" i="13"/>
  <c r="E113" i="13"/>
  <c r="E114" i="13"/>
  <c r="E107" i="13"/>
  <c r="E111" i="13"/>
  <c r="G140" i="13"/>
  <c r="E106" i="13"/>
  <c r="E110" i="13"/>
  <c r="E112" i="13"/>
  <c r="G139" i="13"/>
  <c r="E59" i="13"/>
  <c r="G136" i="13"/>
  <c r="E109" i="13"/>
  <c r="E104" i="13"/>
  <c r="E102" i="13"/>
  <c r="E115" i="13"/>
  <c r="E103" i="13"/>
  <c r="G135" i="13"/>
  <c r="K131" i="4"/>
  <c r="I60" i="5"/>
  <c r="I23" i="12"/>
  <c r="K83" i="4"/>
  <c r="I66" i="12"/>
  <c r="I69" i="12" s="1"/>
  <c r="I15" i="1" s="1"/>
  <c r="J88" i="12"/>
  <c r="I90" i="12"/>
  <c r="I91" i="12" s="1"/>
  <c r="I96" i="1" s="1"/>
  <c r="I38" i="14" s="1"/>
  <c r="I56" i="12"/>
  <c r="I14" i="1" s="1"/>
  <c r="J87" i="12"/>
  <c r="J76" i="12"/>
  <c r="J80" i="12" s="1"/>
  <c r="J16" i="1" s="1"/>
  <c r="K82" i="12"/>
  <c r="J8" i="5"/>
  <c r="K60" i="12"/>
  <c r="K54" i="12" s="1"/>
  <c r="J54" i="12"/>
  <c r="K56" i="12"/>
  <c r="K14" i="1" s="1"/>
  <c r="F34" i="21" l="1"/>
  <c r="J36" i="2"/>
  <c r="J38" i="2" s="1"/>
  <c r="E34" i="21"/>
  <c r="I36" i="2"/>
  <c r="I38" i="2" s="1"/>
  <c r="F115" i="13"/>
  <c r="F117" i="13"/>
  <c r="J23" i="12"/>
  <c r="J60" i="5"/>
  <c r="J66" i="12"/>
  <c r="J69" i="12" s="1"/>
  <c r="J15" i="1" s="1"/>
  <c r="K88" i="12"/>
  <c r="K66" i="12" s="1"/>
  <c r="K69" i="12" s="1"/>
  <c r="K15" i="1" s="1"/>
  <c r="K8" i="5"/>
  <c r="J90" i="12"/>
  <c r="J91" i="12" s="1"/>
  <c r="J96" i="1" s="1"/>
  <c r="J38" i="14" s="1"/>
  <c r="J56" i="12"/>
  <c r="J14" i="1" s="1"/>
  <c r="K87" i="12"/>
  <c r="K76" i="12"/>
  <c r="K80" i="12" s="1"/>
  <c r="K16" i="1" s="1"/>
  <c r="K90" i="12"/>
  <c r="K91" i="12" s="1"/>
  <c r="K96" i="1" s="1"/>
  <c r="K38" i="14" s="1"/>
  <c r="K23" i="12" l="1"/>
  <c r="K60" i="5"/>
  <c r="Q54" i="13" l="1"/>
  <c r="Q55" i="13" s="1"/>
  <c r="D9" i="23" l="1"/>
  <c r="D10" i="23"/>
  <c r="D11" i="23"/>
  <c r="D12" i="23"/>
  <c r="D13" i="23"/>
  <c r="D14" i="23"/>
  <c r="D15" i="23"/>
  <c r="D16" i="23"/>
  <c r="K9" i="23"/>
  <c r="K10" i="23"/>
  <c r="K11" i="23"/>
  <c r="K12" i="23"/>
  <c r="K13" i="23"/>
  <c r="K14" i="23"/>
  <c r="K15" i="23"/>
  <c r="K16" i="23"/>
  <c r="H47" i="21"/>
  <c r="I47" i="21" s="1"/>
  <c r="J47" i="21" s="1"/>
  <c r="K47" i="21" l="1"/>
  <c r="S11" i="2"/>
  <c r="I13" i="20"/>
  <c r="I43" i="19"/>
  <c r="I49" i="19"/>
  <c r="I55" i="19"/>
  <c r="I61" i="19"/>
  <c r="I13" i="19"/>
  <c r="I14" i="19"/>
  <c r="G22" i="12"/>
  <c r="H22" i="12"/>
  <c r="I22" i="12"/>
  <c r="J22" i="12"/>
  <c r="K22" i="12"/>
  <c r="G47" i="4"/>
  <c r="G41" i="4" s="1"/>
  <c r="H47" i="4"/>
  <c r="I47" i="4"/>
  <c r="J47" i="4"/>
  <c r="K47" i="4"/>
  <c r="G52" i="4"/>
  <c r="G42" i="4" s="1"/>
  <c r="H52" i="4"/>
  <c r="I52" i="4"/>
  <c r="J52" i="4"/>
  <c r="K52" i="4"/>
  <c r="G59" i="4"/>
  <c r="H59" i="4"/>
  <c r="I59" i="4"/>
  <c r="J59" i="4"/>
  <c r="K59" i="4"/>
  <c r="G64" i="4"/>
  <c r="H64" i="4"/>
  <c r="I64" i="4"/>
  <c r="J64" i="4"/>
  <c r="K64" i="4"/>
  <c r="G82" i="4"/>
  <c r="H82" i="4"/>
  <c r="I82" i="4"/>
  <c r="J82" i="4"/>
  <c r="K82" i="4"/>
  <c r="G89" i="4"/>
  <c r="H89" i="4"/>
  <c r="I89" i="4"/>
  <c r="J89" i="4"/>
  <c r="K89" i="4"/>
  <c r="G107" i="4"/>
  <c r="H107" i="4"/>
  <c r="I107" i="4"/>
  <c r="J107" i="4"/>
  <c r="K107" i="4"/>
  <c r="G116" i="4"/>
  <c r="H116" i="4"/>
  <c r="I116" i="4"/>
  <c r="J116" i="4"/>
  <c r="K116" i="4"/>
  <c r="H42" i="4" l="1"/>
  <c r="I42" i="4" s="1"/>
  <c r="J10" i="20"/>
  <c r="J55" i="19"/>
  <c r="K55" i="19" s="1"/>
  <c r="L55" i="19" s="1"/>
  <c r="M55" i="19" s="1"/>
  <c r="J49" i="19"/>
  <c r="K49" i="19" s="1"/>
  <c r="L49" i="19" s="1"/>
  <c r="M49" i="19" s="1"/>
  <c r="J61" i="19"/>
  <c r="K61" i="19" s="1"/>
  <c r="L61" i="19" s="1"/>
  <c r="M61" i="19" s="1"/>
  <c r="G8" i="4"/>
  <c r="H41" i="4"/>
  <c r="G40" i="4"/>
  <c r="G9" i="4"/>
  <c r="J13" i="20"/>
  <c r="I25" i="19"/>
  <c r="J14" i="19"/>
  <c r="I40" i="19"/>
  <c r="J43" i="19"/>
  <c r="I7" i="20"/>
  <c r="I10" i="20"/>
  <c r="J13" i="19"/>
  <c r="I24" i="19"/>
  <c r="K10" i="20" l="1"/>
  <c r="H9" i="4"/>
  <c r="H20" i="4" s="1"/>
  <c r="K13" i="19"/>
  <c r="J24" i="19"/>
  <c r="K13" i="20"/>
  <c r="I17" i="20"/>
  <c r="I25" i="20" s="1"/>
  <c r="G46" i="4"/>
  <c r="J40" i="19"/>
  <c r="K43" i="19"/>
  <c r="G43" i="4"/>
  <c r="G20" i="4"/>
  <c r="I7" i="19"/>
  <c r="G83" i="21" s="1"/>
  <c r="I41" i="19"/>
  <c r="H40" i="4"/>
  <c r="H43" i="4" s="1"/>
  <c r="H8" i="4"/>
  <c r="I41" i="4"/>
  <c r="J7" i="20"/>
  <c r="J25" i="19"/>
  <c r="K14" i="19"/>
  <c r="G44" i="4"/>
  <c r="G19" i="4"/>
  <c r="G7" i="4"/>
  <c r="K14" i="2" s="1"/>
  <c r="K15" i="2" s="1"/>
  <c r="I9" i="4"/>
  <c r="J42" i="4"/>
  <c r="L10" i="20" l="1"/>
  <c r="I22" i="20"/>
  <c r="I19" i="20"/>
  <c r="L13" i="20"/>
  <c r="J7" i="19"/>
  <c r="H83" i="21" s="1"/>
  <c r="J41" i="19"/>
  <c r="G97" i="21"/>
  <c r="G113" i="21"/>
  <c r="G150" i="21" s="1"/>
  <c r="J95" i="21"/>
  <c r="G96" i="21"/>
  <c r="G53" i="1"/>
  <c r="G86" i="21"/>
  <c r="G43" i="1"/>
  <c r="G30" i="12"/>
  <c r="G9" i="12" s="1"/>
  <c r="G32" i="12"/>
  <c r="G54" i="1"/>
  <c r="G70" i="1"/>
  <c r="G107" i="1" s="1"/>
  <c r="G44" i="14" s="1"/>
  <c r="J52" i="1"/>
  <c r="G19" i="12"/>
  <c r="G31" i="12"/>
  <c r="G10" i="12" s="1"/>
  <c r="G18" i="4"/>
  <c r="G70" i="4"/>
  <c r="K7" i="20"/>
  <c r="I40" i="4"/>
  <c r="I43" i="4" s="1"/>
  <c r="I8" i="4"/>
  <c r="J41" i="4"/>
  <c r="I18" i="19"/>
  <c r="I15" i="19"/>
  <c r="I29" i="19" s="1"/>
  <c r="J17" i="20"/>
  <c r="J19" i="20" s="1"/>
  <c r="J9" i="4"/>
  <c r="K42" i="4"/>
  <c r="H19" i="4"/>
  <c r="H7" i="4"/>
  <c r="L14" i="2" s="1"/>
  <c r="L15" i="2" s="1"/>
  <c r="G57" i="4"/>
  <c r="I20" i="4"/>
  <c r="L14" i="19"/>
  <c r="K25" i="19"/>
  <c r="H46" i="4"/>
  <c r="H44" i="4"/>
  <c r="H57" i="4" s="1"/>
  <c r="K40" i="19"/>
  <c r="L43" i="19"/>
  <c r="I30" i="20"/>
  <c r="I29" i="20"/>
  <c r="I9" i="18"/>
  <c r="I31" i="20"/>
  <c r="I28" i="20"/>
  <c r="K24" i="19"/>
  <c r="L13" i="19"/>
  <c r="M10" i="20" l="1"/>
  <c r="I32" i="20"/>
  <c r="G104" i="1"/>
  <c r="G41" i="14" s="1"/>
  <c r="G147" i="21"/>
  <c r="J18" i="19"/>
  <c r="J15" i="19"/>
  <c r="J29" i="19" s="1"/>
  <c r="I46" i="4"/>
  <c r="I44" i="4"/>
  <c r="I57" i="4" s="1"/>
  <c r="H86" i="21"/>
  <c r="H97" i="21"/>
  <c r="H113" i="21"/>
  <c r="H150" i="21" s="1"/>
  <c r="K95" i="21"/>
  <c r="H96" i="21"/>
  <c r="H31" i="12"/>
  <c r="H10" i="12" s="1"/>
  <c r="H53" i="1"/>
  <c r="H43" i="1"/>
  <c r="H30" i="12"/>
  <c r="H9" i="12" s="1"/>
  <c r="H32" i="12"/>
  <c r="H54" i="1"/>
  <c r="H105" i="1" s="1"/>
  <c r="H42" i="14" s="1"/>
  <c r="H70" i="1"/>
  <c r="H107" i="1" s="1"/>
  <c r="H44" i="14" s="1"/>
  <c r="H18" i="4"/>
  <c r="K52" i="1"/>
  <c r="H19" i="12"/>
  <c r="H70" i="4"/>
  <c r="L7" i="20"/>
  <c r="M7" i="20"/>
  <c r="K17" i="20"/>
  <c r="K22" i="20" s="1"/>
  <c r="M13" i="20"/>
  <c r="G8" i="12"/>
  <c r="M14" i="19"/>
  <c r="L25" i="19"/>
  <c r="I26" i="19"/>
  <c r="I8" i="18"/>
  <c r="I37" i="19"/>
  <c r="I35" i="19"/>
  <c r="I36" i="19"/>
  <c r="L40" i="19"/>
  <c r="M43" i="19"/>
  <c r="M40" i="19" s="1"/>
  <c r="K9" i="4"/>
  <c r="G105" i="1"/>
  <c r="G42" i="14" s="1"/>
  <c r="P10" i="20"/>
  <c r="L24" i="19"/>
  <c r="M13" i="19"/>
  <c r="J20" i="4"/>
  <c r="G72" i="4"/>
  <c r="G99" i="4" s="1"/>
  <c r="G98" i="4" s="1"/>
  <c r="G71" i="4"/>
  <c r="G78" i="4"/>
  <c r="G76" i="4" s="1"/>
  <c r="J30" i="20"/>
  <c r="J29" i="20"/>
  <c r="J9" i="18"/>
  <c r="J31" i="20"/>
  <c r="J28" i="20"/>
  <c r="J25" i="20"/>
  <c r="K41" i="19"/>
  <c r="K7" i="19"/>
  <c r="I83" i="21" s="1"/>
  <c r="J8" i="4"/>
  <c r="K41" i="4"/>
  <c r="J40" i="4"/>
  <c r="J22" i="20"/>
  <c r="I7" i="4"/>
  <c r="M14" i="2" s="1"/>
  <c r="M15" i="2" s="1"/>
  <c r="I19" i="4"/>
  <c r="G148" i="21"/>
  <c r="H147" i="21" l="1"/>
  <c r="H8" i="12"/>
  <c r="H39" i="12" s="1"/>
  <c r="H78" i="4"/>
  <c r="H76" i="4" s="1"/>
  <c r="H72" i="4"/>
  <c r="H99" i="4" s="1"/>
  <c r="H98" i="4" s="1"/>
  <c r="H71" i="4"/>
  <c r="J32" i="20"/>
  <c r="G115" i="4"/>
  <c r="G113" i="4" s="1"/>
  <c r="G87" i="4" s="1"/>
  <c r="G13" i="4" s="1"/>
  <c r="G101" i="4"/>
  <c r="I11" i="18"/>
  <c r="I14" i="18"/>
  <c r="I10" i="18"/>
  <c r="I18" i="18"/>
  <c r="G16" i="21" s="1"/>
  <c r="I16" i="18"/>
  <c r="P13" i="20"/>
  <c r="G18" i="12"/>
  <c r="G39" i="12"/>
  <c r="J46" i="4"/>
  <c r="J44" i="4"/>
  <c r="K20" i="4"/>
  <c r="N9" i="4"/>
  <c r="K9" i="18"/>
  <c r="K31" i="20"/>
  <c r="K30" i="20"/>
  <c r="K29" i="20"/>
  <c r="K25" i="20"/>
  <c r="K28" i="20"/>
  <c r="K8" i="4"/>
  <c r="K40" i="4"/>
  <c r="M41" i="19"/>
  <c r="M7" i="19"/>
  <c r="K83" i="21" s="1"/>
  <c r="K19" i="20"/>
  <c r="I86" i="21"/>
  <c r="I97" i="21"/>
  <c r="I113" i="21"/>
  <c r="I150" i="21" s="1"/>
  <c r="I19" i="12"/>
  <c r="I31" i="12"/>
  <c r="I10" i="12" s="1"/>
  <c r="I53" i="1"/>
  <c r="I43" i="1"/>
  <c r="I30" i="12"/>
  <c r="I9" i="12" s="1"/>
  <c r="I96" i="21"/>
  <c r="I32" i="12"/>
  <c r="I54" i="1"/>
  <c r="I105" i="1" s="1"/>
  <c r="I42" i="14" s="1"/>
  <c r="I70" i="1"/>
  <c r="I107" i="1" s="1"/>
  <c r="I44" i="14" s="1"/>
  <c r="I18" i="4"/>
  <c r="I70" i="4"/>
  <c r="J43" i="4"/>
  <c r="H148" i="21"/>
  <c r="J19" i="4"/>
  <c r="J7" i="4"/>
  <c r="N14" i="2" s="1"/>
  <c r="M24" i="19"/>
  <c r="P13" i="19"/>
  <c r="K18" i="19"/>
  <c r="K15" i="19"/>
  <c r="K29" i="19" s="1"/>
  <c r="L41" i="19"/>
  <c r="L7" i="19"/>
  <c r="J83" i="21" s="1"/>
  <c r="M17" i="20"/>
  <c r="M22" i="20" s="1"/>
  <c r="P7" i="20"/>
  <c r="H104" i="1"/>
  <c r="H41" i="14" s="1"/>
  <c r="G77" i="4"/>
  <c r="G12" i="4"/>
  <c r="G80" i="4"/>
  <c r="M25" i="19"/>
  <c r="P14" i="19"/>
  <c r="L17" i="20"/>
  <c r="L19" i="20" s="1"/>
  <c r="J26" i="19"/>
  <c r="J8" i="18"/>
  <c r="J37" i="19"/>
  <c r="J35" i="19"/>
  <c r="J36" i="19"/>
  <c r="N15" i="2" l="1"/>
  <c r="H18" i="12"/>
  <c r="H62" i="1" s="1"/>
  <c r="J57" i="4"/>
  <c r="I104" i="1"/>
  <c r="I41" i="14" s="1"/>
  <c r="K32" i="20"/>
  <c r="L22" i="20"/>
  <c r="I147" i="21"/>
  <c r="G112" i="21"/>
  <c r="G105" i="21"/>
  <c r="G69" i="1"/>
  <c r="G62" i="1"/>
  <c r="G17" i="12"/>
  <c r="I12" i="18"/>
  <c r="I23" i="18"/>
  <c r="I28" i="18" s="1"/>
  <c r="M19" i="20"/>
  <c r="I78" i="4"/>
  <c r="I76" i="4" s="1"/>
  <c r="I72" i="4"/>
  <c r="I99" i="4" s="1"/>
  <c r="I98" i="4" s="1"/>
  <c r="I71" i="4"/>
  <c r="G24" i="4"/>
  <c r="G94" i="4"/>
  <c r="M18" i="19"/>
  <c r="M15" i="19"/>
  <c r="P7" i="19"/>
  <c r="H115" i="4"/>
  <c r="H113" i="4" s="1"/>
  <c r="H87" i="4" s="1"/>
  <c r="H13" i="4" s="1"/>
  <c r="H101" i="4"/>
  <c r="M29" i="20"/>
  <c r="M9" i="18"/>
  <c r="M31" i="20"/>
  <c r="M30" i="20"/>
  <c r="M25" i="20"/>
  <c r="K46" i="4"/>
  <c r="K44" i="4"/>
  <c r="J16" i="18"/>
  <c r="H15" i="21" s="1"/>
  <c r="J11" i="18"/>
  <c r="J14" i="18"/>
  <c r="H14" i="21" s="1"/>
  <c r="J10" i="18"/>
  <c r="J18" i="18"/>
  <c r="H16" i="21" s="1"/>
  <c r="L18" i="19"/>
  <c r="L15" i="19"/>
  <c r="L29" i="19" s="1"/>
  <c r="G23" i="4"/>
  <c r="J96" i="21"/>
  <c r="J86" i="21"/>
  <c r="J97" i="21"/>
  <c r="J113" i="21"/>
  <c r="J150" i="21" s="1"/>
  <c r="J54" i="1"/>
  <c r="J105" i="1" s="1"/>
  <c r="J42" i="14" s="1"/>
  <c r="J70" i="1"/>
  <c r="J107" i="1" s="1"/>
  <c r="J44" i="14" s="1"/>
  <c r="J19" i="12"/>
  <c r="J31" i="12"/>
  <c r="J10" i="12" s="1"/>
  <c r="J53" i="1"/>
  <c r="J43" i="1"/>
  <c r="J30" i="12"/>
  <c r="J9" i="12" s="1"/>
  <c r="J32" i="12"/>
  <c r="J70" i="4"/>
  <c r="J18" i="4"/>
  <c r="L9" i="18"/>
  <c r="L31" i="20"/>
  <c r="L30" i="20"/>
  <c r="L29" i="20"/>
  <c r="L25" i="20"/>
  <c r="L28" i="20"/>
  <c r="K43" i="4"/>
  <c r="M28" i="20"/>
  <c r="K26" i="19"/>
  <c r="K8" i="18"/>
  <c r="K37" i="19"/>
  <c r="K36" i="19"/>
  <c r="K35" i="19"/>
  <c r="K19" i="4"/>
  <c r="K7" i="4"/>
  <c r="O14" i="2" s="1"/>
  <c r="O15" i="2" s="1"/>
  <c r="N8" i="4"/>
  <c r="H12" i="4"/>
  <c r="H77" i="4"/>
  <c r="H80" i="4"/>
  <c r="I8" i="12"/>
  <c r="I148" i="21"/>
  <c r="H69" i="1" l="1"/>
  <c r="H106" i="1" s="1"/>
  <c r="H43" i="14" s="1"/>
  <c r="H105" i="21"/>
  <c r="H112" i="21"/>
  <c r="H17" i="12"/>
  <c r="H44" i="12" s="1"/>
  <c r="J104" i="1"/>
  <c r="J41" i="14" s="1"/>
  <c r="J147" i="21"/>
  <c r="K57" i="4"/>
  <c r="M32" i="20"/>
  <c r="L32" i="20"/>
  <c r="J8" i="12"/>
  <c r="J39" i="12" s="1"/>
  <c r="H24" i="4"/>
  <c r="H94" i="4"/>
  <c r="I115" i="4"/>
  <c r="I113" i="4" s="1"/>
  <c r="I87" i="4" s="1"/>
  <c r="I13" i="4" s="1"/>
  <c r="I101" i="4"/>
  <c r="G94" i="21"/>
  <c r="G51" i="1"/>
  <c r="G44" i="12"/>
  <c r="G106" i="1"/>
  <c r="G43" i="14" s="1"/>
  <c r="I30" i="18"/>
  <c r="I32" i="18" s="1"/>
  <c r="I18" i="12"/>
  <c r="I39" i="12"/>
  <c r="M37" i="19"/>
  <c r="M26" i="19"/>
  <c r="M8" i="18"/>
  <c r="P15" i="19"/>
  <c r="M36" i="19"/>
  <c r="M35" i="19"/>
  <c r="K16" i="18"/>
  <c r="I15" i="21" s="1"/>
  <c r="K11" i="18"/>
  <c r="K14" i="18"/>
  <c r="I14" i="21" s="1"/>
  <c r="K10" i="18"/>
  <c r="K18" i="18"/>
  <c r="I16" i="21" s="1"/>
  <c r="G149" i="21"/>
  <c r="J72" i="4"/>
  <c r="J99" i="4" s="1"/>
  <c r="J98" i="4" s="1"/>
  <c r="J71" i="4"/>
  <c r="J78" i="4"/>
  <c r="J76" i="4" s="1"/>
  <c r="L26" i="19"/>
  <c r="L8" i="18"/>
  <c r="L37" i="19"/>
  <c r="L36" i="19"/>
  <c r="L35" i="19"/>
  <c r="K96" i="21"/>
  <c r="K86" i="21"/>
  <c r="K97" i="21"/>
  <c r="K148" i="21" s="1"/>
  <c r="K113" i="21"/>
  <c r="K150" i="21" s="1"/>
  <c r="K32" i="12"/>
  <c r="K54" i="1"/>
  <c r="K105" i="1" s="1"/>
  <c r="K42" i="14" s="1"/>
  <c r="K70" i="1"/>
  <c r="K107" i="1" s="1"/>
  <c r="K44" i="14" s="1"/>
  <c r="K19" i="12"/>
  <c r="K31" i="12"/>
  <c r="K10" i="12" s="1"/>
  <c r="K53" i="1"/>
  <c r="K43" i="1"/>
  <c r="K30" i="12"/>
  <c r="K9" i="12" s="1"/>
  <c r="K18" i="4"/>
  <c r="K70" i="4"/>
  <c r="N7" i="4"/>
  <c r="M29" i="19"/>
  <c r="I12" i="4"/>
  <c r="I77" i="4"/>
  <c r="I80" i="4"/>
  <c r="H23" i="4"/>
  <c r="J148" i="21"/>
  <c r="J12" i="18"/>
  <c r="J23" i="18"/>
  <c r="J28" i="18" s="1"/>
  <c r="H94" i="21" l="1"/>
  <c r="H151" i="21" s="1"/>
  <c r="H51" i="1"/>
  <c r="H108" i="1" s="1"/>
  <c r="H149" i="21"/>
  <c r="J18" i="12"/>
  <c r="J69" i="1" s="1"/>
  <c r="K104" i="1"/>
  <c r="K41" i="14" s="1"/>
  <c r="K147" i="21"/>
  <c r="J115" i="4"/>
  <c r="J113" i="4" s="1"/>
  <c r="J87" i="4" s="1"/>
  <c r="J13" i="4" s="1"/>
  <c r="J101" i="4"/>
  <c r="I23" i="4"/>
  <c r="G108" i="1"/>
  <c r="I37" i="18"/>
  <c r="I40" i="18"/>
  <c r="I41" i="18" s="1"/>
  <c r="G151" i="21"/>
  <c r="M18" i="18"/>
  <c r="K16" i="21" s="1"/>
  <c r="M16" i="18"/>
  <c r="K15" i="21" s="1"/>
  <c r="M11" i="18"/>
  <c r="M14" i="18"/>
  <c r="K14" i="21" s="1"/>
  <c r="M10" i="18"/>
  <c r="I24" i="4"/>
  <c r="I94" i="4"/>
  <c r="K78" i="4"/>
  <c r="K76" i="4" s="1"/>
  <c r="K72" i="4"/>
  <c r="K99" i="4" s="1"/>
  <c r="K98" i="4" s="1"/>
  <c r="K71" i="4"/>
  <c r="H45" i="12"/>
  <c r="J12" i="4"/>
  <c r="J77" i="4"/>
  <c r="J80" i="4"/>
  <c r="K23" i="18"/>
  <c r="K28" i="18" s="1"/>
  <c r="K12" i="18"/>
  <c r="K8" i="12"/>
  <c r="J30" i="18"/>
  <c r="J32" i="18" s="1"/>
  <c r="L16" i="18"/>
  <c r="J15" i="21" s="1"/>
  <c r="L11" i="18"/>
  <c r="L14" i="18"/>
  <c r="J14" i="21" s="1"/>
  <c r="L10" i="18"/>
  <c r="L18" i="18"/>
  <c r="J16" i="21" s="1"/>
  <c r="I105" i="21"/>
  <c r="I112" i="21"/>
  <c r="I69" i="1"/>
  <c r="I62" i="1"/>
  <c r="I17" i="12"/>
  <c r="G45" i="12"/>
  <c r="J105" i="21" l="1"/>
  <c r="J17" i="12"/>
  <c r="J51" i="1" s="1"/>
  <c r="J112" i="21"/>
  <c r="J62" i="1"/>
  <c r="J106" i="1" s="1"/>
  <c r="J43" i="14" s="1"/>
  <c r="K115" i="4"/>
  <c r="K113" i="4" s="1"/>
  <c r="K87" i="4" s="1"/>
  <c r="K13" i="4" s="1"/>
  <c r="K101" i="4"/>
  <c r="L12" i="18"/>
  <c r="L23" i="18"/>
  <c r="L28" i="18" s="1"/>
  <c r="M12" i="18"/>
  <c r="M23" i="18"/>
  <c r="M28" i="18" s="1"/>
  <c r="I149" i="21"/>
  <c r="J40" i="18"/>
  <c r="J41" i="18" s="1"/>
  <c r="J37" i="18"/>
  <c r="K30" i="18"/>
  <c r="K32" i="18" s="1"/>
  <c r="I94" i="21"/>
  <c r="I51" i="1"/>
  <c r="I44" i="12"/>
  <c r="J23" i="4"/>
  <c r="I106" i="1"/>
  <c r="I43" i="14" s="1"/>
  <c r="K18" i="12"/>
  <c r="K39" i="12"/>
  <c r="J24" i="4"/>
  <c r="J94" i="4"/>
  <c r="K80" i="4"/>
  <c r="K12" i="4"/>
  <c r="K77" i="4"/>
  <c r="J149" i="21" l="1"/>
  <c r="J44" i="12"/>
  <c r="J45" i="12" s="1"/>
  <c r="J94" i="21"/>
  <c r="J151" i="21" s="1"/>
  <c r="K40" i="18"/>
  <c r="K41" i="18" s="1"/>
  <c r="K37" i="18"/>
  <c r="M30" i="18"/>
  <c r="M32" i="18" s="1"/>
  <c r="I45" i="12"/>
  <c r="L30" i="18"/>
  <c r="L32" i="18" s="1"/>
  <c r="K23" i="4"/>
  <c r="N12" i="4"/>
  <c r="K112" i="21"/>
  <c r="K105" i="21"/>
  <c r="K17" i="12"/>
  <c r="K69" i="1"/>
  <c r="K62" i="1"/>
  <c r="J108" i="1"/>
  <c r="I108" i="1"/>
  <c r="I151" i="21"/>
  <c r="K24" i="4"/>
  <c r="K94" i="4"/>
  <c r="N13" i="4"/>
  <c r="M40" i="18" l="1"/>
  <c r="M41" i="18" s="1"/>
  <c r="M37" i="18"/>
  <c r="L40" i="18"/>
  <c r="L41" i="18" s="1"/>
  <c r="L37" i="18"/>
  <c r="K106" i="1"/>
  <c r="K43" i="14" s="1"/>
  <c r="K94" i="21"/>
  <c r="K51" i="1"/>
  <c r="K44" i="12"/>
  <c r="K149" i="21"/>
  <c r="K151" i="21" l="1"/>
  <c r="K45" i="12"/>
  <c r="K108" i="1"/>
  <c r="K16" i="2" l="1"/>
  <c r="L16" i="2"/>
  <c r="M16" i="2"/>
  <c r="N16" i="2"/>
  <c r="O16" i="2"/>
  <c r="K17" i="2"/>
  <c r="L17" i="2"/>
  <c r="M17" i="2"/>
  <c r="N17" i="2"/>
  <c r="O17" i="2"/>
  <c r="K18" i="2"/>
  <c r="L18" i="2"/>
  <c r="M18" i="2"/>
  <c r="N18" i="2"/>
  <c r="O18" i="2"/>
  <c r="K19" i="2"/>
  <c r="L19" i="2"/>
  <c r="M19" i="2"/>
  <c r="N19" i="2"/>
  <c r="O19" i="2"/>
  <c r="K20" i="2"/>
  <c r="L20" i="2"/>
  <c r="M20" i="2"/>
  <c r="N20" i="2"/>
  <c r="O20" i="2"/>
  <c r="K21" i="2"/>
  <c r="L21" i="2"/>
  <c r="M21" i="2"/>
  <c r="N21" i="2"/>
  <c r="O21" i="2"/>
  <c r="K22" i="2"/>
  <c r="L22" i="2"/>
  <c r="M22" i="2"/>
  <c r="N22" i="2"/>
  <c r="O22" i="2"/>
  <c r="K23" i="2"/>
  <c r="L23" i="2"/>
  <c r="M23" i="2"/>
  <c r="N23" i="2"/>
  <c r="O23" i="2"/>
  <c r="K24" i="2"/>
  <c r="L24" i="2"/>
  <c r="M24" i="2"/>
  <c r="N24" i="2"/>
  <c r="O24" i="2"/>
  <c r="K28" i="2"/>
  <c r="L28" i="2"/>
  <c r="M28" i="2"/>
  <c r="N28" i="2"/>
  <c r="O28" i="2"/>
  <c r="K29" i="2"/>
  <c r="L29" i="2"/>
  <c r="M29" i="2"/>
  <c r="N29" i="2"/>
  <c r="O29" i="2"/>
  <c r="K30" i="2"/>
  <c r="L30" i="2"/>
  <c r="M30" i="2"/>
  <c r="N30" i="2"/>
  <c r="O30" i="2"/>
  <c r="K31" i="2"/>
  <c r="L31" i="2"/>
  <c r="M31" i="2"/>
  <c r="N31" i="2"/>
  <c r="O31" i="2"/>
  <c r="K32" i="2"/>
  <c r="L32" i="2"/>
  <c r="M32" i="2"/>
  <c r="N32" i="2"/>
  <c r="O32" i="2"/>
  <c r="K33" i="2"/>
  <c r="L33" i="2"/>
  <c r="M33" i="2"/>
  <c r="N33" i="2"/>
  <c r="O33" i="2"/>
  <c r="K34" i="2"/>
  <c r="L34" i="2"/>
  <c r="M34" i="2"/>
  <c r="N34" i="2"/>
  <c r="O34" i="2"/>
  <c r="K35" i="2"/>
  <c r="L35" i="2"/>
  <c r="M35" i="2"/>
  <c r="N35" i="2"/>
  <c r="O35" i="2"/>
  <c r="K36" i="2"/>
  <c r="L36" i="2"/>
  <c r="M36" i="2"/>
  <c r="N36" i="2"/>
  <c r="O36" i="2"/>
  <c r="K37" i="2"/>
  <c r="L37" i="2"/>
  <c r="M37" i="2"/>
  <c r="N37" i="2"/>
  <c r="O37" i="2"/>
  <c r="K38" i="2"/>
  <c r="L38" i="2"/>
  <c r="M38" i="2"/>
  <c r="N38" i="2"/>
  <c r="O38" i="2"/>
  <c r="H12" i="25"/>
  <c r="J12" i="25"/>
  <c r="K12" i="25"/>
  <c r="L12" i="25"/>
  <c r="M12" i="25"/>
  <c r="N12" i="25"/>
  <c r="H13" i="25"/>
  <c r="J13" i="25"/>
  <c r="K13" i="25"/>
  <c r="L13" i="25"/>
  <c r="M13" i="25"/>
  <c r="N13" i="25"/>
  <c r="H16" i="25"/>
  <c r="J16" i="25"/>
  <c r="K16" i="25"/>
  <c r="L16" i="25"/>
  <c r="M16" i="25"/>
  <c r="N16" i="25"/>
  <c r="C42" i="25"/>
  <c r="D42" i="25"/>
  <c r="E42" i="25"/>
  <c r="F42" i="25"/>
  <c r="G42" i="25"/>
  <c r="J42" i="25"/>
  <c r="K42" i="25"/>
  <c r="L42" i="25"/>
  <c r="M42" i="25"/>
  <c r="N42" i="25"/>
  <c r="C43" i="25"/>
  <c r="D43" i="25"/>
  <c r="E43" i="25"/>
  <c r="F43" i="25"/>
  <c r="G43" i="25"/>
  <c r="J43" i="25"/>
  <c r="K43" i="25"/>
  <c r="L43" i="25"/>
  <c r="M43" i="25"/>
  <c r="N43" i="25"/>
  <c r="C44" i="25"/>
  <c r="D44" i="25"/>
  <c r="E44" i="25"/>
  <c r="F44" i="25"/>
  <c r="G44" i="25"/>
  <c r="J44" i="25"/>
  <c r="K44" i="25"/>
  <c r="L44" i="25"/>
  <c r="M44" i="25"/>
  <c r="N44" i="25"/>
  <c r="G3" i="21"/>
  <c r="H3" i="21"/>
  <c r="I3" i="21"/>
  <c r="J3" i="21"/>
  <c r="K3" i="21"/>
  <c r="G8" i="21"/>
  <c r="H8" i="21"/>
  <c r="I8" i="21"/>
  <c r="J8" i="21"/>
  <c r="K8" i="21"/>
  <c r="G9" i="21"/>
  <c r="H9" i="21"/>
  <c r="I9" i="21"/>
  <c r="J9" i="21"/>
  <c r="K9" i="21"/>
  <c r="G10" i="21"/>
  <c r="H10" i="21"/>
  <c r="I10" i="21"/>
  <c r="J10" i="21"/>
  <c r="K10" i="21"/>
  <c r="G11" i="21"/>
  <c r="H11" i="21"/>
  <c r="I11" i="21"/>
  <c r="J11" i="21"/>
  <c r="K11" i="21"/>
  <c r="G12" i="21"/>
  <c r="H12" i="21"/>
  <c r="I12" i="21"/>
  <c r="J12" i="21"/>
  <c r="K12" i="21"/>
  <c r="G14" i="21"/>
  <c r="G15" i="21"/>
  <c r="G17" i="21"/>
  <c r="H17" i="21"/>
  <c r="I17" i="21"/>
  <c r="J17" i="21"/>
  <c r="K17" i="21"/>
  <c r="G20" i="21"/>
  <c r="H20" i="21"/>
  <c r="I20" i="21"/>
  <c r="J20" i="21"/>
  <c r="K20" i="21"/>
  <c r="G22" i="21"/>
  <c r="H22" i="21"/>
  <c r="I22" i="21"/>
  <c r="J22" i="21"/>
  <c r="K22" i="21"/>
  <c r="G24" i="21"/>
  <c r="H24" i="21"/>
  <c r="I24" i="21"/>
  <c r="J24" i="21"/>
  <c r="K24" i="21"/>
  <c r="G26" i="21"/>
  <c r="H26" i="21"/>
  <c r="I26" i="21"/>
  <c r="J26" i="21"/>
  <c r="K26" i="21"/>
  <c r="G28" i="21"/>
  <c r="H28" i="21"/>
  <c r="I28" i="21"/>
  <c r="J28" i="21"/>
  <c r="K28" i="21"/>
  <c r="G29" i="21"/>
  <c r="H29" i="21"/>
  <c r="I29" i="21"/>
  <c r="J29" i="21"/>
  <c r="K29" i="21"/>
  <c r="G33" i="21"/>
  <c r="H33" i="21"/>
  <c r="I33" i="21"/>
  <c r="J33" i="21"/>
  <c r="K33" i="21"/>
  <c r="G34" i="21"/>
  <c r="H34" i="21"/>
  <c r="I34" i="21"/>
  <c r="J34" i="21"/>
  <c r="K34" i="21"/>
  <c r="G40" i="21"/>
  <c r="H40" i="21"/>
  <c r="I40" i="21"/>
  <c r="J40" i="21"/>
  <c r="K40" i="21"/>
  <c r="G43" i="21"/>
  <c r="H43" i="21"/>
  <c r="I43" i="21"/>
  <c r="J43" i="21"/>
  <c r="K43" i="21"/>
  <c r="E46" i="21"/>
  <c r="F46" i="21"/>
  <c r="G46" i="21"/>
  <c r="H46" i="21"/>
  <c r="I46" i="21"/>
  <c r="J46" i="21"/>
  <c r="K46" i="21"/>
  <c r="E47" i="21"/>
  <c r="F47" i="21"/>
  <c r="E49" i="21"/>
  <c r="F49" i="21"/>
  <c r="G49" i="21"/>
  <c r="H49" i="21"/>
  <c r="I49" i="21"/>
  <c r="J49" i="21"/>
  <c r="K49" i="21"/>
  <c r="H55" i="21"/>
  <c r="I55" i="21"/>
  <c r="J55" i="21"/>
  <c r="K55" i="21"/>
  <c r="G56" i="21"/>
  <c r="H56" i="21"/>
  <c r="I56" i="21"/>
  <c r="J56" i="21"/>
  <c r="K56" i="21"/>
  <c r="G57" i="21"/>
  <c r="H57" i="21"/>
  <c r="I57" i="21"/>
  <c r="J57" i="21"/>
  <c r="K57" i="21"/>
  <c r="G58" i="21"/>
  <c r="H58" i="21"/>
  <c r="I58" i="21"/>
  <c r="J58" i="21"/>
  <c r="K58" i="21"/>
  <c r="G60" i="21"/>
  <c r="H60" i="21"/>
  <c r="I60" i="21"/>
  <c r="J60" i="21"/>
  <c r="K60" i="21"/>
  <c r="H82" i="21"/>
  <c r="I82" i="21"/>
  <c r="G88" i="21"/>
  <c r="H88" i="21"/>
  <c r="I88" i="21"/>
  <c r="J88" i="21"/>
  <c r="K88" i="21"/>
  <c r="G90" i="21"/>
  <c r="H90" i="21"/>
  <c r="I90" i="21"/>
  <c r="J90" i="21"/>
  <c r="K90" i="21"/>
  <c r="G98" i="21"/>
  <c r="H98" i="21"/>
  <c r="I98" i="21"/>
  <c r="J98" i="21"/>
  <c r="K98" i="21"/>
  <c r="G99" i="21"/>
  <c r="H99" i="21"/>
  <c r="I99" i="21"/>
  <c r="J99" i="21"/>
  <c r="K99" i="21"/>
  <c r="G101" i="21"/>
  <c r="H101" i="21"/>
  <c r="I101" i="21"/>
  <c r="J101" i="21"/>
  <c r="K101" i="21"/>
  <c r="G106" i="21"/>
  <c r="H106" i="21"/>
  <c r="I106" i="21"/>
  <c r="J106" i="21"/>
  <c r="K106" i="21"/>
  <c r="G109" i="21"/>
  <c r="H109" i="21"/>
  <c r="I109" i="21"/>
  <c r="J109" i="21"/>
  <c r="K109" i="21"/>
  <c r="G115" i="21"/>
  <c r="H115" i="21"/>
  <c r="I115" i="21"/>
  <c r="J115" i="21"/>
  <c r="K115" i="21"/>
  <c r="G116" i="21"/>
  <c r="H116" i="21"/>
  <c r="I116" i="21"/>
  <c r="J116" i="21"/>
  <c r="K116" i="21"/>
  <c r="G118" i="21"/>
  <c r="H118" i="21"/>
  <c r="I118" i="21"/>
  <c r="J118" i="21"/>
  <c r="K118" i="21"/>
  <c r="G120" i="21"/>
  <c r="H120" i="21"/>
  <c r="I120" i="21"/>
  <c r="J120" i="21"/>
  <c r="K120" i="21"/>
  <c r="G124" i="21"/>
  <c r="H124" i="21"/>
  <c r="I124" i="21"/>
  <c r="J124" i="21"/>
  <c r="K124" i="21"/>
  <c r="G125" i="21"/>
  <c r="H125" i="21"/>
  <c r="I125" i="21"/>
  <c r="J125" i="21"/>
  <c r="K125" i="21"/>
  <c r="G126" i="21"/>
  <c r="H126" i="21"/>
  <c r="I126" i="21"/>
  <c r="J126" i="21"/>
  <c r="K126" i="21"/>
  <c r="G128" i="21"/>
  <c r="H128" i="21"/>
  <c r="I128" i="21"/>
  <c r="J128" i="21"/>
  <c r="K128" i="21"/>
  <c r="G133" i="21"/>
  <c r="H133" i="21"/>
  <c r="I133" i="21"/>
  <c r="J133" i="21"/>
  <c r="K133" i="21"/>
  <c r="G135" i="21"/>
  <c r="H135" i="21"/>
  <c r="I135" i="21"/>
  <c r="J135" i="21"/>
  <c r="K135" i="21"/>
  <c r="G136" i="21"/>
  <c r="H136" i="21"/>
  <c r="I136" i="21"/>
  <c r="J136" i="21"/>
  <c r="K136" i="21"/>
  <c r="G139" i="21"/>
  <c r="G145" i="21"/>
  <c r="H145" i="21"/>
  <c r="I145" i="21"/>
  <c r="J145" i="21"/>
  <c r="K145" i="21"/>
  <c r="G152" i="21"/>
  <c r="H152" i="21"/>
  <c r="I152" i="21"/>
  <c r="J152" i="21"/>
  <c r="K152" i="21"/>
  <c r="G153" i="21"/>
  <c r="H153" i="21"/>
  <c r="I153" i="21"/>
  <c r="J153" i="21"/>
  <c r="K153" i="21"/>
  <c r="G154" i="21"/>
  <c r="H154" i="21"/>
  <c r="I154" i="21"/>
  <c r="J154" i="21"/>
  <c r="K154" i="21"/>
  <c r="G155" i="21"/>
  <c r="H155" i="21"/>
  <c r="I155" i="21"/>
  <c r="J155" i="21"/>
  <c r="K155" i="21"/>
  <c r="G156" i="21"/>
  <c r="H156" i="21"/>
  <c r="I156" i="21"/>
  <c r="J156" i="21"/>
  <c r="K156" i="21"/>
  <c r="G159" i="21"/>
  <c r="H159" i="21"/>
  <c r="I159" i="21"/>
  <c r="J159" i="21"/>
  <c r="K159" i="21"/>
  <c r="G160" i="21"/>
  <c r="H160" i="21"/>
  <c r="I160" i="21"/>
  <c r="J160" i="21"/>
  <c r="K160" i="21"/>
  <c r="G166" i="21"/>
  <c r="H166" i="21"/>
  <c r="I166" i="21"/>
  <c r="J166" i="21"/>
  <c r="K166" i="21"/>
  <c r="G173" i="21"/>
  <c r="H173" i="21"/>
  <c r="I173" i="21"/>
  <c r="J173" i="21"/>
  <c r="K173" i="21"/>
  <c r="G174" i="21"/>
  <c r="H174" i="21"/>
  <c r="I174" i="21"/>
  <c r="J174" i="21"/>
  <c r="K174" i="21"/>
  <c r="G175" i="21"/>
  <c r="H175" i="21"/>
  <c r="I175" i="21"/>
  <c r="J175" i="21"/>
  <c r="K175" i="21"/>
  <c r="G176" i="21"/>
  <c r="H176" i="21"/>
  <c r="I176" i="21"/>
  <c r="J176" i="21"/>
  <c r="K176" i="21"/>
  <c r="G178" i="21"/>
  <c r="H178" i="21"/>
  <c r="I178" i="21"/>
  <c r="J178" i="21"/>
  <c r="K178" i="21"/>
  <c r="H181" i="21"/>
  <c r="I181" i="21"/>
  <c r="J181" i="21"/>
  <c r="K181" i="21"/>
  <c r="G182" i="21"/>
  <c r="H182" i="21"/>
  <c r="I182" i="21"/>
  <c r="J182" i="21"/>
  <c r="K182" i="21"/>
  <c r="D24" i="23"/>
  <c r="F24" i="23"/>
  <c r="D27" i="23"/>
  <c r="F27" i="23"/>
  <c r="D28" i="23"/>
  <c r="F28" i="23"/>
  <c r="D33" i="23"/>
  <c r="F33" i="23"/>
  <c r="D34" i="23"/>
  <c r="F34" i="23"/>
  <c r="D35" i="23"/>
  <c r="F35" i="23"/>
  <c r="D52" i="23"/>
  <c r="M52" i="23"/>
  <c r="D54" i="23"/>
  <c r="F54" i="23"/>
  <c r="H55" i="23"/>
  <c r="D56" i="23"/>
  <c r="F56" i="23"/>
  <c r="H56" i="23"/>
  <c r="D58" i="23"/>
  <c r="D59" i="23"/>
  <c r="D63" i="23"/>
  <c r="M63" i="23"/>
  <c r="D65" i="23"/>
  <c r="F65" i="23"/>
  <c r="H66" i="23"/>
  <c r="D67" i="23"/>
  <c r="F67" i="23"/>
  <c r="H67" i="23"/>
  <c r="D69" i="23"/>
  <c r="D70" i="23"/>
  <c r="M73" i="23"/>
  <c r="G3" i="1"/>
  <c r="H3" i="1"/>
  <c r="I3" i="1"/>
  <c r="J3" i="1"/>
  <c r="K3" i="1"/>
  <c r="G8" i="1"/>
  <c r="H8" i="1"/>
  <c r="I8" i="1"/>
  <c r="J8" i="1"/>
  <c r="K8" i="1"/>
  <c r="G9" i="1"/>
  <c r="H9" i="1"/>
  <c r="I9" i="1"/>
  <c r="J9" i="1"/>
  <c r="K9" i="1"/>
  <c r="G10" i="1"/>
  <c r="H10" i="1"/>
  <c r="I10" i="1"/>
  <c r="J10" i="1"/>
  <c r="K10" i="1"/>
  <c r="G11" i="1"/>
  <c r="H11" i="1"/>
  <c r="I11" i="1"/>
  <c r="J11" i="1"/>
  <c r="K11" i="1"/>
  <c r="G12" i="1"/>
  <c r="H12" i="1"/>
  <c r="I12" i="1"/>
  <c r="J12" i="1"/>
  <c r="K12" i="1"/>
  <c r="G14" i="1"/>
  <c r="G15" i="1"/>
  <c r="G17" i="1"/>
  <c r="H17" i="1"/>
  <c r="I17" i="1"/>
  <c r="J17" i="1"/>
  <c r="K17" i="1"/>
  <c r="G20" i="1"/>
  <c r="H20" i="1"/>
  <c r="I20" i="1"/>
  <c r="J20" i="1"/>
  <c r="K20" i="1"/>
  <c r="G22" i="1"/>
  <c r="H22" i="1"/>
  <c r="I22" i="1"/>
  <c r="J22" i="1"/>
  <c r="K22" i="1"/>
  <c r="M22" i="1"/>
  <c r="M23" i="1"/>
  <c r="G24" i="1"/>
  <c r="H24" i="1"/>
  <c r="I24" i="1"/>
  <c r="J24" i="1"/>
  <c r="K24" i="1"/>
  <c r="G27" i="1"/>
  <c r="H27" i="1"/>
  <c r="I27" i="1"/>
  <c r="J27" i="1"/>
  <c r="K27" i="1"/>
  <c r="G29" i="1"/>
  <c r="H29" i="1"/>
  <c r="I29" i="1"/>
  <c r="J29" i="1"/>
  <c r="K29" i="1"/>
  <c r="G30" i="1"/>
  <c r="H30" i="1"/>
  <c r="I30" i="1"/>
  <c r="J30" i="1"/>
  <c r="K30" i="1"/>
  <c r="G34" i="1"/>
  <c r="H34" i="1"/>
  <c r="I34" i="1"/>
  <c r="J34" i="1"/>
  <c r="K34" i="1"/>
  <c r="G35" i="1"/>
  <c r="H35" i="1"/>
  <c r="I35" i="1"/>
  <c r="J35" i="1"/>
  <c r="K35" i="1"/>
  <c r="G41" i="1"/>
  <c r="H41" i="1"/>
  <c r="I41" i="1"/>
  <c r="J41" i="1"/>
  <c r="K41" i="1"/>
  <c r="G45" i="1"/>
  <c r="H45" i="1"/>
  <c r="I45" i="1"/>
  <c r="J45" i="1"/>
  <c r="K45" i="1"/>
  <c r="G47" i="1"/>
  <c r="H47" i="1"/>
  <c r="I47" i="1"/>
  <c r="J47" i="1"/>
  <c r="K47" i="1"/>
  <c r="G55" i="1"/>
  <c r="H55" i="1"/>
  <c r="I55" i="1"/>
  <c r="J55" i="1"/>
  <c r="K55" i="1"/>
  <c r="G56" i="1"/>
  <c r="H56" i="1"/>
  <c r="I56" i="1"/>
  <c r="J56" i="1"/>
  <c r="K56" i="1"/>
  <c r="G58" i="1"/>
  <c r="H58" i="1"/>
  <c r="I58" i="1"/>
  <c r="J58" i="1"/>
  <c r="K58" i="1"/>
  <c r="G63" i="1"/>
  <c r="H63" i="1"/>
  <c r="I63" i="1"/>
  <c r="J63" i="1"/>
  <c r="K63" i="1"/>
  <c r="G66" i="1"/>
  <c r="H66" i="1"/>
  <c r="I66" i="1"/>
  <c r="J66" i="1"/>
  <c r="K66" i="1"/>
  <c r="G72" i="1"/>
  <c r="H72" i="1"/>
  <c r="I72" i="1"/>
  <c r="J72" i="1"/>
  <c r="K72" i="1"/>
  <c r="G73" i="1"/>
  <c r="H73" i="1"/>
  <c r="I73" i="1"/>
  <c r="J73" i="1"/>
  <c r="K73" i="1"/>
  <c r="G75" i="1"/>
  <c r="H75" i="1"/>
  <c r="I75" i="1"/>
  <c r="J75" i="1"/>
  <c r="K75" i="1"/>
  <c r="G77" i="1"/>
  <c r="H77" i="1"/>
  <c r="I77" i="1"/>
  <c r="J77" i="1"/>
  <c r="K77" i="1"/>
  <c r="G81" i="1"/>
  <c r="H81" i="1"/>
  <c r="I81" i="1"/>
  <c r="J81" i="1"/>
  <c r="K81" i="1"/>
  <c r="G82" i="1"/>
  <c r="H82" i="1"/>
  <c r="I82" i="1"/>
  <c r="J82" i="1"/>
  <c r="K82" i="1"/>
  <c r="G83" i="1"/>
  <c r="H83" i="1"/>
  <c r="I83" i="1"/>
  <c r="J83" i="1"/>
  <c r="K83" i="1"/>
  <c r="G85" i="1"/>
  <c r="H85" i="1"/>
  <c r="I85" i="1"/>
  <c r="J85" i="1"/>
  <c r="K85" i="1"/>
  <c r="G90" i="1"/>
  <c r="H90" i="1"/>
  <c r="I90" i="1"/>
  <c r="J90" i="1"/>
  <c r="K90" i="1"/>
  <c r="G92" i="1"/>
  <c r="H92" i="1"/>
  <c r="I92" i="1"/>
  <c r="J92" i="1"/>
  <c r="K92" i="1"/>
  <c r="G93" i="1"/>
  <c r="H93" i="1"/>
  <c r="I93" i="1"/>
  <c r="J93" i="1"/>
  <c r="K93" i="1"/>
  <c r="G96" i="1"/>
  <c r="G102" i="1"/>
  <c r="H102" i="1"/>
  <c r="I102" i="1"/>
  <c r="J102" i="1"/>
  <c r="K102" i="1"/>
  <c r="G109" i="1"/>
  <c r="H109" i="1"/>
  <c r="I109" i="1"/>
  <c r="J109" i="1"/>
  <c r="K109" i="1"/>
  <c r="G110" i="1"/>
  <c r="H110" i="1"/>
  <c r="I110" i="1"/>
  <c r="J110" i="1"/>
  <c r="K110" i="1"/>
  <c r="G111" i="1"/>
  <c r="H111" i="1"/>
  <c r="I111" i="1"/>
  <c r="J111" i="1"/>
  <c r="K111" i="1"/>
  <c r="G112" i="1"/>
  <c r="H112" i="1"/>
  <c r="I112" i="1"/>
  <c r="J112" i="1"/>
  <c r="K112" i="1"/>
  <c r="G113" i="1"/>
  <c r="H113" i="1"/>
  <c r="I113" i="1"/>
  <c r="J113" i="1"/>
  <c r="K113" i="1"/>
  <c r="G116" i="1"/>
  <c r="H116" i="1"/>
  <c r="I116" i="1"/>
  <c r="J116" i="1"/>
  <c r="K116" i="1"/>
  <c r="G117" i="1"/>
  <c r="H117" i="1"/>
  <c r="I117" i="1"/>
  <c r="J117" i="1"/>
  <c r="K117" i="1"/>
  <c r="G123" i="1"/>
  <c r="H123" i="1"/>
  <c r="I123" i="1"/>
  <c r="J123" i="1"/>
  <c r="K123" i="1"/>
  <c r="G130" i="1"/>
  <c r="H130" i="1"/>
  <c r="I130" i="1"/>
  <c r="J130" i="1"/>
  <c r="K130" i="1"/>
  <c r="G131" i="1"/>
  <c r="H131" i="1"/>
  <c r="I131" i="1"/>
  <c r="J131" i="1"/>
  <c r="K131" i="1"/>
  <c r="G132" i="1"/>
  <c r="H132" i="1"/>
  <c r="I132" i="1"/>
  <c r="J132" i="1"/>
  <c r="K132" i="1"/>
  <c r="G133" i="1"/>
  <c r="H133" i="1"/>
  <c r="I133" i="1"/>
  <c r="J133" i="1"/>
  <c r="K133" i="1"/>
  <c r="G135" i="1"/>
  <c r="H135" i="1"/>
  <c r="I135" i="1"/>
  <c r="J135" i="1"/>
  <c r="K135" i="1"/>
  <c r="H138" i="1"/>
  <c r="I138" i="1"/>
  <c r="J138" i="1"/>
  <c r="K138" i="1"/>
  <c r="G139" i="1"/>
  <c r="H139" i="1"/>
  <c r="I139" i="1"/>
  <c r="J139" i="1"/>
  <c r="K139" i="1"/>
  <c r="G17" i="5"/>
  <c r="H17" i="5"/>
  <c r="I17" i="5"/>
  <c r="J17" i="5"/>
  <c r="K17" i="5"/>
  <c r="G18" i="5"/>
  <c r="H18" i="5"/>
  <c r="I18" i="5"/>
  <c r="J18" i="5"/>
  <c r="K18" i="5"/>
  <c r="G20" i="5"/>
  <c r="H20" i="5"/>
  <c r="I20" i="5"/>
  <c r="J20" i="5"/>
  <c r="K20" i="5"/>
  <c r="G21" i="5"/>
  <c r="H21" i="5"/>
  <c r="I21" i="5"/>
  <c r="J21" i="5"/>
  <c r="K21" i="5"/>
  <c r="G23" i="5"/>
  <c r="H23" i="5"/>
  <c r="I23" i="5"/>
  <c r="J23" i="5"/>
  <c r="K23" i="5"/>
  <c r="G24" i="5"/>
  <c r="H24" i="5"/>
  <c r="I24" i="5"/>
  <c r="J24" i="5"/>
  <c r="K24" i="5"/>
  <c r="G33" i="5"/>
  <c r="H33" i="5"/>
  <c r="I33" i="5"/>
  <c r="J33" i="5"/>
  <c r="K33" i="5"/>
  <c r="H38" i="5"/>
  <c r="I38" i="5"/>
  <c r="J38" i="5"/>
  <c r="K38" i="5"/>
  <c r="G39" i="5"/>
  <c r="H39" i="5"/>
  <c r="I39" i="5"/>
  <c r="J39" i="5"/>
  <c r="K39" i="5"/>
  <c r="G40" i="5"/>
  <c r="H40" i="5"/>
  <c r="I40" i="5"/>
  <c r="J40" i="5"/>
  <c r="K40" i="5"/>
  <c r="G41" i="5"/>
  <c r="H41" i="5"/>
  <c r="I41" i="5"/>
  <c r="J41" i="5"/>
  <c r="K41" i="5"/>
  <c r="G44" i="5"/>
  <c r="H44" i="5"/>
  <c r="I44" i="5"/>
  <c r="J44" i="5"/>
  <c r="K44" i="5"/>
  <c r="G47" i="5"/>
  <c r="H47" i="5"/>
  <c r="I47" i="5"/>
  <c r="J47" i="5"/>
  <c r="K47" i="5"/>
  <c r="G48" i="5"/>
  <c r="H48" i="5"/>
  <c r="I48" i="5"/>
  <c r="J48" i="5"/>
  <c r="K48" i="5"/>
  <c r="G49" i="5"/>
  <c r="H49" i="5"/>
  <c r="I49" i="5"/>
  <c r="J49" i="5"/>
  <c r="K49" i="5"/>
  <c r="G57" i="5"/>
  <c r="H57" i="5"/>
  <c r="I57" i="5"/>
  <c r="J57" i="5"/>
  <c r="K57" i="5"/>
  <c r="G59" i="5"/>
  <c r="H59" i="5"/>
  <c r="I59" i="5"/>
  <c r="J59" i="5"/>
  <c r="K59" i="5"/>
  <c r="G11" i="12"/>
  <c r="H11" i="12"/>
  <c r="I11" i="12"/>
  <c r="J11" i="12"/>
  <c r="K11" i="12"/>
  <c r="G12" i="12"/>
  <c r="H12" i="12"/>
  <c r="I12" i="12"/>
  <c r="J12" i="12"/>
  <c r="K12" i="12"/>
  <c r="G14" i="12"/>
  <c r="H14" i="12"/>
  <c r="I14" i="12"/>
  <c r="J14" i="12"/>
  <c r="K14" i="12"/>
  <c r="G21" i="12"/>
  <c r="H21" i="12"/>
  <c r="I21" i="12"/>
  <c r="J21" i="12"/>
  <c r="K21" i="12"/>
  <c r="G27" i="12"/>
  <c r="H27" i="12"/>
  <c r="I27" i="12"/>
  <c r="J27" i="12"/>
  <c r="K27" i="12"/>
  <c r="G46" i="12"/>
  <c r="H46" i="12"/>
  <c r="I46" i="12"/>
  <c r="J46" i="12"/>
  <c r="K46" i="12"/>
  <c r="G47" i="12"/>
  <c r="H47" i="12"/>
  <c r="I47" i="12"/>
  <c r="J47" i="12"/>
  <c r="K47" i="12"/>
  <c r="G48" i="12"/>
  <c r="H48" i="12"/>
  <c r="I48" i="12"/>
  <c r="J48" i="12"/>
  <c r="K48" i="12"/>
  <c r="G49" i="12"/>
  <c r="H49" i="12"/>
  <c r="I49" i="12"/>
  <c r="J49" i="12"/>
  <c r="K49" i="12"/>
  <c r="G54" i="12"/>
  <c r="N54" i="12"/>
  <c r="G56" i="12"/>
  <c r="N56" i="12"/>
  <c r="G59" i="12"/>
  <c r="G66" i="12"/>
  <c r="G69" i="12"/>
  <c r="G87" i="12"/>
  <c r="G90" i="12"/>
  <c r="G91" i="12"/>
  <c r="G95" i="12"/>
  <c r="H95" i="12"/>
  <c r="I95" i="12"/>
  <c r="J95" i="12"/>
  <c r="K95" i="12"/>
  <c r="G96" i="12"/>
  <c r="H96" i="12"/>
  <c r="I96" i="12"/>
  <c r="J96" i="12"/>
  <c r="K96" i="12"/>
  <c r="G97" i="12"/>
  <c r="H97" i="12"/>
  <c r="I97" i="12"/>
  <c r="J97" i="12"/>
  <c r="K97" i="12"/>
  <c r="G11" i="4"/>
  <c r="H11" i="4"/>
  <c r="I11" i="4"/>
  <c r="J11" i="4"/>
  <c r="K11" i="4"/>
  <c r="N11" i="4"/>
  <c r="G14" i="4"/>
  <c r="H14" i="4"/>
  <c r="I14" i="4"/>
  <c r="J14" i="4"/>
  <c r="K14" i="4"/>
  <c r="N14" i="4"/>
  <c r="G15" i="4"/>
  <c r="H15" i="4"/>
  <c r="I15" i="4"/>
  <c r="J15" i="4"/>
  <c r="K15" i="4"/>
  <c r="N15" i="4"/>
  <c r="G22" i="4"/>
  <c r="H22" i="4"/>
  <c r="I22" i="4"/>
  <c r="J22" i="4"/>
  <c r="K22" i="4"/>
  <c r="G25" i="4"/>
  <c r="H25" i="4"/>
  <c r="I25" i="4"/>
  <c r="J25" i="4"/>
  <c r="K25" i="4"/>
  <c r="G26" i="4"/>
  <c r="H26" i="4"/>
  <c r="I26" i="4"/>
  <c r="J26" i="4"/>
  <c r="K26" i="4"/>
  <c r="G29" i="4"/>
  <c r="H29" i="4"/>
  <c r="I29" i="4"/>
  <c r="J29" i="4"/>
  <c r="K29" i="4"/>
  <c r="G30" i="4"/>
  <c r="H30" i="4"/>
  <c r="I30" i="4"/>
  <c r="J30" i="4"/>
  <c r="K30" i="4"/>
  <c r="G31" i="4"/>
  <c r="H31" i="4"/>
  <c r="I31" i="4"/>
  <c r="J31" i="4"/>
  <c r="K31" i="4"/>
  <c r="G33" i="4"/>
  <c r="H33" i="4"/>
  <c r="I33" i="4"/>
  <c r="J33" i="4"/>
  <c r="K33" i="4"/>
  <c r="G34" i="4"/>
  <c r="H34" i="4"/>
  <c r="I34" i="4"/>
  <c r="J34" i="4"/>
  <c r="K34" i="4"/>
  <c r="G35" i="4"/>
  <c r="H35" i="4"/>
  <c r="I35" i="4"/>
  <c r="J35" i="4"/>
  <c r="K35" i="4"/>
  <c r="G36" i="4"/>
  <c r="H36" i="4"/>
  <c r="I36" i="4"/>
  <c r="J36" i="4"/>
  <c r="K36" i="4"/>
  <c r="G37" i="4"/>
  <c r="H37" i="4"/>
  <c r="I37" i="4"/>
  <c r="J37" i="4"/>
  <c r="K37" i="4"/>
  <c r="G127" i="4"/>
  <c r="H127" i="4"/>
  <c r="I127" i="4"/>
  <c r="J127" i="4"/>
  <c r="K127" i="4"/>
  <c r="G129" i="4"/>
  <c r="H129" i="4"/>
  <c r="I129" i="4"/>
  <c r="J129" i="4"/>
  <c r="K129" i="4"/>
  <c r="G32" i="14"/>
  <c r="H32" i="14"/>
  <c r="I32" i="14"/>
  <c r="J32" i="14"/>
  <c r="K32" i="14"/>
  <c r="G34" i="14"/>
  <c r="H34" i="14"/>
  <c r="I34" i="14"/>
  <c r="J34" i="14"/>
  <c r="K34" i="14"/>
  <c r="G36" i="14"/>
  <c r="H36" i="14"/>
  <c r="I36" i="14"/>
  <c r="J36" i="14"/>
  <c r="K36" i="14"/>
  <c r="G37" i="14"/>
  <c r="H37" i="14"/>
  <c r="I37" i="14"/>
  <c r="J37" i="14"/>
  <c r="K37" i="14"/>
  <c r="G38" i="14"/>
  <c r="G46" i="14"/>
  <c r="H46" i="14"/>
  <c r="I46" i="14"/>
  <c r="J46" i="14"/>
  <c r="K46" i="14"/>
  <c r="G47" i="14"/>
  <c r="H47" i="14"/>
  <c r="I47" i="14"/>
  <c r="J47" i="14"/>
  <c r="K47" i="14"/>
  <c r="G49" i="14"/>
  <c r="H49" i="14"/>
  <c r="I49" i="14"/>
  <c r="J49" i="14"/>
  <c r="K49" i="14"/>
  <c r="G50" i="14"/>
  <c r="H50" i="14"/>
  <c r="I50" i="14"/>
  <c r="J50" i="14"/>
  <c r="K50" i="14"/>
  <c r="D52" i="14"/>
  <c r="D53" i="14"/>
  <c r="D55" i="14"/>
  <c r="D56" i="14"/>
  <c r="D58" i="14"/>
  <c r="D61" i="14"/>
  <c r="E61" i="14"/>
  <c r="D62" i="14"/>
  <c r="G67" i="14"/>
  <c r="H67" i="14"/>
  <c r="I67" i="14"/>
  <c r="J67" i="14"/>
  <c r="K67" i="14"/>
  <c r="G68" i="14"/>
  <c r="H68" i="14"/>
  <c r="I68" i="14"/>
  <c r="J68" i="14"/>
  <c r="K68" i="14"/>
  <c r="G69" i="14"/>
  <c r="H69" i="14"/>
  <c r="I69" i="14"/>
  <c r="J69" i="14"/>
  <c r="K69" i="14"/>
  <c r="G70" i="14"/>
  <c r="H70" i="14"/>
  <c r="I70" i="14"/>
  <c r="J70" i="14"/>
  <c r="K70" i="14"/>
  <c r="G71" i="14"/>
  <c r="H71" i="14"/>
  <c r="I71" i="14"/>
  <c r="J71" i="14"/>
  <c r="K71" i="14"/>
  <c r="D93" i="14"/>
  <c r="D94" i="14"/>
  <c r="D95" i="14"/>
  <c r="D98" i="14"/>
  <c r="E98" i="14"/>
  <c r="D99" i="14"/>
  <c r="E99" i="14"/>
  <c r="D100" i="14"/>
  <c r="E100" i="14"/>
  <c r="D110" i="14"/>
  <c r="D111" i="14"/>
  <c r="D112" i="14"/>
  <c r="D115" i="14"/>
  <c r="E115" i="14"/>
  <c r="D116" i="14"/>
  <c r="E116" i="14"/>
  <c r="D117" i="14"/>
  <c r="E117" i="14"/>
  <c r="D128" i="14"/>
  <c r="E128" i="14"/>
  <c r="D129" i="14"/>
  <c r="E129" i="14"/>
  <c r="D130" i="14"/>
  <c r="E130"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Loo Zhao Xuan</author>
  </authors>
  <commentList>
    <comment ref="B41" authorId="0" shapeId="0" xr:uid="{2C7CC49E-4EBA-4D2D-B4AD-C43DE2062DC6}">
      <text>
        <r>
          <rPr>
            <b/>
            <sz val="9"/>
            <color indexed="81"/>
            <rFont val="Tahoma"/>
            <family val="2"/>
          </rPr>
          <t>Loo Zhao Xuan:</t>
        </r>
        <r>
          <rPr>
            <sz val="9"/>
            <color indexed="81"/>
            <rFont val="Tahoma"/>
            <family val="2"/>
          </rPr>
          <t xml:space="preserve">
Merging the 2 because no separate capex breakdown</t>
        </r>
      </text>
    </comment>
    <comment ref="F53" authorId="0" shapeId="0" xr:uid="{C2062C7D-6CB5-482B-9219-1E247CAD84EE}">
      <text>
        <r>
          <rPr>
            <b/>
            <sz val="9"/>
            <color indexed="81"/>
            <rFont val="Tahoma"/>
            <family val="2"/>
          </rPr>
          <t>Loo Zhao Xuan:</t>
        </r>
        <r>
          <rPr>
            <sz val="9"/>
            <color indexed="81"/>
            <rFont val="Tahoma"/>
            <family val="2"/>
          </rPr>
          <t xml:space="preserve">
Substracted prepaid listing expenses</t>
        </r>
      </text>
    </comment>
    <comment ref="B125" authorId="0" shapeId="0" xr:uid="{CD6FD131-A38F-4006-919D-73445FDCDBDC}">
      <text>
        <r>
          <rPr>
            <b/>
            <sz val="9"/>
            <color indexed="81"/>
            <rFont val="Tahoma"/>
            <family val="2"/>
          </rPr>
          <t>Loo Zhao Xuan:</t>
        </r>
        <r>
          <rPr>
            <sz val="9"/>
            <color indexed="81"/>
            <rFont val="Tahoma"/>
            <family val="2"/>
          </rPr>
          <t xml:space="preserve">
Excluded listing expenses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Kevin Lee</author>
  </authors>
  <commentList>
    <comment ref="H7" authorId="0" shapeId="0" xr:uid="{9AC3810D-9BE4-46B3-A44F-288DCA0CCBF0}">
      <text>
        <r>
          <rPr>
            <b/>
            <sz val="9"/>
            <color indexed="81"/>
            <rFont val="Tahoma"/>
            <family val="2"/>
          </rPr>
          <t>Kevin Lee:</t>
        </r>
        <r>
          <rPr>
            <sz val="9"/>
            <color indexed="81"/>
            <rFont val="Tahoma"/>
            <family val="2"/>
          </rPr>
          <t xml:space="preserve">
Estimation from AR
</t>
        </r>
      </text>
    </comment>
    <comment ref="H8" authorId="0" shapeId="0" xr:uid="{DBABDF90-BCF6-4E9E-821B-DF58CEB0972E}">
      <text>
        <r>
          <rPr>
            <b/>
            <sz val="9"/>
            <color indexed="81"/>
            <rFont val="Tahoma"/>
            <family val="2"/>
          </rPr>
          <t>Kevin Lee:</t>
        </r>
        <r>
          <rPr>
            <sz val="9"/>
            <color indexed="81"/>
            <rFont val="Tahoma"/>
            <family val="2"/>
          </rPr>
          <t xml:space="preserve">
Not reported by company
</t>
        </r>
      </text>
    </comment>
    <comment ref="H9" authorId="0" shapeId="0" xr:uid="{8A0FDAAC-1D42-45BE-A4A9-009AF827374A}">
      <text>
        <r>
          <rPr>
            <b/>
            <sz val="9"/>
            <color indexed="81"/>
            <rFont val="Tahoma"/>
            <family val="2"/>
          </rPr>
          <t>Kevin Lee:</t>
        </r>
        <r>
          <rPr>
            <sz val="9"/>
            <color indexed="81"/>
            <rFont val="Tahoma"/>
            <family val="2"/>
          </rPr>
          <t xml:space="preserve">
Not reported by company
</t>
        </r>
      </text>
    </comment>
    <comment ref="H10" authorId="0" shapeId="0" xr:uid="{D852D31E-6E59-42EF-928C-22FD75306BD9}">
      <text>
        <r>
          <rPr>
            <b/>
            <sz val="9"/>
            <color indexed="81"/>
            <rFont val="Tahoma"/>
            <family val="2"/>
          </rPr>
          <t>Kevin Lee:</t>
        </r>
        <r>
          <rPr>
            <sz val="9"/>
            <color indexed="81"/>
            <rFont val="Tahoma"/>
            <family val="2"/>
          </rPr>
          <t xml:space="preserve">
Not reported by company
</t>
        </r>
      </text>
    </comment>
    <comment ref="H11" authorId="0" shapeId="0" xr:uid="{23DBF084-B9BB-452D-A7F1-AD325582D283}">
      <text>
        <r>
          <rPr>
            <b/>
            <sz val="9"/>
            <color indexed="81"/>
            <rFont val="Tahoma"/>
            <family val="2"/>
          </rPr>
          <t>Kevin Lee:</t>
        </r>
        <r>
          <rPr>
            <sz val="9"/>
            <color indexed="81"/>
            <rFont val="Tahoma"/>
            <family val="2"/>
          </rPr>
          <t xml:space="preserve">
Not reported by company
</t>
        </r>
      </text>
    </comment>
    <comment ref="H12" authorId="0" shapeId="0" xr:uid="{C1C68EC2-F9F6-48A1-8BE5-009FE0CB299A}">
      <text>
        <r>
          <rPr>
            <b/>
            <sz val="9"/>
            <color indexed="81"/>
            <rFont val="Tahoma"/>
            <family val="2"/>
          </rPr>
          <t>Kevin Lee:</t>
        </r>
        <r>
          <rPr>
            <sz val="9"/>
            <color indexed="81"/>
            <rFont val="Tahoma"/>
            <family val="2"/>
          </rPr>
          <t xml:space="preserve">
Not reported by company
</t>
        </r>
      </text>
    </comment>
    <comment ref="H13" authorId="0" shapeId="0" xr:uid="{F21D1CB2-DF43-4EC6-9B36-BE4E9E4310F4}">
      <text>
        <r>
          <rPr>
            <b/>
            <sz val="9"/>
            <color indexed="81"/>
            <rFont val="Tahoma"/>
            <family val="2"/>
          </rPr>
          <t>Kevin Lee:</t>
        </r>
        <r>
          <rPr>
            <sz val="9"/>
            <color indexed="81"/>
            <rFont val="Tahoma"/>
            <family val="2"/>
          </rPr>
          <t xml:space="preserve">
Estimation from AR
</t>
        </r>
      </text>
    </comment>
    <comment ref="H43" authorId="0" shapeId="0" xr:uid="{70F1CF99-809B-4F85-AEE0-CEE6B777D646}">
      <text>
        <r>
          <rPr>
            <b/>
            <sz val="9"/>
            <color indexed="81"/>
            <rFont val="Tahoma"/>
            <family val="2"/>
          </rPr>
          <t>Kevin Lee:</t>
        </r>
        <r>
          <rPr>
            <sz val="9"/>
            <color indexed="81"/>
            <rFont val="Tahoma"/>
            <family val="2"/>
          </rPr>
          <t xml:space="preserve">
Estimation as the company does not report</t>
        </r>
      </text>
    </comment>
    <comment ref="H49" authorId="0" shapeId="0" xr:uid="{7A1DE467-0F92-4C96-8702-01D312C8B3C4}">
      <text>
        <r>
          <rPr>
            <b/>
            <sz val="9"/>
            <color indexed="81"/>
            <rFont val="Tahoma"/>
            <family val="2"/>
          </rPr>
          <t>Kevin Lee:</t>
        </r>
        <r>
          <rPr>
            <sz val="9"/>
            <color indexed="81"/>
            <rFont val="Tahoma"/>
            <family val="2"/>
          </rPr>
          <t xml:space="preserve">
Estimation as the company does not report</t>
        </r>
      </text>
    </comment>
    <comment ref="H55" authorId="0" shapeId="0" xr:uid="{6BD5BE74-D2B6-4D0C-B2C8-DCD8A3217DB8}">
      <text>
        <r>
          <rPr>
            <b/>
            <sz val="9"/>
            <color indexed="81"/>
            <rFont val="Tahoma"/>
            <family val="2"/>
          </rPr>
          <t>Kevin Lee:</t>
        </r>
        <r>
          <rPr>
            <sz val="9"/>
            <color indexed="81"/>
            <rFont val="Tahoma"/>
            <family val="2"/>
          </rPr>
          <t xml:space="preserve">
Estimation as the company does not report</t>
        </r>
      </text>
    </comment>
    <comment ref="H61" authorId="0" shapeId="0" xr:uid="{07E1BF7E-0A85-4545-A4C8-EEDDAE7B9023}">
      <text>
        <r>
          <rPr>
            <b/>
            <sz val="9"/>
            <color indexed="81"/>
            <rFont val="Tahoma"/>
            <family val="2"/>
          </rPr>
          <t>Kevin Lee:</t>
        </r>
        <r>
          <rPr>
            <sz val="9"/>
            <color indexed="81"/>
            <rFont val="Tahoma"/>
            <family val="2"/>
          </rPr>
          <t xml:space="preserve">
Estimation as the company does not report</t>
        </r>
      </text>
    </comment>
    <comment ref="G67" authorId="0" shapeId="0" xr:uid="{E5AE5E3F-FDC7-4FBE-968E-D15B07CE1B5C}">
      <text>
        <r>
          <rPr>
            <b/>
            <sz val="9"/>
            <color indexed="81"/>
            <rFont val="Tahoma"/>
            <family val="2"/>
          </rPr>
          <t>Kevin Lee:</t>
        </r>
        <r>
          <rPr>
            <sz val="9"/>
            <color indexed="81"/>
            <rFont val="Tahoma"/>
            <family val="2"/>
          </rPr>
          <t xml:space="preserve">
Estimation as the company does not report</t>
        </r>
      </text>
    </comment>
    <comment ref="H67" authorId="0" shapeId="0" xr:uid="{8F2C474C-D32E-4BE7-A701-882ADD8C445E}">
      <text>
        <r>
          <rPr>
            <b/>
            <sz val="9"/>
            <color indexed="81"/>
            <rFont val="Tahoma"/>
            <family val="2"/>
          </rPr>
          <t>Kevin Lee:</t>
        </r>
        <r>
          <rPr>
            <sz val="9"/>
            <color indexed="81"/>
            <rFont val="Tahoma"/>
            <family val="2"/>
          </rPr>
          <t xml:space="preserve">
Estimation as the company does not report</t>
        </r>
      </text>
    </comment>
    <comment ref="H77" authorId="0" shapeId="0" xr:uid="{EB10B269-9CE9-4E9B-8ED0-876278038CAE}">
      <text>
        <r>
          <rPr>
            <b/>
            <sz val="9"/>
            <color indexed="81"/>
            <rFont val="Tahoma"/>
            <family val="2"/>
          </rPr>
          <t>Kevin Lee:</t>
        </r>
        <r>
          <rPr>
            <sz val="9"/>
            <color indexed="81"/>
            <rFont val="Tahoma"/>
            <family val="2"/>
          </rPr>
          <t xml:space="preserve">
Estimation as the company does not report</t>
        </r>
      </text>
    </comment>
    <comment ref="H82" authorId="0" shapeId="0" xr:uid="{BD1BAE6A-1EDD-442F-B2A5-857B2C883910}">
      <text>
        <r>
          <rPr>
            <b/>
            <sz val="9"/>
            <color indexed="81"/>
            <rFont val="Tahoma"/>
            <family val="2"/>
          </rPr>
          <t>Kevin Lee:</t>
        </r>
        <r>
          <rPr>
            <sz val="9"/>
            <color indexed="81"/>
            <rFont val="Tahoma"/>
            <family val="2"/>
          </rPr>
          <t xml:space="preserve">
Estimation as the company does not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Kevin Lee</author>
  </authors>
  <commentList>
    <comment ref="H12" authorId="0" shapeId="0" xr:uid="{E914C5E3-C08A-4326-AA81-92B2E9DCF8F1}">
      <text>
        <r>
          <rPr>
            <b/>
            <sz val="9"/>
            <color indexed="81"/>
            <rFont val="Tahoma"/>
            <family val="2"/>
          </rPr>
          <t>Kevin Lee:</t>
        </r>
        <r>
          <rPr>
            <sz val="9"/>
            <color indexed="81"/>
            <rFont val="Tahoma"/>
            <family val="2"/>
          </rPr>
          <t xml:space="preserve">
Net profit</t>
        </r>
      </text>
    </comment>
    <comment ref="H13" authorId="0" shapeId="0" xr:uid="{836DA036-4D2A-44FF-9B93-37FFBB68A9E2}">
      <text>
        <r>
          <rPr>
            <b/>
            <sz val="9"/>
            <color indexed="81"/>
            <rFont val="Tahoma"/>
            <family val="2"/>
          </rPr>
          <t>Kevin Lee:</t>
        </r>
        <r>
          <rPr>
            <sz val="9"/>
            <color indexed="81"/>
            <rFont val="Tahoma"/>
            <family val="2"/>
          </rPr>
          <t xml:space="preserve">
EBITDA
</t>
        </r>
      </text>
    </comment>
    <comment ref="H16" authorId="0" shapeId="0" xr:uid="{5C1E0D73-50EA-4216-91A1-242A697C5124}">
      <text>
        <r>
          <rPr>
            <b/>
            <sz val="9"/>
            <color indexed="81"/>
            <rFont val="Tahoma"/>
            <family val="2"/>
          </rPr>
          <t>Kevin Lee:</t>
        </r>
        <r>
          <rPr>
            <sz val="9"/>
            <color indexed="81"/>
            <rFont val="Tahoma"/>
            <family val="2"/>
          </rPr>
          <t xml:space="preserve">
Revenue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Loo Zhao Xuan</author>
  </authors>
  <commentList>
    <comment ref="G56" authorId="0" shapeId="0" xr:uid="{012CC51A-35F0-4A82-99FA-CB608314400D}">
      <text>
        <r>
          <rPr>
            <b/>
            <sz val="9"/>
            <color indexed="81"/>
            <rFont val="Tahoma"/>
            <family val="2"/>
          </rPr>
          <t>Loo Zhao Xuan:</t>
        </r>
        <r>
          <rPr>
            <sz val="9"/>
            <color indexed="81"/>
            <rFont val="Tahoma"/>
            <family val="2"/>
          </rPr>
          <t xml:space="preserve">
</t>
        </r>
      </text>
    </comment>
    <comment ref="F96" authorId="0" shapeId="0" xr:uid="{8EEAA838-D78A-46EE-95F8-ACAEF0F7CA5F}">
      <text>
        <r>
          <rPr>
            <b/>
            <sz val="9"/>
            <color indexed="81"/>
            <rFont val="Tahoma"/>
            <family val="2"/>
          </rPr>
          <t>Loo Zhao Xuan:</t>
        </r>
        <r>
          <rPr>
            <sz val="9"/>
            <color indexed="81"/>
            <rFont val="Tahoma"/>
            <family val="2"/>
          </rPr>
          <t xml:space="preserve">
Substracted prepaid listing expenses</t>
        </r>
      </text>
    </comment>
    <comment ref="B168" authorId="0" shapeId="0" xr:uid="{00F5C626-5F17-4869-B361-95BF9E65FCDD}">
      <text>
        <r>
          <rPr>
            <b/>
            <sz val="9"/>
            <color indexed="81"/>
            <rFont val="Tahoma"/>
            <family val="2"/>
          </rPr>
          <t>Loo Zhao Xuan:</t>
        </r>
        <r>
          <rPr>
            <sz val="9"/>
            <color indexed="81"/>
            <rFont val="Tahoma"/>
            <family val="2"/>
          </rPr>
          <t xml:space="preserve">
Excluded listing expenses
</t>
        </r>
      </text>
    </comment>
  </commentList>
</comments>
</file>

<file path=xl/sharedStrings.xml><?xml version="1.0" encoding="utf-8"?>
<sst xmlns="http://schemas.openxmlformats.org/spreadsheetml/2006/main" count="2538" uniqueCount="1098">
  <si>
    <t>FYE 31 Dec</t>
  </si>
  <si>
    <t>Historical</t>
  </si>
  <si>
    <t>Forward</t>
  </si>
  <si>
    <t>Balance Check:</t>
  </si>
  <si>
    <t>Units</t>
  </si>
  <si>
    <t>(%)</t>
  </si>
  <si>
    <t>BALANCE SHEET</t>
  </si>
  <si>
    <t>Total assets</t>
  </si>
  <si>
    <t>Equity</t>
  </si>
  <si>
    <t>Liabilities + Equity</t>
  </si>
  <si>
    <t>CASH FLOW STATEMENT</t>
  </si>
  <si>
    <t>Margin</t>
  </si>
  <si>
    <t>Liabilities</t>
  </si>
  <si>
    <t>Total liabilities</t>
  </si>
  <si>
    <t>Adjustments to reconcile net income to net cash provided by operating activities:</t>
  </si>
  <si>
    <t>Changes in</t>
  </si>
  <si>
    <t>Beginning cash balance</t>
  </si>
  <si>
    <t>End cash balance</t>
  </si>
  <si>
    <t>Fx effects</t>
  </si>
  <si>
    <t>INCOME STATEMENT</t>
  </si>
  <si>
    <t>Yeahka Limited</t>
  </si>
  <si>
    <t>Revenue</t>
  </si>
  <si>
    <t>Cost of revenue</t>
  </si>
  <si>
    <t>RMB'000</t>
  </si>
  <si>
    <t>Gross profit</t>
  </si>
  <si>
    <t>Revenue growth rate</t>
  </si>
  <si>
    <t>Gross profit margins</t>
  </si>
  <si>
    <t>Selling expenses</t>
  </si>
  <si>
    <t>Administrative expenses</t>
  </si>
  <si>
    <t>Research and development expenses</t>
  </si>
  <si>
    <t>Impairment losses on financial assets</t>
  </si>
  <si>
    <t>Other income</t>
  </si>
  <si>
    <t>Other net (loss)/gains</t>
  </si>
  <si>
    <t>Operting (losses)/profit</t>
  </si>
  <si>
    <t>Finance cost</t>
  </si>
  <si>
    <t>Share of profit/(losses) of investments accounted</t>
  </si>
  <si>
    <t>Fair value changes of convertible redeemable preferred shares</t>
  </si>
  <si>
    <t>(Loss)/profit before income tax</t>
  </si>
  <si>
    <t>Income tax (expenses)/credit</t>
  </si>
  <si>
    <t>FX effects</t>
  </si>
  <si>
    <t xml:space="preserve">Total comprehensive (losses)/income for the year </t>
  </si>
  <si>
    <t xml:space="preserve">(Loss)/profit for the year </t>
  </si>
  <si>
    <t>Assets</t>
  </si>
  <si>
    <t>Investments in associates</t>
  </si>
  <si>
    <t>Prepayments and other receivables</t>
  </si>
  <si>
    <t>Financial assets at fair value</t>
  </si>
  <si>
    <t>Other non-current assets</t>
  </si>
  <si>
    <t>Non-current assets</t>
  </si>
  <si>
    <t>Total non-currrent assets</t>
  </si>
  <si>
    <t xml:space="preserve">Other current assets </t>
  </si>
  <si>
    <t xml:space="preserve">Inventories </t>
  </si>
  <si>
    <t xml:space="preserve">Trade receivables </t>
  </si>
  <si>
    <t>Restricted cash</t>
  </si>
  <si>
    <t xml:space="preserve">Cash and cash equivalents </t>
  </si>
  <si>
    <t>Total current assets</t>
  </si>
  <si>
    <t>Non-current liabilities</t>
  </si>
  <si>
    <t>Other payables</t>
  </si>
  <si>
    <t>Lease liabilities</t>
  </si>
  <si>
    <t>Financial liabilities</t>
  </si>
  <si>
    <t>Deferred tax liabilities</t>
  </si>
  <si>
    <t>Total non-currrent liabilities</t>
  </si>
  <si>
    <t>Current assets</t>
  </si>
  <si>
    <t>Trade and other payables</t>
  </si>
  <si>
    <t>Contract liabilities</t>
  </si>
  <si>
    <t>Current tax liabilities</t>
  </si>
  <si>
    <t xml:space="preserve">Lease liabilities </t>
  </si>
  <si>
    <t xml:space="preserve">Borrowings </t>
  </si>
  <si>
    <t>Total current liabilities</t>
  </si>
  <si>
    <t>Current liabilities</t>
  </si>
  <si>
    <t xml:space="preserve">Accumulated losses </t>
  </si>
  <si>
    <t xml:space="preserve">Share capital </t>
  </si>
  <si>
    <t xml:space="preserve">Other reserves </t>
  </si>
  <si>
    <t>Total equity</t>
  </si>
  <si>
    <t>Cover Page</t>
  </si>
  <si>
    <t>Model Legend</t>
  </si>
  <si>
    <t>Tabs</t>
  </si>
  <si>
    <t>Hardcoded</t>
  </si>
  <si>
    <t>Formula</t>
  </si>
  <si>
    <t>Cover</t>
  </si>
  <si>
    <t>Supplementary</t>
  </si>
  <si>
    <t>Linked from other sheets</t>
  </si>
  <si>
    <t>Analysis</t>
  </si>
  <si>
    <t>Main</t>
  </si>
  <si>
    <t>Back-up</t>
  </si>
  <si>
    <t>Assumptions</t>
  </si>
  <si>
    <t>Background Information</t>
  </si>
  <si>
    <t>Company Information</t>
  </si>
  <si>
    <t xml:space="preserve">Name: </t>
  </si>
  <si>
    <t>Headquarters:</t>
  </si>
  <si>
    <t>Number of Employees</t>
  </si>
  <si>
    <t>Year Founded</t>
  </si>
  <si>
    <t xml:space="preserve">Enterprise Value </t>
  </si>
  <si>
    <t>Market Capitalization</t>
  </si>
  <si>
    <t>Total Enterprise Value (TEV)</t>
  </si>
  <si>
    <t>EV / EBITDA (X)</t>
  </si>
  <si>
    <t>P/E Ratio (X)</t>
  </si>
  <si>
    <t>EBITDA</t>
  </si>
  <si>
    <t>EBIT</t>
  </si>
  <si>
    <t>PAT</t>
  </si>
  <si>
    <t>China</t>
  </si>
  <si>
    <t>Loss on disposal of property, plant and equipment</t>
  </si>
  <si>
    <t>Amortization of non-current assets</t>
  </si>
  <si>
    <t xml:space="preserve">Impairment of other receivables </t>
  </si>
  <si>
    <t xml:space="preserve">Equity-settled share based payments </t>
  </si>
  <si>
    <t>Impairment and share of (profit)/losses of associates</t>
  </si>
  <si>
    <t>Net gains on deemed disposal of an associate</t>
  </si>
  <si>
    <t>Fair value losses on convertible redeemable preferred shares</t>
  </si>
  <si>
    <t>Fair value losses on contigent consideration</t>
  </si>
  <si>
    <t>Gain on investments in wealth management products</t>
  </si>
  <si>
    <t>Cash (used in)/geenrated from operations</t>
  </si>
  <si>
    <t>Increase in prepayments and other receivables</t>
  </si>
  <si>
    <t>Increase/(decrease) in trade and other payables</t>
  </si>
  <si>
    <t xml:space="preserve">Decrease/(increase) in restricted cash </t>
  </si>
  <si>
    <t>Increase/(decrease) in contract liabilities</t>
  </si>
  <si>
    <t>Interest received</t>
  </si>
  <si>
    <t>Income taxes paid</t>
  </si>
  <si>
    <t>Interest paid</t>
  </si>
  <si>
    <t>Net cash (used in)/generated from operating activities</t>
  </si>
  <si>
    <t>Purchase of PPE and intangible assets</t>
  </si>
  <si>
    <t>Payment for other non-current assets</t>
  </si>
  <si>
    <t>Prepayment for investments</t>
  </si>
  <si>
    <t>Net cash acquired for business combination</t>
  </si>
  <si>
    <t>Payments for investments in associates</t>
  </si>
  <si>
    <t>Purchase of wealth management products</t>
  </si>
  <si>
    <t>Disposal of wealth management products</t>
  </si>
  <si>
    <t>Net cash used in investing activities</t>
  </si>
  <si>
    <t>Cash flows from investing activities</t>
  </si>
  <si>
    <t>Cash flows from operating activities</t>
  </si>
  <si>
    <t>Cash flows from financing activities</t>
  </si>
  <si>
    <t>Proceeds from issuance of convertible redeemable preferred shares</t>
  </si>
  <si>
    <t>Repurchase of convertible redeemable preferred shares</t>
  </si>
  <si>
    <t>Prepayment for repurcahse of ordinary shares</t>
  </si>
  <si>
    <t>Proceeds from bank borrowings and other payables</t>
  </si>
  <si>
    <t>Repayments of borrowings</t>
  </si>
  <si>
    <t>Payment of lease liabilities</t>
  </si>
  <si>
    <t>Net cash generated from/(used in) financing activities</t>
  </si>
  <si>
    <t xml:space="preserve">Net increase/ decrease in cash and cash equivalents </t>
  </si>
  <si>
    <t>REVENUE DRIVERS</t>
  </si>
  <si>
    <t>One-stop payment services</t>
  </si>
  <si>
    <t>App-based payment services</t>
  </si>
  <si>
    <t>Traditional payment services</t>
  </si>
  <si>
    <t>Technology-enabled business services</t>
  </si>
  <si>
    <t>Merchant Saas products</t>
  </si>
  <si>
    <t>Marketing services</t>
  </si>
  <si>
    <t>Fintech services</t>
  </si>
  <si>
    <t>Total revenue</t>
  </si>
  <si>
    <t>Contribution</t>
  </si>
  <si>
    <t>%</t>
  </si>
  <si>
    <t>Growth rate</t>
  </si>
  <si>
    <t>PAYMENT PROCESSING</t>
  </si>
  <si>
    <t>Number of business service customers</t>
  </si>
  <si>
    <t>000</t>
  </si>
  <si>
    <t>GPV</t>
  </si>
  <si>
    <t>RMB mn</t>
  </si>
  <si>
    <t>Average fee rate</t>
  </si>
  <si>
    <t>bps</t>
  </si>
  <si>
    <t>Number of active payment service customers</t>
  </si>
  <si>
    <t>RMB</t>
  </si>
  <si>
    <t>Total</t>
  </si>
  <si>
    <t>TECHNOLOGY-ENABLED BUSINESS SERVICES</t>
  </si>
  <si>
    <t>Finance costs</t>
  </si>
  <si>
    <t>Repurchase of ordinary shares</t>
  </si>
  <si>
    <t>WORKING CAPITAL DRIVERS</t>
  </si>
  <si>
    <t>Restricted cash % payments revenue</t>
  </si>
  <si>
    <t>Trade and other payables % payment COGS</t>
  </si>
  <si>
    <t>Contract liabilities % payment revenue</t>
  </si>
  <si>
    <t>CAGR</t>
  </si>
  <si>
    <t>2013-19</t>
  </si>
  <si>
    <t>2015-19</t>
  </si>
  <si>
    <t>Population</t>
  </si>
  <si>
    <t>mn</t>
  </si>
  <si>
    <t>Internet users</t>
  </si>
  <si>
    <t>Online shopping</t>
  </si>
  <si>
    <t>Penetration of online payment</t>
  </si>
  <si>
    <t>Online payment users</t>
  </si>
  <si>
    <t>Penetration</t>
  </si>
  <si>
    <t>Mobile payment users</t>
  </si>
  <si>
    <t>Consumer bank account</t>
  </si>
  <si>
    <t>Bn</t>
  </si>
  <si>
    <t>Non-cash transaction stats</t>
  </si>
  <si>
    <t>Trasaction value</t>
  </si>
  <si>
    <t>RMB'Trn</t>
  </si>
  <si>
    <t>No of transactions</t>
  </si>
  <si>
    <t>Debit card</t>
  </si>
  <si>
    <t>Credit card</t>
  </si>
  <si>
    <t>POS</t>
  </si>
  <si>
    <t>Mn</t>
  </si>
  <si>
    <t>Traditional card payment</t>
  </si>
  <si>
    <t>Card payment</t>
  </si>
  <si>
    <t>Digital payments</t>
  </si>
  <si>
    <t>Online payments</t>
  </si>
  <si>
    <t>Offline payments</t>
  </si>
  <si>
    <t>Non-bank payment network processed payments</t>
  </si>
  <si>
    <t>Transaction value growth</t>
  </si>
  <si>
    <t>Transaction volume growth</t>
  </si>
  <si>
    <t>Base</t>
  </si>
  <si>
    <t>Bull</t>
  </si>
  <si>
    <t>Bear</t>
  </si>
  <si>
    <t xml:space="preserve">Base </t>
  </si>
  <si>
    <t>App-based GPV %</t>
  </si>
  <si>
    <t>Traditional GPV %</t>
  </si>
  <si>
    <t>Debit card growth</t>
  </si>
  <si>
    <t>Credit card growth</t>
  </si>
  <si>
    <t>POS growth</t>
  </si>
  <si>
    <t>still lower than average of 2.5 card/person in US and Japan</t>
  </si>
  <si>
    <t>Unit</t>
  </si>
  <si>
    <t>Source of revenue:</t>
  </si>
  <si>
    <t xml:space="preserve">External distribution channels </t>
  </si>
  <si>
    <t xml:space="preserve">Sales partners </t>
  </si>
  <si>
    <t xml:space="preserve">Direct marketing </t>
  </si>
  <si>
    <t>Comission</t>
  </si>
  <si>
    <t>Sales partners</t>
  </si>
  <si>
    <t>Marketing revenue from UnionPay</t>
  </si>
  <si>
    <t>Employees</t>
  </si>
  <si>
    <t>Research and Development</t>
  </si>
  <si>
    <t>Finance and Administration</t>
  </si>
  <si>
    <t xml:space="preserve">Sales and Marketing </t>
  </si>
  <si>
    <t xml:space="preserve">Product and Operation </t>
  </si>
  <si>
    <t>Customer Service</t>
  </si>
  <si>
    <t>GPV growth rate</t>
  </si>
  <si>
    <t>Non-payments customers</t>
  </si>
  <si>
    <t>Payments customers</t>
  </si>
  <si>
    <t>External distribution channels</t>
  </si>
  <si>
    <t>Commission</t>
  </si>
  <si>
    <t>Others</t>
  </si>
  <si>
    <t>Net add</t>
  </si>
  <si>
    <t>Advertising and promotion expenses</t>
  </si>
  <si>
    <t>Employee benefit</t>
  </si>
  <si>
    <t>Selling expense</t>
  </si>
  <si>
    <t>Deferred tax assets</t>
  </si>
  <si>
    <t>Payments customers as % of active merchants</t>
  </si>
  <si>
    <t>Transaction per merchant</t>
  </si>
  <si>
    <t>Growing in line with consumer spendings</t>
  </si>
  <si>
    <t>Merchant SaaS Revenue per customer</t>
  </si>
  <si>
    <t>Percentage split</t>
  </si>
  <si>
    <t>2017-2019</t>
  </si>
  <si>
    <t>2020-2024</t>
  </si>
  <si>
    <t>Average marketing revenue per thousands impression</t>
  </si>
  <si>
    <t>Number of impressions sold</t>
  </si>
  <si>
    <t>Range is 13-40 per thousand impresion (prospectus)</t>
  </si>
  <si>
    <t>Average transaction size</t>
  </si>
  <si>
    <t>Ant financial prospectus total GPV/ average daily transaction no/ 365 ~1.8k</t>
  </si>
  <si>
    <t>Fintech services revenue % of revenue</t>
  </si>
  <si>
    <t>Overpenetrated</t>
  </si>
  <si>
    <t>Number of marketing customers</t>
  </si>
  <si>
    <t>Average revenue per marketing customer</t>
  </si>
  <si>
    <t>RMB 000</t>
  </si>
  <si>
    <t>% of business-enabled services customer</t>
  </si>
  <si>
    <t>Revenue contribution from top 5 marketing customers</t>
  </si>
  <si>
    <t>% total marketing revenue</t>
  </si>
  <si>
    <t>Revenue from top 5 marketing customers</t>
  </si>
  <si>
    <t xml:space="preserve">RMB'000 </t>
  </si>
  <si>
    <t>Important to find out who the top customers are</t>
  </si>
  <si>
    <t>Marketing revenue ex-top 5</t>
  </si>
  <si>
    <t>Number of impressions sold-ex top 5</t>
  </si>
  <si>
    <t>Utlization rate, ex top-5</t>
  </si>
  <si>
    <t>Bull case: top 5 customers increase their spend</t>
  </si>
  <si>
    <t>Bear case: losses top 5 customers</t>
  </si>
  <si>
    <t>Marketing revenue</t>
  </si>
  <si>
    <t>Utlization rate</t>
  </si>
  <si>
    <t>COST OF REVENUE DRIVERS</t>
  </si>
  <si>
    <t>Lumping everything else together since unsignificant, no point modeling small items</t>
  </si>
  <si>
    <t>Commission % Cost of revenue</t>
  </si>
  <si>
    <t>Cost of revenue by items</t>
  </si>
  <si>
    <t>Cost of revenue by segments</t>
  </si>
  <si>
    <t>Everything else</t>
  </si>
  <si>
    <t>% revenue</t>
  </si>
  <si>
    <t>Our gross profit margin from technology-enabled</t>
  </si>
  <si>
    <t>business services decreased from 91.3% in 2018 to 66.1% in 2019 primarily because the gross profit</t>
  </si>
  <si>
    <t>margin from the business conducted through Tuozhanbao Finance, which we acquired on in June</t>
  </si>
  <si>
    <t>2019, was relatively lower than other technology-enabled business services</t>
  </si>
  <si>
    <t>Margins</t>
  </si>
  <si>
    <t>GP margins really fluctuates because of this</t>
  </si>
  <si>
    <t>Base case: retains top 5 customer and they spend at GDP growth rate</t>
  </si>
  <si>
    <t>SELLING COST DRIVERS</t>
  </si>
  <si>
    <t>Staff cost</t>
  </si>
  <si>
    <t>Average monthly salary</t>
  </si>
  <si>
    <t>Staff productivvity per day</t>
  </si>
  <si>
    <t>Sales and Marketing + Customer service headcount</t>
  </si>
  <si>
    <t>% as rev looks alright, but maybe not best way cuz no look fishy</t>
  </si>
  <si>
    <t>Assume 2.5% salary hike</t>
  </si>
  <si>
    <t>assume 25% growth</t>
  </si>
  <si>
    <t>ADMINISTRATIVE COST DRIVERS</t>
  </si>
  <si>
    <t>Administrative expense</t>
  </si>
  <si>
    <t>Depreciation and amortization</t>
  </si>
  <si>
    <t xml:space="preserve">Employee benefits </t>
  </si>
  <si>
    <t>Office and other administrative expenses</t>
  </si>
  <si>
    <t xml:space="preserve">Professional service fees </t>
  </si>
  <si>
    <t>Listing expenses removal</t>
  </si>
  <si>
    <t>Product and Operation + Finance and Administration headcount</t>
  </si>
  <si>
    <t>Assume average</t>
  </si>
  <si>
    <t>Total number of headcount</t>
  </si>
  <si>
    <t>D&amp;A as % revenue</t>
  </si>
  <si>
    <t>Research and Development Expenses</t>
  </si>
  <si>
    <t>R&amp;D COST DRIVERS</t>
  </si>
  <si>
    <t>R&amp;D headcount</t>
  </si>
  <si>
    <t xml:space="preserve">System development, consulting, and data validation </t>
  </si>
  <si>
    <t>Office expense per headcount</t>
  </si>
  <si>
    <t>Moderate hiring</t>
  </si>
  <si>
    <t>Aggrresive expansion in R&amp;D</t>
  </si>
  <si>
    <t>OTHER INCOME</t>
  </si>
  <si>
    <t>Interest income from bank deposits</t>
  </si>
  <si>
    <t>Government grants</t>
  </si>
  <si>
    <t xml:space="preserve">Others </t>
  </si>
  <si>
    <t>Non-core operating, flush out for now</t>
  </si>
  <si>
    <t>Interest rate on cash balance</t>
  </si>
  <si>
    <t>One-off item, flush out</t>
  </si>
  <si>
    <t>OTHER GAINS/(LOSSSES) — NET</t>
  </si>
  <si>
    <t>Gains on deemed disposal of an associate .</t>
  </si>
  <si>
    <t>Gains on investments in wealth management products</t>
  </si>
  <si>
    <t>Loss on disposal of property, plant, and equipment</t>
  </si>
  <si>
    <t>Interest expense on lease liabilities</t>
  </si>
  <si>
    <t xml:space="preserve">Interest expense on borrowings </t>
  </si>
  <si>
    <t>FINANCE COSTS</t>
  </si>
  <si>
    <t>flush out</t>
  </si>
  <si>
    <t>assume steady decline</t>
  </si>
  <si>
    <t>Current Portion of Prepayments and other receivables % payment revenue</t>
  </si>
  <si>
    <t>Non-Current Portion of Prepayments and other receivables % payment revenue</t>
  </si>
  <si>
    <t>Non current payables % payment COGS%</t>
  </si>
  <si>
    <t>assumes that they invest 10 mn rmb in startups every year</t>
  </si>
  <si>
    <t>Current trade receivables as % payments revenue</t>
  </si>
  <si>
    <t>Tax Rate</t>
  </si>
  <si>
    <t>Property, plant, and equipment and Intangible assets</t>
  </si>
  <si>
    <t>Depreciation of property, plant and equipment and Amortization of intangible assets</t>
  </si>
  <si>
    <t>Depreciation of property, plant and equipment and amortization intangible assets</t>
  </si>
  <si>
    <t>rollover, don't make life difficult</t>
  </si>
  <si>
    <t>Investment in Fushi</t>
  </si>
  <si>
    <t>assume zero, don't make life difficukt</t>
  </si>
  <si>
    <t>Probably need to adust here after we decide how much to invest</t>
  </si>
  <si>
    <t>% Depreciation as revenue</t>
  </si>
  <si>
    <t>% Amortization as revenue</t>
  </si>
  <si>
    <t>asset light business with operating leverage, so% decreases</t>
  </si>
  <si>
    <t>Purchase of PPE and intangible assets % revenue</t>
  </si>
  <si>
    <t>Payment for other non-current assets % revvenue</t>
  </si>
  <si>
    <t>DEBT SCHEDULE</t>
  </si>
  <si>
    <t>Cost of debt</t>
  </si>
  <si>
    <t>Prospectus</t>
  </si>
  <si>
    <t>Amount raised</t>
  </si>
  <si>
    <t>Amout repaid</t>
  </si>
  <si>
    <t>Cash flow before financing activites</t>
  </si>
  <si>
    <t xml:space="preserve">Beginning balance </t>
  </si>
  <si>
    <t>Ending balance</t>
  </si>
  <si>
    <t>Assume that all debt raised in future will be current, since prospectus says that most debt has &lt;1 year maturity</t>
  </si>
  <si>
    <t>Total interest payments</t>
  </si>
  <si>
    <t>Depreciation &amp; Amortization</t>
  </si>
  <si>
    <t>Inventory as % payment COGS</t>
  </si>
  <si>
    <t>LEASE LIABILITIES</t>
  </si>
  <si>
    <t>Decrease/(increase) in inventory</t>
  </si>
  <si>
    <t xml:space="preserve">Payment of lease liability </t>
  </si>
  <si>
    <t>Interest rate</t>
  </si>
  <si>
    <t>Lease liabilities, non-current</t>
  </si>
  <si>
    <t>Lease liabilities,current</t>
  </si>
  <si>
    <t>Average useful life</t>
  </si>
  <si>
    <t>yr</t>
  </si>
  <si>
    <t>Total employee benefits</t>
  </si>
  <si>
    <t>Buyout the company to fully dilute</t>
  </si>
  <si>
    <t>percentage</t>
  </si>
  <si>
    <t>plug to make balance sheet balance</t>
  </si>
  <si>
    <t>Borrowings</t>
  </si>
  <si>
    <t>Property, plant, and equipment and Intangible assets (exlclude ROU Assset)</t>
  </si>
  <si>
    <t>PPE SCHEDULE (EXCLUDING ROU Assets)</t>
  </si>
  <si>
    <t>ROU assets % total assets</t>
  </si>
  <si>
    <t>Independent non-bank QR payment transaction count</t>
  </si>
  <si>
    <t>Total number of transactions of Yeahka</t>
  </si>
  <si>
    <t>Buying out Series C investors</t>
  </si>
  <si>
    <t>Buying out Series A investors</t>
  </si>
  <si>
    <t>Phase 2</t>
  </si>
  <si>
    <t>Buying out Series B investors</t>
  </si>
  <si>
    <t>Subscribing to preferred shares in Yeahka</t>
  </si>
  <si>
    <t>Consideration (US$Mn)</t>
  </si>
  <si>
    <t>No of shares</t>
  </si>
  <si>
    <t>Purchase price</t>
  </si>
  <si>
    <t>Ownership (%)</t>
  </si>
  <si>
    <t>Premium</t>
  </si>
  <si>
    <t>Entry price</t>
  </si>
  <si>
    <t>Entry date</t>
  </si>
  <si>
    <t>Phase 1</t>
  </si>
  <si>
    <t>Preferred price fair value as of Dec 2019</t>
  </si>
  <si>
    <t>VC hurdle rate</t>
  </si>
  <si>
    <t>Trasaction Plan</t>
  </si>
  <si>
    <t>MoM</t>
  </si>
  <si>
    <t>Total amount raised</t>
  </si>
  <si>
    <t>IRR</t>
  </si>
  <si>
    <t>Jul 2019</t>
  </si>
  <si>
    <t>Series C2</t>
  </si>
  <si>
    <t>Nov 2017</t>
  </si>
  <si>
    <t>Series C1</t>
  </si>
  <si>
    <t>Net cash flow</t>
  </si>
  <si>
    <t>Mar 2012</t>
  </si>
  <si>
    <t>Series B</t>
  </si>
  <si>
    <t>Divestment</t>
  </si>
  <si>
    <t xml:space="preserve">Tencent, </t>
  </si>
  <si>
    <t>Nov 2012</t>
  </si>
  <si>
    <t>Series A</t>
  </si>
  <si>
    <t>Investment</t>
  </si>
  <si>
    <t>Notable Investors</t>
  </si>
  <si>
    <t>Consideration (USD)</t>
  </si>
  <si>
    <t>Issue price (USD)</t>
  </si>
  <si>
    <t>Date</t>
  </si>
  <si>
    <t>Round</t>
  </si>
  <si>
    <t>US</t>
  </si>
  <si>
    <t>IndustryVentures</t>
  </si>
  <si>
    <t>Baopu</t>
  </si>
  <si>
    <t>LT SPV</t>
  </si>
  <si>
    <t>TheOne</t>
  </si>
  <si>
    <t>Adams Street</t>
  </si>
  <si>
    <t>e.ventures Growth, L.P.</t>
  </si>
  <si>
    <t>Mr Qin</t>
  </si>
  <si>
    <t>Tencent</t>
  </si>
  <si>
    <t>Greycoft Growth, LP</t>
  </si>
  <si>
    <t>Basic Sage</t>
  </si>
  <si>
    <t>Recruit Holdings</t>
  </si>
  <si>
    <t>IVP</t>
  </si>
  <si>
    <t>Founder</t>
  </si>
  <si>
    <t>Reorganization, thus beneficial to our Company.</t>
  </si>
  <si>
    <t>Investment is necessary for the purpose of implementing the</t>
  </si>
  <si>
    <t>Our Directors are of the view that the second round of the Series-C</t>
  </si>
  <si>
    <t>capital expenditures and general working capital requirements.</t>
  </si>
  <si>
    <t>Yeahka as investment capital to be used for business expansion,</t>
  </si>
  <si>
    <t>Adams Street Funds</t>
  </si>
  <si>
    <t>The proceeds have been fully utilized for contribution into Shenzhen</t>
  </si>
  <si>
    <t>Greycroft Growth, L.P.</t>
  </si>
  <si>
    <t>can provide us with professional advice on our Group’s development.</t>
  </si>
  <si>
    <t>the First Round Series-C Investors are professional investors which</t>
  </si>
  <si>
    <t>IVP Annex I LLC</t>
  </si>
  <si>
    <t>endorsement of our Company’s strength and prospects. In addition,</t>
  </si>
  <si>
    <t>In-kind payments</t>
  </si>
  <si>
    <t>Cash paid</t>
  </si>
  <si>
    <t>Consideration</t>
  </si>
  <si>
    <t>Issue Price (USD)</t>
  </si>
  <si>
    <t>Shares subscribed</t>
  </si>
  <si>
    <t>Series C-2</t>
  </si>
  <si>
    <t>investments in our Company and their investments serve as an</t>
  </si>
  <si>
    <t>the additional capital provided by the First Round Series-C Investors’</t>
  </si>
  <si>
    <t>Zhongshan Chuangtai</t>
  </si>
  <si>
    <t>Shenzhen Liantai</t>
  </si>
  <si>
    <t>Zhuhai Jinhuan</t>
  </si>
  <si>
    <t>Jiaxing Yueming</t>
  </si>
  <si>
    <t>Our Directors are of the view that our Company would benefit from</t>
  </si>
  <si>
    <t>requirements.</t>
  </si>
  <si>
    <t>expansion, capital expenditures and general working capital</t>
  </si>
  <si>
    <t>Shenzhen Yeahka as investment capital to be used for business</t>
  </si>
  <si>
    <t>JX SPV</t>
  </si>
  <si>
    <t>registered capital of Shenzhen Yeahka and (ii) contribution into</t>
  </si>
  <si>
    <t>CITIC Investment, Zhongshan Chuangtai, Zhuhai Jinhuan</t>
  </si>
  <si>
    <t>The proceeds have been fully utilized for (i) contribution into the</t>
  </si>
  <si>
    <t>Series C-1</t>
  </si>
  <si>
    <t>on our Group’s development.</t>
  </si>
  <si>
    <t>Purchase of ordinary shares</t>
  </si>
  <si>
    <t>professional investors which can provide us with professional advice</t>
  </si>
  <si>
    <t>Company’s strength and prospects. In addition, Series-B Investors are</t>
  </si>
  <si>
    <t>in our Company and their investments serve as an endorsement of our</t>
  </si>
  <si>
    <t>Industry Ventures</t>
  </si>
  <si>
    <t>the additional capital provided by the Series-B Investors’ investments</t>
  </si>
  <si>
    <t>expenditures and general working capital requirements.</t>
  </si>
  <si>
    <t>as investment capital to be used for business expansion, capital</t>
  </si>
  <si>
    <t>The proceeds have been fully utilized for contribution into our Group</t>
  </si>
  <si>
    <t>(including access to its client base and promotion channels)</t>
  </si>
  <si>
    <t>provision of certain resource support</t>
  </si>
  <si>
    <t>THU</t>
  </si>
  <si>
    <t xml:space="preserve">IVP </t>
  </si>
  <si>
    <t>RSU Nominee 2</t>
  </si>
  <si>
    <t xml:space="preserve">RSU Nominee 1 </t>
  </si>
  <si>
    <t xml:space="preserve">IVP Annex I LLC </t>
  </si>
  <si>
    <t>Adams Street 2014</t>
  </si>
  <si>
    <t>Adams Street 2013</t>
  </si>
  <si>
    <t>Adams Street 2012</t>
  </si>
  <si>
    <t>Adams Street 2011</t>
  </si>
  <si>
    <t>Smallbox (Mr Qin)</t>
  </si>
  <si>
    <t xml:space="preserve">THL U </t>
  </si>
  <si>
    <t>Greycroft Growth, L.P</t>
  </si>
  <si>
    <t xml:space="preserve">Basic Sage </t>
  </si>
  <si>
    <t>IVP Fund II B, L.P</t>
  </si>
  <si>
    <t>IVP Fund IIA, L.P</t>
  </si>
  <si>
    <t>Creative Brocade International (Founder)</t>
  </si>
  <si>
    <t>Series-C</t>
  </si>
  <si>
    <t>Series-B</t>
  </si>
  <si>
    <t>Series-A</t>
  </si>
  <si>
    <t>Ordinary</t>
  </si>
  <si>
    <t>Series C redeemed in June 2019</t>
  </si>
  <si>
    <t>USD</t>
  </si>
  <si>
    <t>USD/RMB</t>
  </si>
  <si>
    <t>Fair value per share</t>
  </si>
  <si>
    <t>Closing balance</t>
  </si>
  <si>
    <t>Ordinary shares</t>
  </si>
  <si>
    <t>Series A3</t>
  </si>
  <si>
    <t>Series A2</t>
  </si>
  <si>
    <t>Series A1</t>
  </si>
  <si>
    <t>Conversion</t>
  </si>
  <si>
    <t>hoi</t>
  </si>
  <si>
    <t>NOPAT</t>
  </si>
  <si>
    <t>WACC</t>
  </si>
  <si>
    <t>Equity/Total capital</t>
  </si>
  <si>
    <t>Debt/Total capital</t>
  </si>
  <si>
    <t>Preferred shares</t>
  </si>
  <si>
    <t>Common shares</t>
  </si>
  <si>
    <t>Fair value of preferred shares</t>
  </si>
  <si>
    <t>Debt</t>
  </si>
  <si>
    <t>Beta</t>
  </si>
  <si>
    <t>Post-tax cost of debt</t>
  </si>
  <si>
    <t>Tax rate</t>
  </si>
  <si>
    <t>Pre-tax cost of debt</t>
  </si>
  <si>
    <t>Cost of equity</t>
  </si>
  <si>
    <t>Equity risk premium</t>
  </si>
  <si>
    <t>Risk-free rate</t>
  </si>
  <si>
    <t>Valuation Assumptions</t>
  </si>
  <si>
    <t>Unlevered FCF</t>
  </si>
  <si>
    <t>Present vallue</t>
  </si>
  <si>
    <t>Sum of present value</t>
  </si>
  <si>
    <t>Terminal growth rate</t>
  </si>
  <si>
    <t>Enterprise value</t>
  </si>
  <si>
    <t>Borriwing</t>
  </si>
  <si>
    <t>Cash and equilvilant</t>
  </si>
  <si>
    <t>Yeahka Limited (SEHK:9923) &gt; Comparable M&amp;A Transactions</t>
  </si>
  <si>
    <t>Announced Date</t>
  </si>
  <si>
    <t>Transaction ID</t>
  </si>
  <si>
    <t>Target</t>
  </si>
  <si>
    <t>Buyer/Investor</t>
  </si>
  <si>
    <t>Seller</t>
  </si>
  <si>
    <t>Target TEV(CNY mm)</t>
  </si>
  <si>
    <t>Size(CNY mm)</t>
  </si>
  <si>
    <t>Implied TEV/LTM Revenue</t>
  </si>
  <si>
    <t>Implied TEV/LTM EBITDA</t>
  </si>
  <si>
    <t>IQTR551749743</t>
  </si>
  <si>
    <t>Inner Mongolia Zhengdong Yunqu Technology Co., Ltd</t>
  </si>
  <si>
    <t>Alashankou public innovation equity investment limited partnership</t>
  </si>
  <si>
    <t>190.9x</t>
  </si>
  <si>
    <t>IQTR323682121</t>
  </si>
  <si>
    <t>Union Mobile Pay Ltd.</t>
  </si>
  <si>
    <t>HyUnion Holding Co.,Ltd</t>
  </si>
  <si>
    <t>China Mobile Communications Group Co., Ltd., Shanghai Unionpay Merchant Services Co., Ltd., Beijing Bosheng Advanced Technology Development Co., Ltd.</t>
  </si>
  <si>
    <t>-</t>
  </si>
  <si>
    <t>IQTR531571333</t>
  </si>
  <si>
    <t>Paysafe Group Plc (nka:Paysafe Group Limited)</t>
  </si>
  <si>
    <t>CVC Capital Partners Limited, The Blackstone Group Inc.</t>
  </si>
  <si>
    <t>Legal &amp; General Investment Management Limited, Jupiter Investment Management Limited, Columbia Threadneedle Investments</t>
  </si>
  <si>
    <t>15.1x</t>
  </si>
  <si>
    <t>IQTR529471520</t>
  </si>
  <si>
    <t>Worldpay Group plc (nka:Worldpay Group Limited)</t>
  </si>
  <si>
    <t>Worldpay, Inc.</t>
  </si>
  <si>
    <t>Capital Research and Management Company, Abu Dhabi Investment Authority, Select Equity Group, L.P., Lazard Asset Management Limited, SHIP Global 2 &amp; Cy SCA</t>
  </si>
  <si>
    <t>19.7x</t>
  </si>
  <si>
    <t>IQTR565887483</t>
  </si>
  <si>
    <t>iZettle AB</t>
  </si>
  <si>
    <t>PayPal Holdings, Inc.</t>
  </si>
  <si>
    <t>83North Limited, Index Ventures SA, Zouk Capital LLP, Northzone Ventures, Creandum AB, MCI. TechVentures 1.0 FIZ, MCI Capital TFI SA</t>
  </si>
  <si>
    <t>IQTR538611111</t>
  </si>
  <si>
    <t>Nets A/S</t>
  </si>
  <si>
    <t>Advent International Corporation, Hellman &amp; Friedman LLC, GIC Special Investments Pte. Ltd., Sampo Oyj, Fisher Lynch Capital, LLC, StepStone Group Inc., Bain Capital Private Equity (Europe), LLP</t>
  </si>
  <si>
    <t>GIC Pte. Ltd., AB Toscana (Luxembourg) Investment S.à r.l., EInvestments APS</t>
  </si>
  <si>
    <t>19.0x</t>
  </si>
  <si>
    <t>IQTR298081558</t>
  </si>
  <si>
    <t>Telecity Group plc</t>
  </si>
  <si>
    <t>Equinix, Inc. (REIT)</t>
  </si>
  <si>
    <t>Oak Hill Capital Partners, State Street Global Advisors, Inc., Northern Trust Group Limited, Sarasin &amp; Partners LLP, SPO Advisory Corp., Abrams Capital Management LP, SPO Partners II, L.P., Norges Bank Investment Management, Government Pension Fund Global, San Francisco Partners, L.P.</t>
  </si>
  <si>
    <t>16.4x</t>
  </si>
  <si>
    <t>Square, Inc</t>
  </si>
  <si>
    <t>GIC</t>
  </si>
  <si>
    <t>wvg</t>
  </si>
  <si>
    <t>Discount Cash Flow Analysis</t>
  </si>
  <si>
    <t>Terminal value</t>
  </si>
  <si>
    <t>Equity value</t>
  </si>
  <si>
    <t>Post-money share count</t>
  </si>
  <si>
    <t>Share price</t>
  </si>
  <si>
    <t>Relative Valuation</t>
  </si>
  <si>
    <t>Net Income</t>
  </si>
  <si>
    <t>Growth</t>
  </si>
  <si>
    <t>Predecent Transaction</t>
  </si>
  <si>
    <t>25th Percentile EV/Revenue</t>
  </si>
  <si>
    <t>Median EV/Revenue</t>
  </si>
  <si>
    <t>75th Percentile EV/Revenue</t>
  </si>
  <si>
    <t xml:space="preserve">25th Percentile </t>
  </si>
  <si>
    <t xml:space="preserve">Median </t>
  </si>
  <si>
    <t xml:space="preserve">75th Percentile </t>
  </si>
  <si>
    <t>Implied EV (FY2019 Revenue)</t>
  </si>
  <si>
    <t>PE and PEG (FY2020E Earnings)</t>
  </si>
  <si>
    <t>Valuation Date</t>
  </si>
  <si>
    <t>Currency</t>
  </si>
  <si>
    <t>IQ_TOTAL_REV_3YR_ANN_GROWTH</t>
  </si>
  <si>
    <t>IQ_NI_3YR_ANN_GROWTH</t>
  </si>
  <si>
    <t>Geography</t>
  </si>
  <si>
    <t>Ticker</t>
  </si>
  <si>
    <t xml:space="preserve">Company Name </t>
  </si>
  <si>
    <t>LTM Filing Currency</t>
  </si>
  <si>
    <t>Market 
Cap</t>
  </si>
  <si>
    <t>Enterprise Value</t>
  </si>
  <si>
    <t>LTM Revenue</t>
  </si>
  <si>
    <t>LTM EBITDA</t>
  </si>
  <si>
    <t>LTM PAT</t>
  </si>
  <si>
    <t>LTM Revenue growth %</t>
  </si>
  <si>
    <t>LTM EBITDA growth %</t>
  </si>
  <si>
    <t>LTM EBITDA Margin %</t>
  </si>
  <si>
    <t>LTM PAT Margin %</t>
  </si>
  <si>
    <t xml:space="preserve">FY19 Revenue </t>
  </si>
  <si>
    <t>FY19 EBITDA</t>
  </si>
  <si>
    <t>FY19 PAT</t>
  </si>
  <si>
    <t>FY19 Revenue growth %</t>
  </si>
  <si>
    <t>FY19 
EBITDA growth %</t>
  </si>
  <si>
    <t>FY19 
EBITDA margin %</t>
  </si>
  <si>
    <t>FY19 
PAT margin %</t>
  </si>
  <si>
    <t xml:space="preserve">FY20E Revenue </t>
  </si>
  <si>
    <t xml:space="preserve">FY20E EBITDA </t>
  </si>
  <si>
    <t>FY20E PAT</t>
  </si>
  <si>
    <t>FY20E Revenue growth %</t>
  </si>
  <si>
    <t>FY20E EBITDA growth %</t>
  </si>
  <si>
    <t>FY20E PAT growth %</t>
  </si>
  <si>
    <t>Revenue 3 year CAGR</t>
  </si>
  <si>
    <t>EBITDA 3 year CAGR</t>
  </si>
  <si>
    <t>PAT 3 year CAGR</t>
  </si>
  <si>
    <t>LTM P/E</t>
  </si>
  <si>
    <t>LTM P/B</t>
  </si>
  <si>
    <t>LTM EV/Revenue</t>
  </si>
  <si>
    <t>LTM EV/EBITDA</t>
  </si>
  <si>
    <t>FY20E EV/Revenue</t>
  </si>
  <si>
    <t>FY20E P/E</t>
  </si>
  <si>
    <t>PE/
Growth</t>
  </si>
  <si>
    <t>FY20E EV/
EBITDA</t>
  </si>
  <si>
    <t>EV/EBITDA/Growth</t>
  </si>
  <si>
    <t>3 YR Avg P/E</t>
  </si>
  <si>
    <t>3 Yr Avg EV/EBITDA</t>
  </si>
  <si>
    <t>LTM Total equity</t>
  </si>
  <si>
    <t>LTM
Total 
debt</t>
  </si>
  <si>
    <t>LTM Cash &amp; ST investments</t>
  </si>
  <si>
    <t>LTM Lease liabilities</t>
  </si>
  <si>
    <t>LTM
Total 
debt ex-leases</t>
  </si>
  <si>
    <t>Debt/Total Capital</t>
  </si>
  <si>
    <t>Effective tax rate</t>
  </si>
  <si>
    <t xml:space="preserve">LTM Capital employed 
</t>
  </si>
  <si>
    <t>ROIC</t>
  </si>
  <si>
    <t>Description</t>
  </si>
  <si>
    <t>SZSE: 300773</t>
  </si>
  <si>
    <t>Asian rating agency</t>
  </si>
  <si>
    <t>NASDAQ: PYPL</t>
  </si>
  <si>
    <t>SZSE:002647</t>
  </si>
  <si>
    <t>TSE:3769</t>
  </si>
  <si>
    <t>NASDAQCM:PRTH</t>
  </si>
  <si>
    <t>NYSE:SQ</t>
  </si>
  <si>
    <t>NYSE:FIS</t>
  </si>
  <si>
    <t>NASDAQ: FISV</t>
  </si>
  <si>
    <t>NYSE: GPN</t>
  </si>
  <si>
    <t>NASDAQ: RPAY</t>
  </si>
  <si>
    <t>ASX:SZL</t>
  </si>
  <si>
    <t>Median</t>
  </si>
  <si>
    <t>Correl check</t>
  </si>
  <si>
    <t>FY21E EV/EBITDA</t>
  </si>
  <si>
    <t>3 yr average P/E</t>
  </si>
  <si>
    <t>3 year average EV/EBITDA</t>
  </si>
  <si>
    <t>5 yr average P/E</t>
  </si>
  <si>
    <t>5 year average EV/EBITDA</t>
  </si>
  <si>
    <t>Y</t>
  </si>
  <si>
    <t>Bubble</t>
  </si>
  <si>
    <t>X</t>
  </si>
  <si>
    <t>x</t>
  </si>
  <si>
    <t>Players</t>
  </si>
  <si>
    <t>Country</t>
  </si>
  <si>
    <t>3Y CAGR</t>
  </si>
  <si>
    <t>5Y CAGR</t>
  </si>
  <si>
    <t>IQ_EBITDA_3YR_ANN_GROWTH</t>
  </si>
  <si>
    <t>Lakala Payment Co., Ltd.</t>
  </si>
  <si>
    <t>CNY</t>
  </si>
  <si>
    <t>NM</t>
  </si>
  <si>
    <t>NA</t>
  </si>
  <si>
    <t>PayPal Holdings, Inc. operates as a technology platform and digital payments company that enables digital and mobile payments on behalf of consumers and merchants worldwide. Its payment solutions include PayPal, PayPal Credit, Braintree, Venmo, Xoom, Hyperwallet,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</si>
  <si>
    <t>Rendong Holdings Co., Ltd.</t>
  </si>
  <si>
    <t>Rendong Holdings Co., Ltd. provides financial services. It offers third-party payment, credit information, big data, inclusive finance, supply chain, factoring, asset management, etc. The company is also involved in traditional financial services, such as banking, trust, securities, insurance, etc.; and supply chain finance, factoring, micro finance, and leasing businesses. The company was formerly known as Meson Fintech Co., Ltd. and changed its name to Rendong Holdings Co., Ltd. in August 2018. Rendong Holdings Co., Ltd. was founded in 1998 and is headquartered in Beijing, China.</t>
  </si>
  <si>
    <t>GMO Payment Gateway, Inc.</t>
  </si>
  <si>
    <t>JPY</t>
  </si>
  <si>
    <t>GMO Payment Gateway, Inc., together with its subsidiaries, provides financial services and integrated payment related services. It operates through three segments: Payment Enhancement Business, Payment Processing Business, and Money Service Business. The company offers PG multi-payment service, a payment platform that provides credit card payment, convenience store payment, account transfer, and multi-currency credit card payment. It also provides GMO payment after delivery; Ginko Pay Base System, a smartphone app that enables payments to be made by an immediate debit from the bank account; and GMO-PG processing platform, which helps financial institutions or financial service providers start payment-related services by enabling payment infrastructure building, as well as security services. In addition, the company offers global payment services; and early payment, GMO-PG remittance, guarantees, and transaction lending services. Further, it offers online advertising services consisting of administrative services for listing ads that use Yahoo! Promotional Ads and Google AdWords; and administrative services for Facebook Ads, Google Analytics, etc. It serves online merchants and public organizations, such as NHK, National Tax Agency, and Tokyo Metropolitan Government; and banks and other financial institutions. GMO Payment Gateway, Inc. was founded in 1995 and is headquartered in Tokyo, Japan.</t>
  </si>
  <si>
    <t>Priority Technology Holdings, Inc.</t>
  </si>
  <si>
    <t>Priority Technology Holdings, Inc. provides merchant acquiring, integrated payment software, and commercial payment solutions in the United States. It operates through three segments: Consumer Payments, Commercial Payments, and Integrated Partners. The company offers MX product suite, including MX ISO/Agent and VIMAS reseller technology systems, and MX Merchant products, such as MX Insights, MX Storefront, MX Retail, MX Invoice, MX B2B, ACH.com, and others, which provide resellers and merchant clients a customizable set of business applications that enable business work functions and revenue performance management. It also offers CPX, a solution suite that offers automated payment services for customers, including virtual payments, purchase cards, electronic funds transfers, ACH payments, and check payments. In addition, the company provides curated managed services and a suite of integrated accounts payable automation solutions to various financial institutions and card networks; and payment-adjacent technologies to facilitate the acceptance of electronic payments from customers in the rental real estate, rental storage, medical, and hospitality industries. Further, it offers managed services solutions that provide audience-specific programs for institutional partners and other third parties; and consulting and development solutions. The company serves small and medium size businesses, and enterprises, as well as distribution partners, including retail and wholesale independent sales organizations, financial institutions, and independent software vendors. Priority Technology Holdings, Inc. was founded in 2005 and is headquartered in Alpharetta, Georgia.</t>
  </si>
  <si>
    <t>Square, Inc.</t>
  </si>
  <si>
    <t>Square, Inc., together with its subsidiaries, creates tools that enables sellers to accept card payments; also provide reporting and analytics, and next-day settlement. It provides hardware products, including Magstripe reader, which enables swiped transactions of magnetic stripe cards; Contactless and chip reader that accepts Europay, MasterCard, and Visa (EMV) chip cards and Near Field Communication payments; Square Stand, which enables an iPad to be used as a payment terminal or full point of sale solution; Square Register that combines its hardware, point-of-sale software, and payments technology; Square Terminal, a payments device and receipt printer to replace traditional keypad terminals, which accepts tap, dip, and swipe payments. The company also offers various software products, including Square Point of Sale; Square Appointments; Square for Retail; Square for Restaurants; Square Online and Square Online Checkout; Square Invoices; Square Virtual Terminal; Square Team Management; Square Contracts; Square Loyalty, Marketing, and Gift Cards; and Square Dashboard. In addition, it offers developer platform, which includes application programming interfaces and software development kits. Further, the company provides Cash App, which enables to send, spend, and store money; and Weebly that offers customers website hosting and domain name registration solutions. Square, Inc. was founded in 2009 and is headquartered in San Francisco, California.</t>
  </si>
  <si>
    <t>Fidelity National Information Services, Inc.</t>
  </si>
  <si>
    <t>Fidelity National Information Services, Inc. provides technology solutions for merchants, banks, and capital markets firms worldwide. It operates through Merchant Solutions, Banking Solutions, and Capital Market Solutions segments.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</si>
  <si>
    <t>Fiserv, Inc.</t>
  </si>
  <si>
    <t>Fiserv, Inc., together with its subsidiaries, provides payment and financial services technology worldwide. The company operates through Acceptance, Fintech, and Payments segments. The Acceptance segment provides point-of-sale merchant acquiring and digital commerce services; mobile payment services; security and fraud protection products; Carat, an omnichannel commerce solution; and Clover POS, a cloud-based point-of-sale solution. This segment distributes through various channels, including direct sales teams, strategic partnerships with agent sales forces, independent software vendors, financial institutions, and other strategic partners. The Fintech segment offers customer deposit and loan accounts, as well as manages an institution’s general ledger and central information files. This segment also provides digital banking, financial and risk management, cash management, professional services and consulting, item processing and source capture, and other products and services. The Payments segment offers card transactions, such as debit, credit, and prepaid card processing and services; security and fraud protection products; card production; print services; and various network services, as well as non-card digital payment software and services, including bill payment, account-to-account transfers, person-to-person payments, and electronic billing products. It serves business, banks, credit unions, other financial institutions, merchants, and corporate clients. The company was incorporated in 1984 and is headquartered in Brookfield, Wisconsin.</t>
  </si>
  <si>
    <t>Global Payments Inc.</t>
  </si>
  <si>
    <t>Global Payments Inc. provides payment technology and software solutions for card, electronic, check, and digital-based payments in the Americas, Europe, and the Asia-Pacific.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and human capital management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</si>
  <si>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Repay Holdings Corporation</t>
  </si>
  <si>
    <t>Repay Holdings Corporation provides integrated payment processing solutions to industry-oriented markets. Its payment processing solutions enable consumers and businesses to make payments using electronic payment methods. The company offers a range of solutions relating to electronic payment methods, including credit and debit processing, virtual credit card processing, automated clearing house (ACH) processing, enhanced ACH processing, and instant funding. It provides payment processing solutions to customers primarily operating in the personal loans, automotive loans, receivables management, and business-to-business verticals. The company sells its products through direct sales representatives and software integration partners. Repay Holdings Corporation was founded in 2006 and is headquartered in Atlanta, Georgia.</t>
  </si>
  <si>
    <t>Sezzle Inc.</t>
  </si>
  <si>
    <t>Sezzle Inc. operates as a technology-enabled payments company in United States, Canada, India, and Europe. The company provides a payments platform that facilitates payments between consumers with merchants. Its platform enables customers to make online purchases and split the payment for the purchase in four equal interest free payments over six weeks. The company offers its payment solution to online stores, as well as brick-and-mortar retailers. Sezzle Inc. was incorporated in 2016 and is headquartered in Minneapolis, Minnesota.</t>
  </si>
  <si>
    <t>Kginicis Co.,Ltd</t>
  </si>
  <si>
    <t>na</t>
  </si>
  <si>
    <t>25th Percentile PE</t>
  </si>
  <si>
    <t>Median PE</t>
  </si>
  <si>
    <t>75th Percentile PE</t>
  </si>
  <si>
    <t>Implied Equity Value</t>
  </si>
  <si>
    <t>Implied Enterprise Value</t>
  </si>
  <si>
    <t>25th Percentile PEG</t>
  </si>
  <si>
    <t>Median PEG</t>
  </si>
  <si>
    <t>75th Percentile PEG</t>
  </si>
  <si>
    <t>EV/EBITDA (FY2020E Earnings)</t>
  </si>
  <si>
    <t>25th Percentile EV/EBITDA</t>
  </si>
  <si>
    <t>Median EV/EBITDA</t>
  </si>
  <si>
    <t>75th Percentile EV/EBITDA</t>
  </si>
  <si>
    <t>New Series</t>
  </si>
  <si>
    <t>Creative Broadcade  (Founder)</t>
  </si>
  <si>
    <t>THL U (Tencent)</t>
  </si>
  <si>
    <t>aileron.</t>
  </si>
  <si>
    <t>Shares</t>
  </si>
  <si>
    <t>Growth (%)</t>
  </si>
  <si>
    <t>Margin (%)</t>
  </si>
  <si>
    <t>Operating profit (losses)</t>
  </si>
  <si>
    <t>Huifu Limited</t>
  </si>
  <si>
    <t>Selling and marketing expenses</t>
  </si>
  <si>
    <t>% of revenue</t>
  </si>
  <si>
    <t>Other expenses</t>
  </si>
  <si>
    <t>Other income and gains</t>
  </si>
  <si>
    <t>Net gain on financial assets</t>
  </si>
  <si>
    <t>Finance income</t>
  </si>
  <si>
    <t>Tax rate (%)</t>
  </si>
  <si>
    <t>Profit attributable to :</t>
  </si>
  <si>
    <t>Owners of the parent</t>
  </si>
  <si>
    <t>Non-controlling interest</t>
  </si>
  <si>
    <t>Property, plant, and equipment</t>
  </si>
  <si>
    <t>Right-of-use assets</t>
  </si>
  <si>
    <t>Goodwill</t>
  </si>
  <si>
    <t>Prepaid acquisition payment</t>
  </si>
  <si>
    <t>Other intangible assets</t>
  </si>
  <si>
    <t>Investment in associates</t>
  </si>
  <si>
    <t>Financial assets at fair value through profit or loss</t>
  </si>
  <si>
    <t>Available-for-sale investments</t>
  </si>
  <si>
    <t>Inventories</t>
  </si>
  <si>
    <t>Trade receivables / Contract assets</t>
  </si>
  <si>
    <t>Factoring assets</t>
  </si>
  <si>
    <t>Due from management personnel</t>
  </si>
  <si>
    <t>Due from related companies</t>
  </si>
  <si>
    <t>Due from the immediate holding company</t>
  </si>
  <si>
    <t>Prepayments, deposits, and other receivables</t>
  </si>
  <si>
    <t>Tax recoverable</t>
  </si>
  <si>
    <t>Time deposits</t>
  </si>
  <si>
    <t>Cash and cash equivalents</t>
  </si>
  <si>
    <t xml:space="preserve">Interest-bearing bank and other borrowings </t>
  </si>
  <si>
    <t>Provision</t>
  </si>
  <si>
    <t>Trade payables</t>
  </si>
  <si>
    <t>Other payables, deposits received and accruals</t>
  </si>
  <si>
    <t>Advances from customers</t>
  </si>
  <si>
    <t>Due to related companies</t>
  </si>
  <si>
    <t>Interest-bearing bank and other borrowings</t>
  </si>
  <si>
    <t>Tax payable</t>
  </si>
  <si>
    <t>Lease liabilities within one year</t>
  </si>
  <si>
    <t>Equity attributable to owners of the parent</t>
  </si>
  <si>
    <t>Treasury shares</t>
  </si>
  <si>
    <t>Share of losses in associated</t>
  </si>
  <si>
    <t>Interest income</t>
  </si>
  <si>
    <t>Investment income on available-for-sale investments</t>
  </si>
  <si>
    <t xml:space="preserve">Gain on disposal of subsidiaries </t>
  </si>
  <si>
    <t>Gain on disposal of associates</t>
  </si>
  <si>
    <t>Depreciation of property, plant and equipment</t>
  </si>
  <si>
    <t>Depreciation of right-of-use assets</t>
  </si>
  <si>
    <t>Amortization of other intangible assets</t>
  </si>
  <si>
    <t>Impairment of goodwill</t>
  </si>
  <si>
    <t>Impairment of other intangible assets</t>
  </si>
  <si>
    <t>Impairment of available-for-sale investment</t>
  </si>
  <si>
    <t>Equity-settled share-based expense</t>
  </si>
  <si>
    <t>Share award scheme expense</t>
  </si>
  <si>
    <t>Net gains on financial assets at fair value through profit or loss</t>
  </si>
  <si>
    <t>(Increase) / decrease in inventories</t>
  </si>
  <si>
    <t>(Increase) / decrease in trade receivables</t>
  </si>
  <si>
    <t>(Increase) / decrease in factoring assets</t>
  </si>
  <si>
    <t>(Increase) / decrease in amount due from related companies</t>
  </si>
  <si>
    <t>(Increase) / decrease in prepayment, deposits and other receivables</t>
  </si>
  <si>
    <t>(Increase) / decrease in restricted cash</t>
  </si>
  <si>
    <t>Increase / (decrease) in trade payables</t>
  </si>
  <si>
    <t>Increase / (decrease) in contract liabilities</t>
  </si>
  <si>
    <t>Increase / (decrease) in amounts due to related companies</t>
  </si>
  <si>
    <t>Increase / (decrease) in other payables, deposits received and accruals</t>
  </si>
  <si>
    <t>Increase / (decrease) in advances from customers</t>
  </si>
  <si>
    <t>Placement of time deposit with original maturity of over 3 mths when acquired</t>
  </si>
  <si>
    <t>Proceed of investment income</t>
  </si>
  <si>
    <t>Purchases of items of property, plant and equipment</t>
  </si>
  <si>
    <t>Purchases of other intangible assets</t>
  </si>
  <si>
    <t>Acquisition of available-for-sale and other investments</t>
  </si>
  <si>
    <t>Acqusition of a subsidiary</t>
  </si>
  <si>
    <t>Disposal of property, plant and equipment</t>
  </si>
  <si>
    <t>Disposal of available-for-sale investments</t>
  </si>
  <si>
    <t>Disposal of subsidiaries</t>
  </si>
  <si>
    <t>Proceed from issue of shares</t>
  </si>
  <si>
    <t>Exercise of share options</t>
  </si>
  <si>
    <t>Share issue expenses</t>
  </si>
  <si>
    <t>Dividends paid to the  then shareholder</t>
  </si>
  <si>
    <t>Capital contribution from non-controlling shareholders of the subsidiary</t>
  </si>
  <si>
    <t>Acquisition of non-controlling interests</t>
  </si>
  <si>
    <t>Advances to management personnel</t>
  </si>
  <si>
    <t>Repayment of advances to management personnel</t>
  </si>
  <si>
    <t>Advances to related companies</t>
  </si>
  <si>
    <t>Repayment of advanced to related companies</t>
  </si>
  <si>
    <t>Repayment of advances to the then shareholder</t>
  </si>
  <si>
    <t>Advances to the immediate holding company</t>
  </si>
  <si>
    <t>Advances from related companies</t>
  </si>
  <si>
    <t>Repayment of advanced from related companies</t>
  </si>
  <si>
    <t>Decrease / (increase) in restricted cash</t>
  </si>
  <si>
    <t>Proceeds from interest-bearing  bank and other borrowings</t>
  </si>
  <si>
    <t>Repayment from interest-bearing bank and other borrowings</t>
  </si>
  <si>
    <t>Share withheld for the share award scheme</t>
  </si>
  <si>
    <t>Payment on repurchase of shares</t>
  </si>
  <si>
    <t>Principal portion of lease payments</t>
  </si>
  <si>
    <t>Growth rate (%)</t>
  </si>
  <si>
    <t>OTHERS</t>
  </si>
  <si>
    <t>FINTECH ENABLING SERVICES</t>
  </si>
  <si>
    <t>Mobile POS</t>
  </si>
  <si>
    <t>Number of merchants</t>
  </si>
  <si>
    <t>Average fee rate for Cross-border Payment</t>
  </si>
  <si>
    <t>Average fee rate for Mobile Payment</t>
  </si>
  <si>
    <t>Average fee rate for Internet Payment</t>
  </si>
  <si>
    <t>Average fee rate for POS Payment</t>
  </si>
  <si>
    <t>GPV for Cross-border Payment</t>
  </si>
  <si>
    <t>GPV for Mobile Payment</t>
  </si>
  <si>
    <t>GPV for Internet Payment</t>
  </si>
  <si>
    <t>GPV for POS Payment</t>
  </si>
  <si>
    <t xml:space="preserve">GPV </t>
  </si>
  <si>
    <t>MERCHANT PAYMENT SERVICES</t>
  </si>
  <si>
    <t>FinTech enabling business revene</t>
  </si>
  <si>
    <t>Cross-border payment services</t>
  </si>
  <si>
    <t>POS services</t>
  </si>
  <si>
    <t>Mobile payment services</t>
  </si>
  <si>
    <t>Internet paying services</t>
  </si>
  <si>
    <t>Mobile POS services</t>
  </si>
  <si>
    <t>Merchant paying business revenue:</t>
  </si>
  <si>
    <t>Company used new categorites to separate revenue</t>
  </si>
  <si>
    <t xml:space="preserve">REVENUE </t>
  </si>
  <si>
    <t>COST OF PAYMENT TERMINALS</t>
  </si>
  <si>
    <t>CUSTOMER IDENTIFICATION FEE</t>
  </si>
  <si>
    <t>DEPRECIATION OF PAYMENT TERMINALS</t>
  </si>
  <si>
    <t>PROCESSING FEE</t>
  </si>
  <si>
    <t>COMMISSION AND FEES</t>
  </si>
  <si>
    <t>Cost of payment terminals</t>
  </si>
  <si>
    <t>Customer identification fee</t>
  </si>
  <si>
    <t>Depreciation of payment terminals</t>
  </si>
  <si>
    <t>UnionPay</t>
  </si>
  <si>
    <t>Commercial banks</t>
  </si>
  <si>
    <t>Processing fee</t>
  </si>
  <si>
    <t>Other channel partners</t>
  </si>
  <si>
    <t>ISOs</t>
  </si>
  <si>
    <t>Commission and fees:</t>
  </si>
  <si>
    <t>COST OF SALES</t>
  </si>
  <si>
    <t>Scenario Toggle</t>
  </si>
  <si>
    <t>Synergy Toggle</t>
  </si>
  <si>
    <t>Yes</t>
  </si>
  <si>
    <t>No</t>
  </si>
  <si>
    <t>D&amp;A expenses</t>
  </si>
  <si>
    <t>Change in working capital</t>
  </si>
  <si>
    <t>Capex</t>
  </si>
  <si>
    <t>A</t>
  </si>
  <si>
    <t>B</t>
  </si>
  <si>
    <t>A x B = C</t>
  </si>
  <si>
    <t>D</t>
  </si>
  <si>
    <t>E = C x D</t>
  </si>
  <si>
    <t>% achievement</t>
  </si>
  <si>
    <t>Proportionate compensation (RM m)</t>
  </si>
  <si>
    <t>Incentive structure</t>
  </si>
  <si>
    <t>Actual compensation (RM m)</t>
  </si>
  <si>
    <t>Earnout proceeds</t>
  </si>
  <si>
    <t>Total revenue from 2020-2023 
(RM m)</t>
  </si>
  <si>
    <t>Yeahka Standalone</t>
  </si>
  <si>
    <t>MergerCo</t>
  </si>
  <si>
    <t>EARNOUT STRUCTURE</t>
  </si>
  <si>
    <t>Leverage Toggle</t>
  </si>
  <si>
    <t>Sources and Uses</t>
  </si>
  <si>
    <t>Uses:</t>
  </si>
  <si>
    <t>Less:earnout</t>
  </si>
  <si>
    <t>Subscribing to new shares + buying out investors of Yeahka</t>
  </si>
  <si>
    <t>Acquiring Huifu</t>
  </si>
  <si>
    <t xml:space="preserve">Huifu Enterprise Value  </t>
  </si>
  <si>
    <t>Cash and equivilants</t>
  </si>
  <si>
    <t>HKD</t>
  </si>
  <si>
    <t>HKD/RMB</t>
  </si>
  <si>
    <t>Sources</t>
  </si>
  <si>
    <t>Financing fees</t>
  </si>
  <si>
    <t>Transaction fees</t>
  </si>
  <si>
    <t>Yeahka Cash</t>
  </si>
  <si>
    <t>Huifu Cash</t>
  </si>
  <si>
    <t>Total Equity</t>
  </si>
  <si>
    <t>Debt capacity calculation</t>
  </si>
  <si>
    <t>Yeahka</t>
  </si>
  <si>
    <t>Peer Debt/Total Capital Ratio</t>
  </si>
  <si>
    <t>Yeahka Total Equity</t>
  </si>
  <si>
    <t>Debt capacity</t>
  </si>
  <si>
    <t>Assume 3.5 HKD takeover price</t>
  </si>
  <si>
    <t>Sponsor injection</t>
  </si>
  <si>
    <t>Free cash flow</t>
  </si>
  <si>
    <t>USD'000</t>
  </si>
  <si>
    <t>Returns calculation</t>
  </si>
  <si>
    <t>Investment cost</t>
  </si>
  <si>
    <t>Returns</t>
  </si>
  <si>
    <t>BAABTAVMT0NBTAFI/////wFQVQIAACRDSVEuU1pTRTowMDI2NDcuSVFfVEVWLjMvMzEvMjAyMC5VU0QBAAAAXefTBwIAAAAQMTg2NS41MTU0MTc4NjUxNwEGAAAABQAAAAExAQAAAAoyMDE4MjIyODY4AwAAAAMxNjACAAAABjEwMDA2MAQAAAABMAcAAAAJMy8zMS8yMDIw8yF6D5312AgvoTVQnfXYCCdDSVEuVFNFOjM3NjkuSVFfTUFSS0VUQ0FQLjMvMzEvMjAyMC5VU0QBAAAAsuVMAQIAAAAQNTE4Mi4wMzk4OTQwNzM1MQEGAAAABQAAAAExAQAAAAoyMDE0MDQxMDYyAwAAAAMxNjACAAAABjEwMDA1NAQAAAABMAcAAAAJMy8zMS8yMDIw8yF6D5312Ai1aDRQnfXYCCVDSVEuTkFTREFROiBGSVNWLklRX1RFVi4zLzMxLzIwMjAuVVNEAQAAANH0AQACAAAADDg4MTM0LjU5MzM5NwEGAAAABQAAAAExAQAAAAoyMDE4MTAwOTQwAwAAAAMxNjACAAAABjEwMDA2MAQAAAABMAcAAAAJMy8zMS8yMDIw8yF6D5312AjQRTJQnfXYCCFDSVEuVFNFOjM3NjkuSVFfVEVWLjMvMzEvMjAyMC5VU0QBAAAAsuVMAQIAAAAQNDg1MC44NTY0NDI5ODU1MQEGAAAABQAAAAExAQAAAAoyMDE0MDQxMDYyAwAAAAMxNjACAAAABjEwMDA2MAQAAAABMAcAAAAJMy8zMS8yMDIw8yF6D5312Ah38zNQnfXYCCtDSVEuU1pTRTogMzAwNzczLklRX01BUktFVENBUC4zLzMxLzIwMjAuVVNEAQAAAEVeFgICAAAAEDQwNzkuNzQwNTExNTYzMDEB</t>
  </si>
  <si>
    <t>BgAAAAUAAAABMQEAAAAKMjAxNzczNDAxOQMAAAADMTYwAgAAAAYxMDAwNTQEAAAAATAHAAAACTMvMzEvMjAyMPMheg+d9dgIq0E0UJ312AglQ0lRLlNaU0U6IDMwMDc3My5JUV9URVYuMy8zMS8yMDIwLlVTRAEAAABFXhYCAgAAABAyOTkzLjIzOTk3NjI5NDgxAQYAAAAFAAAAATEBAAAACjIwMTc3MzQwMTkDAAAAAzE2MAIAAAAGMTAwMDYwBAAAAAEwBwAAAAkzLzMxLzIwMjDzIXoPnfXYCNvdNFCd9dgIJ0NJUS5TRUhLOjcwMC5JUV9NQVJLRVRDQVAuMy8zMS8yMDIwLlVTRAEAAABYfagAAgAAABA0NjU3NzQuODkzNzI3Mjc1AQYAAAAFAAAAATEBAAAACjIwMjMwNDA2OTADAAAAAzE2MAIAAAAGMTAwMDU0BAAAAAEwBwAAAAkzLzMxLzIwMjDzIXoPnfXYCBo9kBmd9dgIIkNJUS5OWVNFOiBHUE4uSVFfVEVWLjMvMzEvMjAyMC5VU0QBAAAABmoMAAIAAAAMNTE5MjguNjcwNTM1AQYAAAAFAAAAATEBAAAACjIwMTYzNjU0MjEDAAAAAzE2MAIAAAAGMTAwMDYwBAAAAAEwBwAAAAkzLzMxLzIwMjDzIXoPnfXYCGKlM1Cd9dgIK0NJUS5OQVNEQVE6IFBZUEwuSVFfTUFSS0VUQ0FQLjMvMzEvMjAyMC5VU0QBAAAAXLgBAAIAAAANMTEyMjk4Ljc1ODEzNAEGAAAABQAAAAExAQAAAAoyMDEwMDY3MzY5AwAAAAMxNjACAAAABjEwMDA1NAQAAAABMAcAAAAJMy8zMS8yMDIw8yF6D5312AhAyDVQnfXYCCFDSVEuU0VISzo3</t>
  </si>
  <si>
    <t>MDAuSVFfVEVWLjMvMzEvMjAyMC5VU0QBAAAAWH2oAAIAAAAQNDgwMzg2LjU5NjAwMTExMgEGAAAABQAAAAExAQAAAAoyMDIzMDQwNjkwAwAAAAMxNjACAAAABjEwMDA2MAQAAAABMAcAAAAJMy8zMS8yMDIw8yF6D5312AiPmJMZnfXYCCxDSVEuTkFTREFROsKgUlBBWS5JUV9NQVJLRVRDQVAuMy8zMS8yMDIwLlVTRAEAAAABybcjAgAAAAo1NDAuMzYzMjg0AQYAAAAFAAAAATEBAAAACjIwMjI0MTEzMjIDAAAAAzE2MAIAAAAGMTAwMDU0BAAAAAEwBwAAAAkzLzMxLzIwMjDzIXoPnfXYCGKlM1Cd9dgIJUNJUS5OQVNEQVE6IFBZUEwuSVFfVEVWLjMvMzEvMjAyMC5VU0QBAAAAXLgBAAIAAAANMTA3MDUzLjc1ODEzMwEGAAAABQAAAAExAQAAAAoyMDEwMDY3MzY5AwAAAAMxNjACAAAABjEwMDA2MAQAAAABMAcAAAAJMy8zMS8yMDIw8yF6D5312AhlFjZQnfXYCCxDSVEuTkFTREFRQ006UFJUSC5JUV9NQVJLRVRDQVAuMy8zMS8yMDIwLlVTRAEAAACiPmkYAgAAAAoxMzAuMDk4MjI5AQYAAAAFAAAAATEBAAAACjIwMjQ3NjYwODADAAAAAzE2MAIAAAAGMTAwMDU0BAAAAAEwBwAAAAkzLzMxLzIwMjDzIXoPnfXYCPkENVCd9dgIJkNJUS5OQVNEQVE6wqBSUEFZLklRX1RFVi4zLzMxLzIwMjAuVVNEAQAAAAHJtyMCAAAACjkzNS4zNTAwMjQBBgAAAAUAAAABMQEAAAAKMjAyMjQxMTMyMgMAAAADMTYwAgAAAAYxMDAw</t>
  </si>
  <si>
    <t>NjAEAAAAATAHAAAACTMvMzEvMjAyMPMheg+d9dgIR1czUJ312AgmQ0lRLk5BU0RBUUdNOkVWT1AuSVFfVEVWLjMvMzEvMjAyMC5VU0QBAAAAEH5pIQIAAAAKMTg2OS45ODk0MwEGAAAABQAAAAExAQAAAAoyMDE4MTE4NzI3AwAAAAMxNjACAAAABjEwMDA2MAQAAAABMAcAAAAJMy8zMS8yMDIw8yF6D5312AhuzDNQnfXYCCZDSVEuTkFTREFRQ006UFJUSC5JUV9URVYuMy8zMS8yMDIwLlVTRAEAAACiPmkYAgAAAAo2MjIuMTAzMjI5AQYAAAAFAAAAATEBAAAACjIwMjQ3NjYwODADAAAAAzE2MAIAAAAGMTAwMDYwBAAAAAEwBwAAAAkzLzMxLzIwMjDzIXoPnfXYCBRTNVCd9dgIJkNJUS5OWVNFOlNRLklRX01BUktFVENBUC4zLzMxLzIwMjAuVVNEAQAAAKqHAAUCAAAADDIyNzk3LjU5NDYzNAEGAAAABQAAAAIyOQIAAAAGMTAwMDU0AQAAAAoyMDE3MzA4NDM1AwAAAAMxNjAEAAAAATAHAAAACTMvMzEvMjAyMPMheg+d9dgIz7Y0UJ312AgnQ0lRLk5ZU0U6RklTLklRX01BUktFVENBUC4zLzMxLzIwMjAuVVNEAQAAAKzTmQACAAAADDc0OTY5LjM2MjM0MwEGAAAABQAAAAExAQAAAAoyMDE2MjcxOTUzAwAAAAMxNjACAAAABjEwMDA1NAQAAAABMAcAAAAJMy8zMS8yMDIw8yF6D5312Aj3ujJQnfXYCCBDSVEuQVNYOlNaTC5JUV9URVYuMy8zMS8yMDIwLlVTRAEAAACVlIkTAgAAABA2MC41NzUxMDUyMTA2NzQzAQYA</t>
  </si>
  <si>
    <t>AAAFAAAAATEBAAAACjIwMTczODk2MzEDAAAAAzE2MAIAAAAGMTAwMDYwBAAAAAEwBwAAAAkzLzMxLzIwMjDzIXoPnfXYCG7MM1Cd9dgIIUNJUS5OWVNFOkZJUy5JUV9URVYuMy8zMS8yMDIwLlVTRAEAAACs05kAAgAAAAw5NDYyMC4zNjIzNDMBBgAAAAUAAAABMQEAAAAKMjAxNjI3MTk1MwMAAAADMTYwAgAAAAYxMDAwNjAEAAAAATAHAAAACTMvMzEvMjAyMPMheg+d9dgIvY80UJ312AggQ0lRLk5ZU0U6U1EuSVFfVEVWLjMvMzEvMjAyMC5VU0QBAAAAqocABQIAAAAMMjIzMzIuOTU3NjMzAQYAAAAFAAAAAjI5AgAAAAYxMDAwNjABAAAACjIwMTczMDg0MzUDAAAAAzE2MAQAAAABMAcAAAAJMy8zMS8yMDIw8yF6D5312Aj3ujJQnfXYCCpDSVEuU1pTRTowMDI2NDcuSVFfTUFSS0VUQ0FQLjMvMzEvMjAyMC5VU0QBAAAAXefTBwIAAAAQMTg1OS42MDMyMjA3NDUxMgEGAAAABQAAAAExAQAAAAoyMDE4MjIyODY4AwAAAAMxNjACAAAABjEwMDA1NAQAAAABMAcAAAAJMy8zMS8yMDIw8yF6D5312AhlFjZQnfXYCCdDSVEuS09TREFROkEwMzU2MDAuSVFfVEVWLjMvMzEvMjAyMC5VU0QBAAAAa7ySAAIAAAAQNjAxLjQ1MzI2ODEzMjkyMgEGAAAABQAAAAExAQAAAAoyMDI1MjkwMDY1AwAAAAMxNjACAAAABjEwMDA2MAQAAAABMAcAAAAJMy8zMS8yMDIw8yF6D5312AghMDNQnfXYCCxDSVEuTkFTREFRR006RVZPUC5J</t>
  </si>
  <si>
    <t>UV9NQVJLRVRDQVAuMy8zMS8yMDIwLlVTRAEAAAAQfmkhAgAAAAk2MzEuMTcyNDMBBgAAAAUAAAABMQEAAAAKMjAxODExODcyNwMAAAADMTYwAgAAAAYxMDAwNTQEAAAAATAHAAAACTMvMzEvMjAyMPMheg+d9dgItWg0UJ312AgoQ0lRLk5ZU0U6IEdQTi5JUV9NQVJLRVRDQVAuMy8zMS8yMDIwLlVTRAEAAAAGagwAAgAAAAw0MzI4Ny41MzE1MzYBBgAAAAUAAAABMQEAAAAKMjAxNjM2NTQyMQMAAAADMTYwAgAAAAYxMDAwNTQEAAAAATAHAAAACTMvMzEvMjAyMPMheg+d9dgI0EUyUJ312AgrQ0lRLk5BU0RBUTogRklTVi5JUV9NQVJLRVRDQVAuMy8zMS8yMDIwLlVTRAEAAADR9AEAAgAAAAw2NDUwNy41OTMzOTcBBgAAAAUAAAABMQEAAAAKMjAxODEwMDk0MAMAAAADMTYwAgAAAAYxMDAwNTQEAAAAATAHAAAACTMvMzEvMjAyMPMheg+d9dgIq0E0UJ312AgtQ0lRLktPU0RBUTpBMDM1NjAwLklRX01BUktFVENBUC4zLzMxLzIwMjAuVVNEAQAAAGu8kgACAAAAEDQxMS42MjA2OTYxOTE4MjcBBgAAAAUAAAABMQEAAAAKMjAyNTI5MDA2NQMAAAADMTYwAgAAAAYxMDAwNTQEAAAAATAHAAAACTMvMzEvMjAyMPMheg+d9dgIq0E0UJ312AgmQ0lRLkFTWDpTWkwuSVFfTUFSS0VUQ0FQLjMvMzEvMjAyMC5VU0QBAAAAlZSJEwIAAAAQNzEuODk3NDM1MTI5NTMzNwEGAAAABQAAAAExAQAAAAoyMDE3Mzg5NjMxAwAAAAMx</t>
  </si>
  <si>
    <t>NjACAAAABjEwMDA1NAQAAAABMAcAAAAJMy8zMS8yMDIw8yF6D5312AhHVzNQnfXYCCBDSVEuTkFTREFROiBQWVBMLklRX0NPTVBBTllfTkFNRQEAAABcuAEAAwAAABVQYXlQYWwgSG9sZGluZ3MsIEluYy4A8yF6D5312Ah38zNQnfXYCCRDSVEuVFNFOjM3NjkuSVFfQlVTSU5FU1NfREVTQ1JJUFRJT04BAAAAsuVMAQMAAACGC0dNTyBQYXltZW50IEdhdGV3YXksIEluYy4sIHRvZ2V0aGVyIHdpdGggaXRzIHN1YnNpZGlhcmllcywgcHJvdmlkZXMgZmluYW5jaWFsIHNlcnZpY2VzIGFuZCBpbnRlZ3JhdGVkIHBheW1lbnQgcmVsYXRlZCBzZXJ2aWNlcy4gSXQgb3BlcmF0ZXMgdGhyb3VnaCB0aHJlZSBzZWdtZW50czogUGF5bWVudCBFbmhhbmNlbWVudCBCdXNpbmVzcywgUGF5bWVudCBQcm9jZXNzaW5nIEJ1c2luZXNzLCBhbmQgTW9uZXkgU2VydmljZSBCdXNpbmVzcy4gVGhlIGNvbXBhbnkgb2ZmZXJzIFBHIG11bHRpLXBheW1lbnQgc2VydmljZSwgYSBwYXltZW50IHBsYXRmb3JtIHRoYXQgcHJvdmlkZXMgY3JlZGl0IGNhcmQgcGF5bWVudCwgY29udmVuaWVuY2Ugc3RvcmUgcGF5bWVudCwgYWNjb3VudCB0cmFuc2ZlciwgYW5kIG11bHRpLWN1cnJlbmN5IGNyZWRpdCBjYXJkIHBheW1lbnQuIEl0IGFsc28gcHJvdmlkZXMgR01PIHBheW1lbnQgYWZ0ZXIgZGVsaXZlcnk7IEdpbmtvIFBheSBCYXNlIFN5</t>
  </si>
  <si>
    <t>c3RlbSwgYSBzbWFydHBob25lIGFwcCB0aGF0IGVuYWJsZXMgcGF5bWVudHMgdG8gYmUgbWFkZSBieSBhbiBpbW1lZGlhdGUgZGViaXQgZnJvbSB0aGUgYmFuayBhY2NvdW50OyBhbmQgR01PLVBHIHByb2Nlc3NpbmcgcGxhdGZvcm0sIHdoaWNoIGhlbHBzIGZpbmFuY2lhbCBpbnN0aXR1dGlvbnMgb3IgZmluYW5jaWFsIHNlcnZpY2UgcHJvdmlkZXJzIHN0YXJ0IHBheW1lbnQtcmVsYXRlZCBzZXJ2aWNlcyBieSBlbmFibGluZyBwYXltZW50IGluZnJhc3RydWN0dXJlIGJ1aWxkaW5nLCBhcyB3ZWxsIGFzIHNlY3VyaXR5IHNlcnZpY2VzLiBJbiBhZGRpdGlvbiwgdGhlIGNvbXBhbnkgb2ZmZXJzIGdsb2JhbCBwYXltZW50IHNlcnZpY2VzOyBhbmQgZWFybHkgcGF5bWVudCwgR01PLVBHIHJlbWl0dGFuY2UsIGd1YXJhbnRlZXMsIGFuZCB0cmFuc2FjdGlvbiBsZW5kaW5nIHNlcnZpY2VzLiBGdXJ0aGVyLCBpdCBvZmZlcnMgb25saW5lIGFkdmVydGlzaW5nIHNlcnZpY2VzIGNvbnNpc3Rpbmcgb2YgYWRtaW5pc3RyYXRpdmUgc2VydmljZXMgZm9yIGxpc3RpbmcgYWRzIHRoYXQgdXNlIFlhaG9vISBQcm9tb3Rpb25hbCBBZHMgYW5kIEdvb2dsZSBBZFdvcmRzOyBhbmQgYWRtaW5pc3RyYXRpdmUgc2VydmljZXMgZm9yIEZhY2Vib29rIEFkcywgR29vZ2xlIEFuYWx5dGljcywgZXRjLiBJdCBzZXJ2ZXMgb25s</t>
  </si>
  <si>
    <t>aW5lIG1lcmNoYW50cyBhbmQgcHVibGljIG9yZ2FuaXphdGlvbnMsIHN1Y2ggYXMgTkhLLCBOYXRpb25hbCBUYXggQWdlbmN5LCBhbmQgVG9reW8gTWV0cm9wb2xpdGFuIEdvdmVybm1lbnQ7IGFuZCBiYW5rcyBhbmQgb3RoZXIgZmluYW5jaWFsIGluc3RpdHV0aW9ucy4gR01PIFBheW1lbnQgR2F0ZXdheSwgSW5jLiB3YXMgZm91bmRlZCBpbiAxOTk1IGFuZCBpcyBoZWFkcXVhcnRlcmVkIGluIFRva3lvLCBKYXBhbi4A8yF6D5312AgvoTVQnfXYCB1DSVEuTllTRTogR1BOLklRX0NPTVBBTllfTkFNRQEAAAAGagwAAwAAABRHbG9iYWwgUGF5bWVudHMgSW5jLgDzIXoPnfXYCOmTMlCd9dgIJUNJUS5OWVNFOiBHUE4uSVFfQlVTSU5FU1NfREVTQ1JJUFRJT04BAAAABmoMAAMAAAD/DEdsb2JhbCBQYXltZW50cyBJbmMuIHByb3ZpZGVzIHBheW1lbnQgdGVjaG5vbG9neSBhbmQgc29mdHdhcmUgc29sdXRpb25zIGZvciBjYXJkLCBlbGVjdHJvbmljLCBjaGVjaywgYW5kIGRpZ2l0YWwtYmFzZWQgcGF5bWVudHMgaW4gdGhlIEFtZXJpY2FzLCBFdXJvcGUsIGFuZCB0aGUgQXNpYS1QYWNpZmljLiBUaGUgY29tcGFueSBvcGVyYXRlcyB0aHJvdWdoIHRocmVlIHNlZ21lbnRzOiBNZXJjaGFudCBTb2x1dGlvbnMsIElzc3VlciBTb2x1dGlvbnMsIGFuZCBCdXNpbmVzcyBhbmQgQ29uc3VtZXIgU29sdXRpb25zLiBU</t>
  </si>
  <si>
    <t>aGUgTWVyY2hhbnQgU29sdXRpb25zIHNlZ21lbnQgb2ZmZXJzIGF1dGhvcml6YXRpb24gc2VydmljZXMsIHNldHRsZW1lbnQgYW5kIGZ1bmRpbmcgc2VydmljZXMsIGN1c3RvbWVyIHN1cHBvcnQgYW5kIGhlbHAtZGVzayBmdW5jdGlvbnMsIGNoYXJnZWJhY2sgcmVzb2x1dGlvbiwgdGVybWluYWwgcmVudGFsLCBzYWxlcyBhbmQgZGVwbG95bWVudCwgcGF5bWVudCBzZWN1cml0eSBzZXJ2aWNlcywgY29uc29saWRhdGVkIGJpbGxpbmcgYW5kIHN0YXRlbWVudHMsIGFuZCBvbi1saW5lIHJlcG9ydGluZyBzZXJ2aWNlcy4gVGhpcyBzZWdtZW50IGFsc28gcHJvdmlkZXMgYW4gYXJyYXkgb2YgZW50ZXJwcmlzZSBzb2Z0d2FyZSBzb2x1dGlvbnMgdGhhdCBzdHJlYW1saW5lIGJ1c2luZXNzIG9wZXJhdGlvbnMgb2YgaXRzIGN1c3RvbWVycyBpbiB2YXJpb3VzIHZlcnRpY2FsIG1hcmtldHM7IGFuZCB2YWx1ZS1hZGRlZCBzZXJ2aWNlcywgc3VjaCBhcyBwb2ludC1vZi1zYWxlIHNvbHV0aW9ucywgYW5kIGFuYWx5dGljIGFuZCBlbmdhZ2VtZW50IHRvb2xzLCBhcyB3ZWxsIGFzIHBheXJvbGwgYW5kIGh1bWFuIGNhcGl0YWwgbWFuYWdlbWVudCBzZXJ2aWNlcy4gVGhlIElzc3VlciBTb2x1dGlvbnMgc2VnbWVudCBvZmZlcnMgc29sdXRpb25zIHRoYXQgZW5hYmxlIGZpbmFuY2lhbCBpbnN0aXR1dGlvbnMgYW5k</t>
  </si>
  <si>
    <t>IHJldGFpbGVycyB0byBtYW5hZ2UgdGhlaXIgY2FyZCBwb3J0Zm9saW9zIHRocm91Z2ggYSBwbGF0Zm9ybTsgYW5kIGNvbW1lcmNpYWwgcGF5bWVudHMgYW5kIGVQYXlhYmxlcyBzb2x1dGlvbnMgZm9yIGJ1c2luZXNzZXMgYW5kIGdvdmVybm1lbnRzLiBUaGUgQnVzaW5lc3MgYW5kIENvbnN1bWVyIFNvbHV0aW9ucyBzZWdtZW50IHByb3ZpZGVzIGdlbmVyYWwtcHVycG9zZSByZWxvYWRhYmxlIHByZXBhaWQgZGViaXQgYW5kIHBheXJvbGwgY2FyZHMsIGRlbWFuZCBkZXBvc2l0IGFjY291bnRzLCBhbmQgb3RoZXIgZmluYW5jaWFsIHNlcnZpY2Ugc29sdXRpb25zIHRvIHRoZSB1bmRlcmJhbmtlZCBhbmQgb3RoZXIgY29uc3VtZXJzLCBhbmQgYnVzaW5lc3NlcyB1bmRlciB0aGUgTmV0c3BlbmQgYnJhbmQuIEl0IG1hcmtldHMgaXRzIHByb2R1Y3RzIGFuZCBzZXJ2aWNlcyB0aHJvdWdoIGRpcmVjdCBzYWxlcyBmb3JjZSwgdHJhZGUgYXNzb2NpYXRpb25zLCBhZ2VudCBhbmQgZW50ZXJwcmlzZSBzb2Z0d2FyZSBwcm92aWRlcnMsIHJlZmVycmFsIGFycmFuZ2VtZW50cyB3aXRoIHZhbHVlLWFkZGVkIHJlc2VsbGVycywgYW5kIGluZGVwZW5kZW50IHNhbGVzIG9yZ2FuaXphdGlvbnMuIFRoZSBjb21wYW55IHdhcyBmb3VuZGVkIGluIDE5NjcgYW5kIGlzIGhlYWRxdWFydGVyZWQgaW4gQXRsYW50YSwgR2Vv</t>
  </si>
  <si>
    <t>cmdpYS4A8yF6D5312AjpkzJQnfXYCBxDSVEuU0VISzo3MDAuSVFfQ09NUEFOWV9OQU1FAQAAAFh9qAADAAAAGFRlbmNlbnQgSG9sZGluZ3MgTGltaXRlZADzIXoPnfXYCGsAkRmd9dgIIUNJUS5OQVNEQVFDTTpQUlRILklRX0NPTVBBTllfTkFNRQEAAACiPmkYAwAAACJQcmlvcml0eSBUZWNobm9sb2d5IEhvbGRpbmdzLCBJbmMuAPMheg+d9dgIGiw1UJ312AgpQ0lRLk5BU0RBUUNNOlBSVEguSVFfQlVTSU5FU1NfREVTQ1JJUFRJT04BAAAAoj5pGAMAAACSDVByaW9yaXR5IFRlY2hub2xvZ3kgSG9sZGluZ3MsIEluYy4gcHJvdmlkZXMgbWVyY2hhbnQgYWNxdWlyaW5nLCBpbnRlZ3JhdGVkIHBheW1lbnQgc29mdHdhcmUsIGFuZCBjb21tZXJjaWFsIHBheW1lbnQgc29sdXRpb25zIGluIHRoZSBVbml0ZWQgU3RhdGVzLiBJdCBvcGVyYXRlcyB0aHJvdWdoIHRocmVlIHNlZ21lbnRzOiBDb25zdW1lciBQYXltZW50cywgQ29tbWVyY2lhbCBQYXltZW50cywgYW5kIEludGVncmF0ZWQgUGFydG5lcnMuIFRoZSBjb21wYW55IG9mZmVycyBNWCBwcm9kdWN0IHN1aXRlLCBpbmNsdWRpbmcgTVggSVNPL0FnZW50IGFuZCBWSU1BUyByZXNlbGxlciB0ZWNobm9sb2d5IHN5c3RlbXMsIGFuZCBNWCBNZXJjaGFudCBwcm9kdWN0cywgc3VjaCBhcyBNWCBJbnNpZ2h0cywgTVggU3RvcmVmcm9udCwgTVggUmV0YWlsLCBN</t>
  </si>
  <si>
    <t>WCBJbnZvaWNlLCBNWCBCMkIsIEFDSC5jb20sIGFuZCBvdGhlcnMsIHdoaWNoIHByb3ZpZGUgcmVzZWxsZXJzIGFuZCBtZXJjaGFudCBjbGllbnRzIGEgY3VzdG9taXphYmxlIHNldCBvZiBidXNpbmVzcyBhcHBsaWNhdGlvbnMgdGhhdCBlbmFibGUgYnVzaW5lc3Mgd29yayBmdW5jdGlvbnMgYW5kIHJldmVudWUgcGVyZm9ybWFuY2UgbWFuYWdlbWVudC4gSXQgYWxzbyBvZmZlcnMgQ1BYLCBhIHNvbHV0aW9uIHN1aXRlIHRoYXQgb2ZmZXJzIGF1dG9tYXRlZCBwYXltZW50IHNlcnZpY2VzIGZvciBjdXN0b21lcnMsIGluY2x1ZGluZyB2aXJ0dWFsIHBheW1lbnRzLCBwdXJjaGFzZSBjYXJkcywgZWxlY3Ryb25pYyBmdW5kcyB0cmFuc2ZlcnMsIEFDSCBwYXltZW50cywgYW5kIGNoZWNrIHBheW1lbnRzLiBJbiBhZGRpdGlvbiwgdGhlIGNvbXBhbnkgcHJvdmlkZXMgY3VyYXRlZCBtYW5hZ2VkIHNlcnZpY2VzIGFuZCBhIHN1aXRlIG9mIGludGVncmF0ZWQgYWNjb3VudHMgcGF5YWJsZSBhdXRvbWF0aW9uIHNvbHV0aW9ucyB0byB2YXJpb3VzIGZpbmFuY2lhbCBpbnN0aXR1dGlvbnMgYW5kIGNhcmQgbmV0d29ya3M7IGFuZCBwYXltZW50LWFkamFjZW50IHRlY2hub2xvZ2llcyB0byBmYWNpbGl0YXRlIHRoZSBhY2NlcHRhbmNlIG9mIGVsZWN0cm9uaWMgcGF5bWVudHMgZnJvbSBjdXN0b21lcnMgaW4gdGhl</t>
  </si>
  <si>
    <t>IHJlbnRhbCByZWFsIGVzdGF0ZSwgcmVudGFsIHN0b3JhZ2UsIG1lZGljYWwsIGFuZCBob3NwaXRhbGl0eSBpbmR1c3RyaWVzLiBGdXJ0aGVyLCBpdCBvZmZlcnMgbWFuYWdlZCBzZXJ2aWNlcyBzb2x1dGlvbnMgdGhhdCBwcm92aWRlIGF1ZGllbmNlLXNwZWNpZmljIHByb2dyYW1zIGZvciBpbnN0aXR1dGlvbmFsIHBhcnRuZXJzIGFuZCBvdGhlciB0aGlyZCBwYXJ0aWVzOyBhbmQgY29uc3VsdGluZyBhbmQgZGV2ZWxvcG1lbnQgc29sdXRpb25zLiBUaGUgY29tcGFueSBzZXJ2ZXMgc21hbGwgYW5kIG1lZGl1bSBzaXplIGJ1c2luZXNzZXMsIGFuZCBlbnRlcnByaXNlcywgYXMgd2VsbCBhcyBkaXN0cmlidXRpb24gcGFydG5lcnMsIGluY2x1ZGluZyByZXRhaWwgYW5kIHdob2xlc2FsZSBpbmRlcGVuZGVudCBzYWxlcyBvcmdhbml6YXRpb25zLCBmaW5hbmNpYWwgaW5zdGl0dXRpb25zLCBhbmQgaW5kZXBlbmRlbnQgc29mdHdhcmUgdmVuZG9ycy4gUHJpb3JpdHkgVGVjaG5vbG9neSBIb2xkaW5ncywgSW5jLiB3YXMgZm91bmRlZCBpbiAyMDA1IGFuZCBpcyBoZWFkcXVhcnRlcmVkIGluIEFscGhhcmV0dGEsIEdlb3JnaWEuAPMheg+d9dgIGiw1UJ312AgpQ0lRLk5BU0RBUUdNOkVWT1AuSVFfQlVTSU5FU1NfREVTQ1JJUFRJT04BAAAAEH5pIQMAAACkB0VWTyBQYXltZW50cywgSW5jLiBvcGVyYXRlcyBh</t>
  </si>
  <si>
    <t>cyBhbiBpbnRlZ3JhdGVkIG1lcmNoYW50IGFjcXVpcmVyIGFuZCBwYXltZW50IHByb2Nlc3NvciBpbiB0aGUgQW1lcmljYXMgYW5kIEV1cm9wZS4gSXRzIHBheW1lbnQgYW5kIGNvbW1lcmNlIHNvbHV0aW9ucyBjb25zaXN0IG9mIGdhdGV3YXkgc29sdXRpb25zLCBvbmxpbmUgZnJhdWQgcHJldmVudGlvbiBhbmQgbWFuYWdlbWVudCByZXBvcnRpbmcsIG9ubGluZSBob3N0ZWQgcGF5bWVudHMgcGFnZSBjYXBhYmlsaXRpZXMsIGNlbGxwaG9uZS1iYXNlZCBTTVMgaW50ZWdyYXRlZCBwYXltZW50IGNvbGxlY3Rpb24gc2VydmljZXMsIHNlY3VyaXR5IHRva2VuaXphdGlvbiBhbmQgZW5jcnlwdGlvbiBzb2x1dGlvbnMgYXQgdGhlIHBvaW50LW9mLXNhbGUsIGR5bmFtaWMgY3VycmVuY3kgY29udmVyc2lvbiwgQUNILCBsb3lhbHR5IG9mZmVycywgYW5kIG90aGVyIGFuY2lsbGFyeSBzb2x1dGlvbnMuIFRoZSBjb21wYW55IGFsc28gb2ZmZXJzIHByb2Nlc3NpbmcgY2FwYWJpbGl0aWVzIGZvciBzcGVjaWZpYyBpbmR1c3RyaWVzIGFuZCBwcm92aWRlcyBtZXJjaGFudHMgd2l0aCByZWN1cnJpbmcgYmlsbGluZywgbXVsdGktY3VycmVuY3kgYXV0aG9yaXphdGlvbiBhbmQgc2V0dGxlbWVudCwgYW5kIGNyb3NzLWJvcmRlciBwcm9jZXNzaW5nLiBJbiBhZGRpdGlvbiwgaXQgcHJvdmlkZXMgb3RoZXIgc2Vydmlj</t>
  </si>
  <si>
    <t>ZXMgdGhhdCBlbmFibGUgdGhyb3VnaCB0ZWNobmljYWwgaW50ZWdyYXRpb25zIHdpdGggdGhpcmQtcGFydHkgcHJvdmlkZXJzLiBUaGUgY29tcGFueSBvZmZlcnMgaXRzIHNlcnZpY2VzIHRvIGFwcHJveGltYXRlbHkgNTUwLDAwMCBtZXJjaGFudHMuIEVWTyBQYXltZW50cywgSW5jLiB3YXMgZm91bmRlZCBpbiAxOTg5IGFuZCBpcyBoZWFkcXVhcnRlcmVkIGluIEF0bGFudGEsIEdlb3JnaWEuAPMheg+d9dgIT34zUJ312AghQ0lRLk5BU0RBUUdNOkVWT1AuSVFfQ09NUEFOWV9OQU1FAQAAABB+aSEDAAAAEkVWTyBQYXltZW50cywgSW5jLgDzIXoPnfXYCE9+M1Cd9dgIG0NJUS5OWVNFOlNRLklRX0NPTVBBTllfTkFNRQEAAACqhwAFAwAAAAxTcXVhcmUsIEluYy4A8yF6D5312Aj5BDVQnfXYCCNDSVEuTllTRTpTUS5JUV9CVVNJTkVTU19ERVNDUklQVElPTgEAAACqhwAFAwAAAL4LU3F1YXJlLCBJbmMuLCB0b2dldGhlciB3aXRoIGl0cyBzdWJzaWRpYXJpZXMsIGNyZWF0ZXMgdG9vbHMgdGhhdCBlbmFibGVzIHNlbGxlcnMgdG8gYWNjZXB0IGNhcmQgcGF5bWVudHM7IGFsc28gcHJvdmlkZSByZXBvcnRpbmcgYW5kIGFuYWx5dGljcywgYW5kIG5leHQtZGF5IHNldHRsZW1lbnQuIEl0IHByb3ZpZGVzIGhhcmR3YXJlIHByb2R1Y3RzLCBpbmNsdWRpbmcgTWFnc3RyaXBlIHJlYWRlciwgd2hpY2ggZW5hYmxl</t>
  </si>
  <si>
    <t>cyBzd2lwZWQgdHJhbnNhY3Rpb25zIG9mIG1hZ25ldGljIHN0cmlwZSBjYXJkczsgQ29udGFjdGxlc3MgYW5kIGNoaXAgcmVhZGVyIHRoYXQgYWNjZXB0cyBFdXJvcGF5LCBNYXN0ZXJDYXJkLCBhbmQgVmlzYSAoRU1WKSBjaGlwIGNhcmRzIGFuZCBOZWFyIEZpZWxkIENvbW11bmljYXRpb24gcGF5bWVudHM7IFNxdWFyZSBTdGFuZCwgd2hpY2ggZW5hYmxlcyBhbiBpUGFkIHRvIGJlIHVzZWQgYXMgYSBwYXltZW50IHRlcm1pbmFsIG9yIGZ1bGwgcG9pbnQgb2Ygc2FsZSBzb2x1dGlvbjsgU3F1YXJlIFJlZ2lzdGVyIHRoYXQgY29tYmluZXMgaXRzIGhhcmR3YXJlLCBwb2ludC1vZi1zYWxlIHNvZnR3YXJlLCBhbmQgcGF5bWVudHMgdGVjaG5vbG9neTsgU3F1YXJlIFRlcm1pbmFsLCBhIHBheW1lbnRzIGRldmljZSBhbmQgcmVjZWlwdCBwcmludGVyIHRvIHJlcGxhY2UgdHJhZGl0aW9uYWwga2V5cGFkIHRlcm1pbmFscywgd2hpY2ggYWNjZXB0cyB0YXAsIGRpcCwgYW5kIHN3aXBlIHBheW1lbnRzLiBUaGUgY29tcGFueSBhbHNvIG9mZmVycyB2YXJpb3VzIHNvZnR3YXJlIHByb2R1Y3RzLCBpbmNsdWRpbmcgU3F1YXJlIFBvaW50IG9mIFNhbGU7IFNxdWFyZSBBcHBvaW50bWVudHM7IFNxdWFyZSBmb3IgUmV0YWlsOyBTcXVhcmUgZm9yIFJlc3RhdXJhbnRzOyBTcXVhcmUgT25saW5lIGFuZCBTcXVhcmUg</t>
  </si>
  <si>
    <t>T25saW5lIENoZWNrb3V0OyBTcXVhcmUgSW52b2ljZXM7IFNxdWFyZSBWaXJ0dWFsIFRlcm1pbmFsOyBTcXVhcmUgVGVhbSBNYW5hZ2VtZW50OyBTcXVhcmUgQ29udHJhY3RzOyBTcXVhcmUgTG95YWx0eSwgTWFya2V0aW5nLCBhbmQgR2lmdCBDYXJkczsgYW5kIFNxdWFyZSBEYXNoYm9hcmQuIEluIGFkZGl0aW9uLCBpdCBvZmZlcnMgZGV2ZWxvcGVyIHBsYXRmb3JtLCB3aGljaCBpbmNsdWRlcyBhcHBsaWNhdGlvbiBwcm9ncmFtbWluZyBpbnRlcmZhY2VzIGFuZCBzb2Z0d2FyZSBkZXZlbG9wbWVudCBraXRzLiBGdXJ0aGVyLCB0aGUgY29tcGFueSBwcm92aWRlcyBDYXNoIEFwcCwgd2hpY2ggZW5hYmxlcyB0byBzZW5kLCBzcGVuZCwgYW5kIHN0b3JlIG1vbmV5OyBhbmQgV2VlYmx5IHRoYXQgb2ZmZXJzIGN1c3RvbWVycyB3ZWJzaXRlIGhvc3RpbmcgYW5kIGRvbWFpbiBuYW1lIHJlZ2lzdHJhdGlvbiBzb2x1dGlvbnMuIFNxdWFyZSwgSW5jLiB3YXMgZm91bmRlZCBpbiAyMDA5IGFuZCBpcyBoZWFkcXVhcnRlcmVkIGluIFNhbiBGcmFuY2lzY28sIENhbGlmb3JuaWEuAPMheg+d9dgIUO81UJ312AgpQ0lRLk5BU0RBUTrCoFJQQVkuSVFfQlVTSU5FU1NfREVTQ1JJUFRJT04BAAAAAcm3IwMAAAC8BlJlcGF5IEhvbGRpbmdzIENvcnBvcmF0aW9uIHByb3ZpZGVzIGludGVncmF0ZWQgcGF5bWVudCBwcm9j</t>
  </si>
  <si>
    <t>ZXNzaW5nIHNvbHV0aW9ucyB0byBpbmR1c3RyeS1vcmllbnRlZCBtYXJrZXRzLiBJdHMgcGF5bWVudCBwcm9jZXNzaW5nIHNvbHV0aW9ucyBlbmFibGUgY29uc3VtZXJzIGFuZCBidXNpbmVzc2VzIHRvIG1ha2UgcGF5bWVudHMgdXNpbmcgZWxlY3Ryb25pYyBwYXltZW50IG1ldGhvZHMuIFRoZSBjb21wYW55IG9mZmVycyBhIHJhbmdlIG9mIHNvbHV0aW9ucyByZWxhdGluZyB0byBlbGVjdHJvbmljIHBheW1lbnQgbWV0aG9kcywgaW5jbHVkaW5nIGNyZWRpdCBhbmQgZGViaXQgcHJvY2Vzc2luZywgdmlydHVhbCBjcmVkaXQgY2FyZCBwcm9jZXNzaW5nLCBhdXRvbWF0ZWQgY2xlYXJpbmcgaG91c2UgKEFDSCkgcHJvY2Vzc2luZywgZW5oYW5jZWQgQUNIIHByb2Nlc3NpbmcsIGFuZCBpbnN0YW50IGZ1bmRpbmcuIEl0IHByb3ZpZGVzIHBheW1lbnQgcHJvY2Vzc2luZyBzb2x1dGlvbnMgdG8gY3VzdG9tZXJzIHByaW1hcmlseSBvcGVyYXRpbmcgaW4gdGhlIHBlcnNvbmFsIGxvYW5zLCBhdXRvbW90aXZlIGxvYW5zLCByZWNlaXZhYmxlcyBtYW5hZ2VtZW50LCBhbmQgYnVzaW5lc3MtdG8tYnVzaW5lc3MgdmVydGljYWxzLiBUaGUgY29tcGFueSBzZWxscyBpdHMgcHJvZHVjdHMgdGhyb3VnaCBkaXJlY3Qgc2FsZXMgcmVwcmVzZW50YXRpdmVzIGFuZCBzb2Z0d2FyZSBpbnRlZ3JhdGlvbiBwYXJ0bmVycy4g</t>
  </si>
  <si>
    <t>UmVwYXkgSG9sZGluZ3MgQ29ycG9yYXRpb24gd2FzIGZvdW5kZWQgaW4gMjAwNiBhbmQgaXMgaGVhZHF1YXJ0ZXJlZCBpbiBBdGxhbnRhLCBHZW9yZ2lhLgDzIXoPnfXYCKtBNFCd9dgIKENJUS5OQVNEQVE6IFBZUEwuSVFfQlVTSU5FU1NfREVTQ1JJUFRJT04BAAAAXLgBAAMAAAC1BVBheVBhbCBIb2xkaW5ncywgSW5jLiBvcGVyYXRlcyBhcyBhIHRlY2hub2xvZ3kgcGxhdGZvcm0gYW5kIGRpZ2l0YWwgcGF5bWVudHMgY29tcGFueSB0aGF0IGVuYWJsZXMgZGlnaXRhbCBhbmQgbW9iaWxlIHBheW1lbnRzIG9uIGJlaGFsZiBvZiBjb25zdW1lcnMgYW5kIG1lcmNoYW50cyB3b3JsZHdpZGUuIEl0cyBwYXltZW50IHNvbHV0aW9ucyBpbmNsdWRlIFBheVBhbCwgUGF5UGFsIENyZWRpdCwgQnJhaW50cmVlLCBWZW5tbywgWG9vbSwgSHlwZXJ3YWxsZXQsIGFuZCBpWmV0dGxlIHByb2R1Y3RzLiBUaGUgY29tcGFueSdzIHBheW1lbnRzIHBsYXRmb3JtIGFsbG93cyBjb25zdW1lcnMgdG8gc2VuZCBhbmQgcmVjZWl2ZSBwYXltZW50cywgd2l0aGRyYXcgZnVuZHMgdG8gdGhlaXIgYmFuayBhY2NvdW50cywgYW5kIGhvbGQgYmFsYW5jZXMgaW4gdGhlaXIgUGF5UGFsIGFjY291bnRzIGluIHZhcmlvdXMgY3VycmVuY2llcy4gSXQgYWxzbyBvZmZlcnMgZ2F0ZXdheSBzZXJ2aWNlcyB0aGF0IGVuYWJsZSBtZXJjaGFu</t>
  </si>
  <si>
    <t>dHMgdG8gYWNjZXB0IHBheW1lbnRzIG9ubGluZSB3aXRoIGNyZWRpdCBvciBkZWJpdCBjYXJkcywgYXMgd2VsbCBhcyBkaWdpdGFsIHdhbGxldHMuIFBheVBhbCBIb2xkaW5ncywgSW5jLiB3YXMgZm91bmRlZCBpbiAxOTk4IGFuZCBpcyBoZWFkcXVhcnRlcmVkIGluIFNhbiBKb3NlLCBDYWxpZm9ybmlhLgDzIXoPnfXYCNvdNFCd9dgIJENJUS5TRUhLOjcwMC5JUV9CVVNJTkVTU19ERVNDUklQVElPTgEAAABYfagAAwAAANsHVGVuY2VudCBIb2xkaW5ncyBMaW1pdGVkLCBhbiBpbnZlc3RtZW50IGhvbGRpbmcgY29tcGFueSwgcHJvdmlkZXMgdmFsdWUtYWRkZWQgc2VydmljZXMgKFZBUykgYW5kIEludGVybmV0IGFkdmVydGlzaW5nIHNlcnZpY2VzIGluIE1haW5sYW5kIENoaW5hLCB0aGUgVW5pdGVkIFN0YXRlcywgRXVyb3BlLCBhbmQgaW50ZXJuYXRpb25hbGx5LiBUaGUgY29tcGFueSBvcGVyYXRlcyB0aHJvdWdoIFZBUywgRmluVGVjaCBhbmQgQnVzaW5lc3MgU2VydmljZXMsIE9ubGluZSBBZHZlcnRpc2luZywgYW5kIE90aGVycyBzZWdtZW50cy4gSXQgb2ZmZXJzIG9ubGluZSBnYW1lcyBhbmQgc29jaWFsIG5ldHdvcmsgc2VydmljZXM7IEZpblRlY2ggYW5kIGNsb3VkIHNlcnZpY2VzOyBhbmQgb25saW5lIGFkdmVydGlzaW5nIHNlcnZpY2VzLCBzdWNoIGFzIG1lZGlhLCBzb2NpYWwsIGFuZCBv</t>
  </si>
  <si>
    <t>dGhlcnMgYWR2ZXJ0aXNlbWVudCBzZXJ2aWNlcy4gVGhlIGNvbXBhbnkgaXMgYWxzbyBpbnZvbHZlZCBpbiBwcm9kdWN0aW9uLCBpbnZlc3RtZW50LCBhbmQgZGlzdHJpYnV0aW9uIG9mIGZpbG1zIGFuZCB0ZWxldmlzaW9uIHByb2dyYW1zIGZvciB0aGlyZCBwYXJ0aWVzLCBhcyB3ZWxsIGFzIGNvcHlyaWdodHMgbGljZW5zaW5nLCBtZXJjaGFuZGlzZSBzYWxlcywgYW5kIG90aGVyIGFjdGl2aXRpZXMuIEluIGFkZGl0aW9uLCBpdCBkZXZlbG9wcyBzb2Z0d2FyZTsgZGV2ZWxvcHMgYW5kIG9wZXJhdGVzIG9ubGluZSBnYW1lczsgYW5kIHByb3ZpZGVzIGluZm9ybWF0aW9uIHRlY2hub2xvZ3ksIGluZm9ybWF0aW9uIHN5c3RlbSBpbnRlZ3JhdGlvbiwgYXNzZXQgbWFuYWdlbWVudCwgb25saW5lIGxpdGVyYXR1cmUsIGFuZCBvbmxpbmUgbXVzaWMgZW50ZXJ0YWlubWVudCBzZXJ2aWNlcy4gVGhlIGNvbXBhbnkgd2FzIGZvdW5kZWQgaW4gMTk5OCBhbmQgaXMgaGVhZHF1YXJ0ZXJlZCBpbiBTaGVuemhlbiwgdGhlIFBlb3BsZeKAmXMgUmVwdWJsaWMgb2YgQ2hpbmEuAPMheg+d9dgIiEqTGZ312AgqQ0lRLktPU0RBUTpBMDM1NjAwLklRX0JVU0lORVNTX0RFU0NSSVBUSU9OAQAAAGu8kgADAAAAhAVLZ2luaWNpcyBDby4sTHRkIG9wZXJhdGVzIGFzIGEgZWxlY3Ryb25pYyBwYXltZW50IGNvbXBhbnkgaW4g</t>
  </si>
  <si>
    <t>S29yZWEuIFRoZSBjb21wYW55IGlzIGludm9sdmVkIGluIHRoZSBkZXZlbG9wbWVudCwgc2FsZSwgYW5kIHByb3Zpc2lvbiBvZiBvbmxpbmUgaW5mb3JtYXRpb24gc29sdXRpb25zOyBhbmQgZGF0YSBzZXJ2aWNlLCBib29rIHB1Ymxpc2hpbmcsIHNvZnR3YXJlIGRldmVsb3BtZW50LCByZWFsIGVzdGF0ZSBsZWFzaW5nLCBhbmQgb3RoZXIgZmluYW5jaWFsIHNlcnZpY2VzIGJ1c2luZXNzZXMuIEl0IGFsc28gZW5nYWdlcyBpbiB0aGUgZGV2ZWxvcG1lbnQsIHN1cHBseSwgcHJvZHVjdGlvbiwgY29uc3VsdGluZywgYW5kIHNhbGUgb2Ygc29mdHdhcmUgYW5kIGhhcmR3YXJlIHByb2R1Y3RzOyBidXNpbmVzcyBtYW5hZ2VtZW50IGFuZCBtYW5hZ2VtZW50IGNvbnN1bHRpbmc7IGVsZWN0cm9uaWMgcGF5bWVudCBhbmQgc2V0dGxlbWVudCBhZ2VuY3k7IGFuZCBjb2ZmZWUgd2hvbGVzYWxlIGFuZCByZXRhaWwsIGNvZmZlZS1yZWxhdGVkIGZyYW5jaGlzaW5nLCBhbmQgc2Nob29sIGJ1c2luZXNzZXMuIFRoZSBjb21wYW55IHdhcyBmb3VuZGVkIGluIDE5OTggYW5kIGlzIGhlYWRxdWFydGVyZWQgaW4gU2VvdWwsIFNvdXRoIEtvcmVhLgDzIXoPnfXYCNdsMlCd9dgII0NJUS5BU1g6U1pMLklRX0JVU0lORVNTX0RFU0NSSVBUSU9OAQAAAJWUiRMDAAAAmQRTZXp6bGUgSW5jLiBvcGVyYXRlcyBhcyBhIHRlY2hu</t>
  </si>
  <si>
    <t>b2xvZ3ktZW5hYmxlZCBwYXltZW50cyBjb21wYW55IGluIFVuaXRlZCBTdGF0ZXMsIENhbmFkYSwgSW5kaWEsIGFuZCBFdXJvcGUuIFRoZSBjb21wYW55IHByb3ZpZGVzIGEgcGF5bWVudHMgcGxhdGZvcm0gdGhhdCBmYWNpbGl0YXRlcyBwYXltZW50cyBiZXR3ZWVuIGNvbnN1bWVycyB3aXRoIG1lcmNoYW50cy4gSXRzIHBsYXRmb3JtIGVuYWJsZXMgY3VzdG9tZXJzIHRvIG1ha2Ugb25saW5lIHB1cmNoYXNlcyBhbmQgc3BsaXQgdGhlIHBheW1lbnQgZm9yIHRoZSBwdXJjaGFzZSBpbiBmb3VyIGVxdWFsIGludGVyZXN0IGZyZWUgcGF5bWVudHMgb3ZlciBzaXggd2Vla3MuIFRoZSBjb21wYW55IG9mZmVycyBpdHMgcGF5bWVudCBzb2x1dGlvbiB0byBvbmxpbmUgc3RvcmVzLCBhcyB3ZWxsIGFzIGJyaWNrLWFuZC1tb3J0YXIgcmV0YWlsZXJzLiBTZXp6bGUgSW5jLiB3YXMgaW5jb3Jwb3JhdGVkIGluIDIwMTYgYW5kIGlzIGhlYWRxdWFydGVyZWQgaW4gTWlubmVhcG9saXMsIE1pbm5lc290YS4A8yF6D5312Ail9zFQnfXYCCBDSVEuU1pTRTogMzAwNzczLklRX0NPTVBBTllfTkFNRQEAAABFXhYCAwAAABhMYWthbGEgUGF5bWVudCBDby4sIEx0ZC4A8yF6D5312AhAyDVQnfXYCB9DSVEuU1pTRTowMDI2NDcuSVFfQ09NUEFOWV9OQU1FAQAAAF3n0wcDAAAAGlJlbmRvbmcgSG9sZGluZ3MgQ28uLCBMdGQu</t>
  </si>
  <si>
    <t>APMheg+d9dgIgxo0UJ312AgcQ0lRLlRTRTozNzY5LklRX0NPTVBBTllfTkFNRQEAAACy5UwBAwAAABlHTU8gUGF5bWVudCBHYXRld2F5LCBJbmMuAPMheg+d9dgIFFM1UJ312AgkQ0lRLk5ZU0U6RklTLklRX0JVU0lORVNTX0RFU0NSSVBUSU9OAQAAAKzTmQADAAAApwdGaWRlbGl0eSBOYXRpb25hbCBJbmZvcm1hdGlvbiBTZXJ2aWNlcywgSW5jLiBwcm92aWRlcyB0ZWNobm9sb2d5IHNvbHV0aW9ucyBmb3IgbWVyY2hhbnRzLCBiYW5rcywgYW5kIGNhcGl0YWwgbWFya2V0cyBmaXJtcyB3b3JsZHdpZGUuIEl0IG9wZXJhdGVzIHRocm91Z2ggTWVyY2hhbnQgU29sdXRpb25zLCBCYW5raW5nIFNvbHV0aW9ucywgYW5kIENhcGl0YWwgTWFya2V0IFNvbHV0aW9ucyBzZWdtZW50cy4gVGhlIE1lcmNoYW50IFNvbHV0aW9ucyBzZWdtZW50IG9mZmVycyBtZXJjaGFudCBhY3F1aXJpbmcsIGludGVncmF0ZWQgcGF5bWVudCwgYW5kIGdsb2JhbCBlLWNvbW1lcmNlIHNvbHV0aW9ucy4gVGhlIEJhbmtpbmcgU29sdXRpb25zIHNlZ21lbnQgcHJvdmlkZXMgY29yZSBwcm9jZXNzaW5nIGFuZCBhbmNpbGxhcnkgYXBwbGljYXRpb25zOyBkaWdpdGFsIHNvbHV0aW9ucywgaW5jbHVkaW5nIEludGVybmV0LCBtb2JpbGUsIGFuZCBlLWJhbmtpbmc7IGZyYXVkLCByaXNrIG1hbmFnZW1lbnQsIGFuZCBjb21wbGlhbmNlIHNv</t>
  </si>
  <si>
    <t>bHV0aW9uczsgZWxlY3Ryb25pYyBmdW5kcyB0cmFuc2ZlciBhbmQgbmV0d29yayBzZXJ2aWNlczsgY2FyZCBhbmQgcmV0YWlsIHBheW1lbnQgc29sdXRpb25zOyB3ZWFsdGggYW5kIHJldGlyZW1lbnQgc29sdXRpb25zOyBhbmQgaXRlbSBwcm9jZXNzaW5nIGFuZCBvdXRwdXQgc2VydmljZXMuIFRoZSBDYXBpdGFsIE1hcmtldCBTb2x1dGlvbnMgc2VnbWVudCBvZmZlcnMgc2VjdXJpdGllcyBwcm9jZXNzaW5nIGFuZCBmaW5hbmNlLCBnbG9iYWwgdHJhZGluZywgYXNzZXQgbWFuYWdlbWVudCBhbmQgaW5zdXJhbmNlLCBhbmQgY29ycG9yYXRlIGxpcXVpZGl0eSBzb2x1dGlvbnMuIFRoZSBjb21wYW55IHdhcyBmb3VuZGVkIGluIDE5NjggYW5kIGlzIGhlYWRxdWFydGVyZWQgaW4gSmFja3NvbnZpbGxlLCBGbG9yaWRhLgDzIXoPnfXYCB96NVCd9dgIJ0NJUS5TWlNFOjAwMjY0Ny5JUV9CVVNJTkVTU19ERVNDUklQVElPTgEAAABd59MHAwAAAMwEUmVuZG9uZyBIb2xkaW5ncyBDby4sIEx0ZC4gcHJvdmlkZXMgZmluYW5jaWFsIHNlcnZpY2VzLiBJdCBvZmZlcnMgdGhpcmQtcGFydHkgcGF5bWVudCwgY3JlZGl0IGluZm9ybWF0aW9uLCBiaWcgZGF0YSwgaW5jbHVzaXZlIGZpbmFuY2UsIHN1cHBseSBjaGFpbiwgZmFjdG9yaW5nLCBhc3NldCBtYW5hZ2VtZW50LCBldGMuIFRoZSBjb21wYW55IGlzIGFsc28g</t>
  </si>
  <si>
    <t>aW52b2x2ZWQgaW4gdHJhZGl0aW9uYWwgZmluYW5jaWFsIHNlcnZpY2VzLCBzdWNoIGFzIGJhbmtpbmcsIHRydXN0LCBzZWN1cml0aWVzLCBpbnN1cmFuY2UsIGV0Yy47IGFuZCBzdXBwbHkgY2hhaW4gZmluYW5jZSwgZmFjdG9yaW5nLCBtaWNybyBmaW5hbmNlLCBhbmQgbGVhc2luZyBidXNpbmVzc2VzLiBUaGUgY29tcGFueSB3YXMgZm9ybWVybHkga25vd24gYXMgTWVzb24gRmludGVjaCBDby4sIEx0ZC4gYW5kIGNoYW5nZWQgaXRzIG5hbWUgdG8gUmVuZG9uZyBIb2xkaW5ncyBDby4sIEx0ZC4gaW4gQXVndXN0IDIwMTguIFJlbmRvbmcgSG9sZGluZ3MgQ28uLCBMdGQuIHdhcyBmb3VuZGVkIGluIDE5OTggYW5kIGlzIGhlYWRxdWFydGVyZWQgaW4gQmVpamluZywgQ2hpbmEuAPMheg+d9dgIq0E0UJ312AgoQ0lRLk5BU0RBUTogRklTVi5JUV9CVVNJTkVTU19ERVNDUklQVElPTgEAAADR9AEAAwAAAKUMRmlzZXJ2LCBJbmMuLCB0b2dldGhlciB3aXRoIGl0cyBzdWJzaWRpYXJpZXMsIHByb3ZpZGVzIHBheW1lbnQgYW5kIGZpbmFuY2lhbCBzZXJ2aWNlcyB0ZWNobm9sb2d5IHdvcmxkd2lkZS4gVGhlIGNvbXBhbnkgb3BlcmF0ZXMgdGhyb3VnaCBBY2NlcHRhbmNlLCBGaW50ZWNoLCBhbmQgUGF5bWVudHMgc2VnbWVudHMuIFRoZSBBY2NlcHRhbmNlIHNlZ21lbnQgcHJvdmlkZXMgcG9pbnQtb2Ytc2Fs</t>
  </si>
  <si>
    <t>ZSBtZXJjaGFudCBhY3F1aXJpbmcgYW5kIGRpZ2l0YWwgY29tbWVyY2Ugc2VydmljZXM7IG1vYmlsZSBwYXltZW50IHNlcnZpY2VzOyBzZWN1cml0eSBhbmQgZnJhdWQgcHJvdGVjdGlvbiBwcm9kdWN0czsgQ2FyYXQsIGFuIG9tbmljaGFubmVsIGNvbW1lcmNlIHNvbHV0aW9uOyBhbmQgQ2xvdmVyIFBPUywgYSBjbG91ZC1iYXNlZCBwb2ludC1vZi1zYWxlIHNvbHV0aW9uLiBUaGlzIHNlZ21lbnQgZGlzdHJpYnV0ZXMgdGhyb3VnaCB2YXJpb3VzIGNoYW5uZWxzLCBpbmNsdWRpbmcgZGlyZWN0IHNhbGVzIHRlYW1zLCBzdHJhdGVnaWMgcGFydG5lcnNoaXBzIHdpdGggYWdlbnQgc2FsZXMgZm9yY2VzLCBpbmRlcGVuZGVudCBzb2Z0d2FyZSB2ZW5kb3JzLCBmaW5hbmNpYWwgaW5zdGl0dXRpb25zLCBhbmQgb3RoZXIgc3RyYXRlZ2ljIHBhcnRuZXJzLiBUaGUgRmludGVjaCBzZWdtZW50IG9mZmVycyBjdXN0b21lciBkZXBvc2l0IGFuZCBsb2FuIGFjY291bnRzLCBhcyB3ZWxsIGFzIG1hbmFnZXMgYW4gaW5zdGl0dXRpb27igJlzIGdlbmVyYWwgbGVkZ2VyIGFuZCBjZW50cmFsIGluZm9ybWF0aW9uIGZpbGVzLiBUaGlzIHNlZ21lbnQgYWxzbyBwcm92aWRlcyBkaWdpdGFsIGJhbmtpbmcsIGZpbmFuY2lhbCBhbmQgcmlzayBtYW5hZ2VtZW50LCBjYXNoIG1hbmFnZW1lbnQsIHByb2Zlc3Npb25hbCBzZXJ2</t>
  </si>
  <si>
    <t>aWNlcyBhbmQgY29uc3VsdGluZywgaXRlbSBwcm9jZXNzaW5nIGFuZCBzb3VyY2UgY2FwdHVyZSwgYW5kIG90aGVyIHByb2R1Y3RzIGFuZCBzZXJ2aWNlcy4gVGhlIFBheW1lbnRzIHNlZ21lbnQgb2ZmZXJzIGNhcmQgdHJhbnNhY3Rpb25zLCBzdWNoIGFzIGRlYml0LCBjcmVkaXQsIGFuZCBwcmVwYWlkIGNhcmQgcHJvY2Vzc2luZyBhbmQgc2VydmljZXM7IHNlY3VyaXR5IGFuZCBmcmF1ZCBwcm90ZWN0aW9uIHByb2R1Y3RzOyBjYXJkIHByb2R1Y3Rpb247IHByaW50IHNlcnZpY2VzOyBhbmQgdmFyaW91cyBuZXR3b3JrIHNlcnZpY2VzLCBhcyB3ZWxsIGFzIG5vbi1jYXJkIGRpZ2l0YWwgcGF5bWVudCBzb2Z0d2FyZSBhbmQgc2VydmljZXMsIGluY2x1ZGluZyBiaWxsIHBheW1lbnQsIGFjY291bnQtdG8tYWNjb3VudCB0cmFuc2ZlcnMsIHBlcnNvbi10by1wZXJzb24gcGF5bWVudHMsIGFuZCBlbGVjdHJvbmljIGJpbGxpbmcgcHJvZHVjdHMuIEl0IHNlcnZlcyBidXNpbmVzcywgYmFua3MsIGNyZWRpdCB1bmlvbnMsIG90aGVyIGZpbmFuY2lhbCBpbnN0aXR1dGlvbnMsIG1lcmNoYW50cywgYW5kIGNvcnBvcmF0ZSBjbGllbnRzLiBUaGUgY29tcGFueSB3YXMgaW5jb3Jwb3JhdGVkIGluIDE5ODQgYW5kIGlzIGhlYWRxdWFydGVyZWQgaW4gQnJvb2tmaWVsZCwgV2lzY29uc2luLgDzIXoPnfXYCBgJM1Cd</t>
  </si>
  <si>
    <t>9dgIIENJUS5OQVNEQVE6IEZJU1YuSVFfQ09NUEFOWV9OQU1FAQAAANH0AQADAAAADEZpc2VydiwgSW5jLgDzIXoPnfXYCBgJM1Cd9dgIIkNJUS5LT1NEQVE6QTAzNTYwMC5JUV9DT01QQU5ZX05BTUUBAAAAa7ySAAMAAAAQS2dpbmljaXMgQ28uLEx0ZADzIXoPnfXYCGKlM1Cd9dgIHENJUS5OWVNFOkZJUy5JUV9DT01QQU5ZX05BTUUBAAAArNOZAAMAAAAsRmlkZWxpdHkgTmF0aW9uYWwgSW5mb3JtYXRpb24gU2VydmljZXMsIEluYy4A8yF6D5312AgvoTVQnfXYCBtDSVEuQVNYOlNaTC5JUV9DT01QQU5ZX05BTUUBAAAAlZSJEwMAAAALU2V6emxlIEluYy4A8yF6D5312AjQRTJQnfXYCCFDSVEuTkFTREFROsKgUlBBWS5JUV9DT01QQU5ZX05BTUUBAAAAAcm3IwMAAAAaUmVwYXkgSG9sZGluZ3MgQ29ycG9yYXRpb24A8yF6D5312AgfejVQnfXYCCJDSVEuU0VISzo3MDAuSVFfQkVUQS4tMVkuMy8zMS8yMDIwAQAAAFh9qAACAAAAEDEuMDA5NTEyMjIyMDQ0OTEA8yF6D5312AhvspAZnfXYCCZDSVEuTkFTREFROiBGSVNWLklRX0JFVEEuLTFZLjMvMzEvMjAyMAEAAADR9AEAAgAAABEwLjg4MDYxOTcxMjE3NDkxNwDzIXoPnfXYCOmTMlCd9dgIJ0NJUS5OQVNEQVFDTTpQUlRILklRX0JFVEEuLTFZLjMvMzEvMjAyMAEAAACiPmkYAwAAAAAA8yF6D5312AhPfjNQnfXYCCZDSVEuTkFTREFROiBQWVBMLklRX0JF</t>
  </si>
  <si>
    <t>VEEuLTFZLjMvMzEvMjAyMAEAAABcuAEAAgAAABEwLjkzODMwMTI1MTMwNjM1NADzIXoPnfXYCGUWNlCd9dgIJ0NJUS5OQVNEQVFHTTpFVk9QLklRX0JFVEEuLTFZLjMvMzEvMjAyMAEAAAAQfmkhAwAAAAAA8yF6D5312AiDGjRQnfXYCCFDSVEuTllTRTpTUS5JUV9CRVRBLi0xWS4zLzMxLzIwMjABAAAAqocABQIAAAAQMi44MTE3Njg3MTE2MzU4NwDzIXoPnfXYCL2PNFCd9dgII0NJUS5OWVNFOiBHUE4uSVFfQkVUQS4tMVkuMy8zMS8yMDIwAQAAAAZqDAACAAAAEDEuMTU3MjE3ODE5NTgxNTIA8yF6D5312Ai1aDRQnfXYCCdDSVEuTkFTREFROsKgUlBBWS5JUV9CRVRBLi0xWS4zLzMxLzIwMjABAAAAAcm3IwMAAAAAAPMheg+d9dgI0EUyUJ312AglQ0lRLlNaU0U6MDAyNjQ3LklRX0JFVEEuLTFZLjMvMzEvMjAyMAEAAABd59MHAgAAABEtMC4zMDcyMDk1MzA4MTMyMwDzIXoPnfXYCIMaNFCd9dgIIUNJUS5BU1g6U1pMLklRX0JFVEEuLTFZLjMvMzEvMjAyMAEAAACVlIkTAwAAAAAA8yF6D5312AhipTNQnfXYCCJDSVEuTllTRTpGSVMuSVFfQkVUQS4tMVkuMy8zMS8yMDIwAQAAAKzTmQACAAAAETAuNjg1NDE5ODE1NDIzMzQ2APMheg+d9dgIGAkzUJ312AgmQ0lRLlNaU0U6IDMwMDc3My5JUV9CRVRBLi0xWS4zLzMxLzIwMjABAAAARV4WAgMAAAAAAPMheg+d9dgIUO81UJ312AgiQ0lRLlRTRTozNzY5LklR</t>
  </si>
  <si>
    <t>X0JFVEEuLTFZLjMvMzEvMjAyMAEAAACy5UwBAgAAABEwLjY5NTY3NTc2MzczNjEwNADzIXoPnfXYCM+2NFCd9dgIKENJUS5LT1NEQVE6QTAzNTYwMC5JUV9CRVRBLi0xWS4zLzMxLzIwMjABAAAAa7ySAAIAAAARMC40MDQ5NTU0NjkyNTM5OTIA8yF6D5312AghMDNQnfXYCDFDSVEuVFNFOjM3NjkuSVFfRUJJVERBX0VTVC5GWTIwMjAuMy8zMS8yMDIwLi4uVVNEAQAAALLlTAECAAAAEDExMS4wMDUyMjk0NjcyMjgBDgAAAAUAAAABMwEAAAABMAIAAAAKMTAwMzE2ODQ3NgMAAAAGMTAwMTg3BAAAAAEzBgAAAAEwBwAAAAMxNjAIAAAAATAJAAAAATEKAAAAATALAAAACzExODQ4MjQ1ODYxDAAAAAExDQAAAAg0LzEvMjAyMBAAAAAJMy8zMS8yMDIw8yF6D5312Ah38zNQnfXYCDdDSVEuS09TREFROkEwMzU2MDAuSVFfRUJJVERBX0VTVC5GWTIwMjAuMy8zMS8yMDIwLi4uVVNEAQAAAGu8kgACAAAACTg0LjcyMTQxNAEOAAAABQAAAAEzAQAAAAEwAgAAAAoxMDAzMTIwMDE2AwAAAAYxMDAxODcEAAAAATMGAAAAATAHAAAAAzE2MAgAAAABMAkAAAABMQoAAAABMAsAAAALMTE3MDI2MTQ3NjEMAAAAATENAAAACDQvMS8yMDIwEAAAAAkzLzMxLzIwMjDzIXoPnfXYCBgJM1Cd9dgINkNJUS5OQVNEQVFHTTpFVk9QLklRX0VCSVREQV9FU1QuRlkyMDIwLjMvMzEvMjAyMC4uLlVTRAEAAAAQfmkhAgAAAAkxNTMuNTY2MDYB</t>
  </si>
  <si>
    <t>DgAAAAUAAAABMwEAAAABMAIAAAAKMTAwNDEyNjczOQMAAAAGMTAwMTg3BAAAAAEyBgAAAAEwBwAAAAMxNjAIAAAAATAJAAAAATEKAAAAATALAAAACzExODUyOTAwNjk2DAAAAAExDQAAAAg0LzEvMjAyMBAAAAAJMy8zMS8yMDIw8yF6D5312AgvoTVQnfXYCDZDSVEuU1pTRTogMzAwNzczLklRX1JFVkVOVUVfRVNULkZZMjAyMC4zLzMxLzIwMjAuLi5VU0QBAAAARV4WAgIAAAANMTI0MC4xODYzODgxNQEOAAAABQAAAAEzAQAAAAEwAgAAAAoxMDA0OTMwMTU1AwAAAAYxMDAxODAEAAAAAjI3BgAAAAEwBwAAAAMxNjAIAAAAATAJAAAAATEKAAAAATALAAAACzEyMjc3NzY1NDkxDAAAAAExDQAAAAg0LzEvMjAyMBAAAAAJMy8zMS8yMDIw8yF6D5312AgfejVQnfXYCDRDSVEuU1pTRTowMDI2NDcuSVFfRUJJVERBX0VTVC5GWTIwMjAuMy8zMS8yMDIwLi4uVVNEAQAAAF3n0wcDAAAAAADzIXoPnfXYCC+hNVCd9dgIMUNJUS5OWVNFOlNRLklRX1JFVkVOVUVfRVNULkZZMjAyMC4zLzMxLzIwMjAuLi5VU0QBAAAAqocABQIAAAAKNTE4Ni40NzUzNQEOAAAABQAAAAEzAQAAAAEwAgAAAAoxMDAzMjMxMDQyAwAAAAYxMDAxODAEAAAAATIGAAAAATAHAAAAAzE2MAgAAAABMAkAAAABMQoAAAABMAsAAAALMTE4NTEyNzc0MTMMAAAAATENAAAACDQvMS8yMDIwEAAAAAkzLzMxLzIwMjDzIXoPnfXYCG7MM1Cd9dgIMkNJUS5U</t>
  </si>
  <si>
    <t>U0U6Mzc2OS5JUV9SRVZFTlVFX0VTVC5GWTIwMjAuMy8zMS8yMDIwLi4uVVNEAQAAALLlTAECAAAAEDM1MS4wMzQ0Mzc4OTI0NzYBDgAAAAUAAAABMwEAAAABMAIAAAAKMTAwMzE2ODQ3NgMAAAAGMTAwMTgwBAAAAAEzBgAAAAEwBwAAAAMxNjAIAAAAATAJAAAAATEKAAAAATALAAAACzExODQ4MjQ1NDM4DAAAAAExDQAAAAg0LzEvMjAyMBAAAAAJMy8zMS8yMDIw8yF6D5312AiDGjRQnfXYCDVDSVEuU1pTRTogMzAwNzczLklRX0VCSVREQV9FU1QuRlkyMDIwLjMvMzEvMjAyMC4uLlVTRAEAAABFXhYCAwAAAAAA8yF6D5312Ajb3TRQnfXYCDBDSVEuU1pTRTowMDI2NDcuSVFfTklfRVNULkZZMjAyMC4zLzMxLzIwMjAuLi5VU0QBAAAAXefTBwMAAAAAAPMheg+d9dgIGiw1UJ312AgxQ0lRLk5ZU0U6RklTLklRX0VCSVREQV9FU1QuRlkyMDIwLjMvMzEvMjAyMC4uLlVTRAEAAACs05kAAgAAAAo1ODc2Ljg1MDMxAQ4AAAAFAAAAATMBAAAAATACAAAACjEwMDE2ODk4MTYDAAAABjEwMDE4NwQAAAABMgYAAAABMAcAAAADMTYwCAAAAAEwCQAAAAExCgAAAAEwCwAAAAsxMTg1MzY2NDAzNwwAAAABMQ0AAAAINC8xLzIwMjAQAAAACTMvMzEvMjAyMPMheg+d9dgIH3o1UJ312AgtQ0lRLk5ZU0U6RklTLklRX05JX0VTVC5GWTIwMjAuMy8zMS8yMDIwLi4uVVNEAQAAAKzTmQACAAAACjM4ODEuMTQ5MDcBDgAAAAUAAAAB</t>
  </si>
  <si>
    <t>MwEAAAABMAIAAAAKMTAwMTY4OTgxNgMAAAAGMTAwMjUwBAAAAAEyBgAAAAEwBwAAAAMxNjAIAAAAATAJAAAAATEKAAAAATALAAAACzExODU4MzM0NjI0DAAAAAExDQAAAAg0LzEvMjAyMBAAAAAJMy8zMS8yMDIw8yF6D5312AjXbDJQnfXYCDFDSVEuU1pTRTogMzAwNzczLklRX05JX0VTVC5GWTIwMjAuMy8zMS8yMDIwLi4uVVNEAQAAAEVeFgICAAAACzE2MC4xMjQyNTg3AQ4AAAAFAAAAATMBAAAAATACAAAACjEwMDQ5MzAxNTUDAAAABjEwMDI1MAQAAAACMjcGAAAAATAHAAAAAzE2MAgAAAABMAkAAAABMQoAAAABMAsAAAALMTIyNzc3NjU0MTkMAAAAATENAAAACDQvMS8yMDIwEAAAAAkzLzMxLzIwMjDzIXoPnfXYCNvdNFCd9dgIMkNJUS5TRUhLOjcwMC5JUV9SRVZFTlVFX0VTVC5GWTIwMjAuMy8zMS8yMDIwLi4uVVNEAQAAAFh9qAACAAAAEDY0OTI5LjIyMDA5OTY4NjkBDgAAAAUAAAABMwEAAAABMAIAAAAKMTAwMDYyNzQ3NQMAAAAGMTAwMTgwBAAAAAEzBgAAAAEwBwAAAAMxNjAIAAAAATAJAAAAATEKAAAAATALAAAACzExODUwNzk5NTkyDAAAAAExDQAAAAg0LzEvMjAyMBAAAAAJMy8zMS8yMDIw8yF6D5312AgaPZAZnfXYCC1DSVEuVFNFOjM3NjkuSVFfTklfRVNULkZZMjAyMC4zLzMxLzIwMjAuLi5VU0QBAAAAsuVMAQMAAAAAAPMheg+d9dgIZRY2UJ312AgwQ0lRLk5ZU0U6U1EuSVFfRUJJVERB</t>
  </si>
  <si>
    <t>X0VTVC5GWTIwMjAuMy8zMS8yMDIwLi4uVVNEAQAAAKqHAAUCAAAACTM5MS43NDU4NwEOAAAABQAAAAEzAQAAAAEwAgAAAAoxMDAzMjMxMDQyAwAAAAYxMDAxODcEAAAAATIGAAAAATAHAAAAAzE2MAgAAAABMAkAAAABMQoAAAABMAsAAAALMTE4NTM1MTA1MjUMAAAAATENAAAACDQvMS8yMDIwEAAAAAkzLzMxLzIwMjDzIXoPnfXYCPe6MlCd9dgINUNJUS5OQVNEQVE6IEZJU1YuSVFfRUJJVERBX0VTVC5GWTIwMjAuMy8zMS8yMDIwLi4uVVNEAQAAANH0AQACAAAACjU4ODguMTMzODIBDgAAAAUAAAABMwEAAAABMAIAAAAKMTAwMTYzNDYzOQMAAAAGMTAwMTg3BAAAAAEyBgAAAAEwBwAAAAMxNjAIAAAAATAJAAAAATEKAAAAATALAAAACzExODU2NDM4NjY4DAAAAAExDQAAAAg0LzEvMjAyMBAAAAAJMy8zMS8yMDIw8yF6D5312AjQRTJQnfXYCDZDSVEuTkFTREFROiBQWVBMLklRX1JFVkVOVUVfRVNULkZZMjAyMC4zLzMxLzIwMjAuLi5VU0QBAAAAXLgBAAIAAAALMjA2MjIuNjA1MDEBDgAAAAUAAAABMwEAAAABMAIAAAAKMTAwMzEyNDE1NAMAAAAGMTAwMTgwBAAAAAEyBgAAAAEwBwAAAAMxNjAIAAAAATAJAAAAATEKAAAAATALAAAACzExODU4MzM1MjUwDAAAAAExDQAAAAg0LzEvMjAyMBAAAAAJMy8zMS8yMDIw8yF6D5312AhAyDVQnfXYCDFDSVEuU0VISzo3MDAuSVFfRUJJVERBX0VTVC5GWTIwMjAuMy8z</t>
  </si>
  <si>
    <t>MS8yMDIwLi4uVVNEAQAAAFh9qAACAAAADzIzMTMwLjEwODUyMTA5MwEOAAAABQAAAAEzAQAAAAEwAgAAAAoxMDAwNjI3NDc1AwAAAAYxMDAxODcEAAAAATMGAAAAATAHAAAAAzE2MAgAAAABMAkAAAABMQoAAAABMAsAAAALMTE4NTA3MTEwNTcMAAAAATENAAAACDQvMS8yMDIwEAAAAAkzLzMxLzIwMjDzIXoPnfXYCDLVkhmd9dgINUNJUS5OQVNEQVE6IFBZUEwuSVFfRUJJVERBX0VTVC5GWTIwMjAuMy8zMS8yMDIwLi4uVVNEAQAAAFy4AQACAAAACjU1NDQuMjU0NTIBDgAAAAUAAAABMwEAAAABMAIAAAAKMTAwMzEyNDE1NAMAAAAGMTAwMTg3BAAAAAEyBgAAAAEwBwAAAAMxNjAIAAAAATAJAAAAATEKAAAAATALAAAACzExODUzNzI5Njg2DAAAAAExDQAAAAg0LzEvMjAyMBAAAAAJMy8zMS8yMDIw8yF6D5312Ah4PTZQnfXYCC1DSVEuU0VISzo3MDAuSVFfTklfRVNULkZZMjAyMC4zLzMxLzIwMjAuLi5VU0QBAAAAWH2oAAIAAAAQMTU5OTIuMDI5NTAxNzQwNAEOAAAABQAAAAEzAQAAAAEwAgAAAAoxMDAwNjI3NDc1AwAAAAYxMDAyNTAEAAAAATMGAAAAATAHAAAAAzE2MAgAAAABMAkAAAABMQoAAAABMAsAAAALMTE4NTA3MTA3NjUMAAAAATENAAAACDQvMS8yMDIwEAAAAAkzLzMxLzIwMjDzIXoPnfXYCCKukhmd9dgIN0NJUS5OQVNEQVFDTTpQUlRILklRX1JFVkVOVUVfRVNULkZZMjAyMC4zLzMxLzIwMjAu</t>
  </si>
  <si>
    <t>Li5VU0QBAAAAoj5pGAIAAAAFNDc5LjcBDgAAAAUAAAABMwEAAAABMAIAAAAKMTAwNDI1NDUyMwMAAAAGMTAwMTgwBAAAAAEyBgAAAAEwBwAAAAMxNjAIAAAAATAJAAAAATEKAAAAATALAAAACzExNzk2Mzg1OTAxDAAAAAExDQAAAAg0LzEvMjAyMBAAAAAJMy8zMS8yMDIw8yF6D5312Ah38zNQnfXYCDJDSVEuTllTRTogR1BOLklRX0VCSVREQV9FU1QuRlkyMDIwLjMvMzEvMjAyMC4uLlVTRAEAAAAGagwAAgAAAAozNDM5LjY1NTQyAQ4AAAAFAAAAATMBAAAAATACAAAACjEwMDM1OTMzNjYDAAAABjEwMDE4NwQAAAABMgYAAAABMAcAAAADMTYwCAAAAAEwCQAAAAExCgAAAAEwCwAAAAsxMTg1MzcwMTM5MQwAAAABMQ0AAAAINC8xLzIwMjAQAAAACTMvMzEvMjAyMPMheg+d9dgIYqUzUJ312AgxQ0lRLk5BU0RBUTogUFlQTC5JUV9OSV9FU1QuRlkyMDIwLjMvMzEvMjAyMC4uLlVTRAEAAABcuAEAAgAAAAo0MDA0LjQ5MDI2AQ4AAAAFAAAAATMBAAAAATACAAAACjEwMDMxMjQxNTQDAAAABjEwMDI1MAQAAAABMgYAAAABMAcAAAADMTYwCAAAAAEwCQAAAAExCgAAAAEwCwAAAAsxMTg1ODMzNDcxNgwAAAABMQ0AAAAINC8xLzIwMjAQAAAACTMvMzEvMjAyMPMheg+d9dgIH3o1UJ312Ag2Q0lRLk5BU0RBUUNNOlBSVEguSVFfRUJJVERBX0VTVC5GWTIwMjAuMy8zMS8yMDIwLi4uVVNEAQAAAKI+aRgCAAAABDg0LjMB</t>
  </si>
  <si>
    <t>DgAAAAUAAAABMwEAAAABMAIAAAAKMTAwNDI1NDUyMwMAAAAGMTAwMTg3BAAAAAEyBgAAAAEwBwAAAAMxNjAIAAAAATAJAAAAATEKAAAAATALAAAACzExNzk2Mzg1NjM3DAAAAAExDQAAAAg0LzEvMjAyMBAAAAAJMy8zMS8yMDIw8yF6D5312AhlFjZQnfXYCDdDSVEuTkFTREFROsKgUlBBWS5JUV9SRVZFTlVFX0VTVC5GWTIwMjAuMy8zMS8yMDIwLi4uVVNEAQAAAAHJtyMCAAAACDE1OS45NzEyAQ4AAAAFAAAAATMBAAAAATACAAAACjEwMDQ1NTExNTgDAAAABjEwMDE4MAQAAAABMgYAAAABMAcAAAADMTYwCAAAAAEwCQAAAAExCgAAAAEwCwAAAAsxMTg1ODM0NTEwNwwAAAABMQ0AAAAINC8xLzIwMjAQAAAACTMvMzEvMjAyMPMheg+d9dgIYqUzUJ312AgyQ0lRLk5BU0RBUUNNOlBSVEguSVFfTklfRVNULkZZMjAyMC4zLzMxLzIwMjAuLi5VU0QBAAAAoj5pGAMAAAAAAPMheg+d9dgIL6E1UJ312Ag2Q0lRLk5BU0RBUTrCoFJQQVkuSVFfRUJJVERBX0VTVC5GWTIwMjAuMy8zMS8yMDIwLi4uVVNEAQAAAAHJtyMCAAAACDY3Ljg3NTI5AQ4AAAAFAAAAATMBAAAAATACAAAACjEwMDQ1NTExNTgDAAAABjEwMDE4NwQAAAABMgYAAAABMAcAAAADMTYwCAAAAAEwCQAAAAExCgAAAAEwCwAAAAsxMTg1ODM0NTAxNwwAAAABMQ0AAAAINC8xLzIwMjAQAAAACTMvMzEvMjAyMPMheg+d9dgIR1czUJ312Ag1Q0lRLlNaU0U6</t>
  </si>
  <si>
    <t>MDAyNjQ3LklRX1JFVkVOVUVfRVNULkZZMjAyMC4zLzMxLzIwMjAuLi5VU0QBAAAAXefTBwMAAAAAAPMheg+d9dgIZRY2UJ312AgwQ0lRLkFTWDpTWkwuSVFfRUJJVERBX0VTVC5GWTIwMjAuMy8zMS8yMDIwLi4uVVNEAQAAAJWUiRMCAAAAAy0xNgEOAAAABQAAAAEzAQAAAAEwAgAAAAoxMDA0NDc1NjE2AwAAAAYxMDAxODcEAAAAATIGAAAAATAHAAAAAzE2MAgAAAABMAkAAAABMQoAAAABMAsAAAALMTE4MTM0MTgyOTgMAAAAATENAAAACDQvMS8yMDIwEAAAAAkzLzMxLzIwMjDzIXoPnfXYCPkENVCd9dgILENJUS5BU1g6U1pMLklRX05JX0VTVC5GWTIwMjAuMy8zMS8yMDIwLi4uVVNEAQAAAJWUiRMCAAAABi0xNi41MwEOAAAABQAAAAEzAQAAAAEwAgAAAAoxMDA0NDc1NjE2AwAAAAYxMDAyNTAEAAAAATIGAAAAATAHAAAAAzE2MAgAAAABMAkAAAABMQoAAAABMAsAAAALMTE4MTMzNjkzNzYMAAAAATENAAAACDQvMS8yMDIwEAAAAAkzLzMxLzIwMjDzIXoPnfXYCCEwM1Cd9dgIN0NJUS5OQVNEQVFHTTpFVk9QLklRX1JFVkVOVUVfRVNULkZZMjAyMC4zLzMxLzIwMjAuLi5VU0QBAAAAEH5pIQIAAAAJNDg5LjU5NTMxAQ4AAAAFAAAAATMBAAAAATACAAAACjEwMDQxMjY3MzkDAAAABjEwMDE4MAQAAAABMgYAAAABMAcAAAADMTYwCAAAAAEwCQAAAAExCgAAAAEwCwAAAAsxMTg1MjgyNDU1NAwAAAABMQ0AAAAI</t>
  </si>
  <si>
    <t>NC8xLzIwMjAQAAAACTMvMzEvMjAyMPMheg+d9dgIUO81UJ312AgsQ0lRLk5ZU0U6U1EuSVFfTklfRVNULkZZMjAyMC4zLzMxLzIwMjAuLi5VU0QBAAAAqocABQIAAAAJMzQ0LjQ0OTgyAQ4AAAAFAAAAATMBAAAAATACAAAACjEwMDMyMzEwNDIDAAAABjEwMDI1MAQAAAABMgYAAAABMAcAAAADMTYwCAAAAAEwCQAAAAExCgAAAAEwCwAAAAsxMTg1MzUxMDMzNQwAAAABMQ0AAAAINC8xLzIwMjAQAAAACTMvMzEvMjAyMPMheg+d9dgIUO81UJ312AgzQ0lRLk5ZU0U6IEdQTi5JUV9SRVZFTlVFX0VTVC5GWTIwMjAuMy8zMS8yMDIwLi4uVVNEAQAAAAZqDAACAAAACjc2NjYuMjQxNDUBDgAAAAUAAAABMwEAAAABMAIAAAAKMTAwMzU5MzM2NgMAAAAGMTAwMTgwBAAAAAEyBgAAAAEwBwAAAAMxNjAIAAAAATAJAAAAATEKAAAAATALAAAACzExODU4NjA0NjU3DAAAAAExDQAAAAg0LzEvMjAyMBAAAAAJMy8zMS8yMDIw8yF6D5312AjQRTJQnfXYCDJDSVEuTkFTREFROsKgUlBBWS5JUV9OSV9FU1QuRlkyMDIwLjMvMzEvMjAyMC4uLlVTRAEAAAABybcjAgAAAAc0Ny4wMjM2AQ4AAAAFAAAAATMBAAAAATACAAAACjEwMDQ1NTExNTgDAAAABjEwMDI1MAQAAAABMgYAAAABMAcAAAADMTYwCAAAAAEwCQAAAAExCgAAAAEwCwAAAAsxMTg1ODM0NDc4OQwAAAABMQ0AAAAINC8xLzIwMjAQAAAACTMvMzEvMjAyMPMheg+d9dgI</t>
  </si>
  <si>
    <t>bswzUJ312AgyQ0lRLk5BU0RBUUdNOkVWT1AuSVFfTklfRVNULkZZMjAyMC4zLzMxLzIwMjAuLi5VU0QBAAAAEH5pIQIAAAAINTEuNzY4ODQBDgAAAAUAAAABMwEAAAABMAIAAAAKMTAwNDEyNjczOQMAAAAGMTAwMjUwBAAAAAEyBgAAAAEwBwAAAAMxNjAIAAAAATAJAAAAATEKAAAAATALAAAACzExODUyODI0NTM2DAAAAAExDQAAAAg0LzEvMjAyMBAAAAAJMy8zMS8yMDIw8yF6D5312Aj3ujJQnfXYCDZDSVEuTkFTREFROiBGSVNWLklRX1JFVkVOVUVfRVNULkZZMjAyMC4zLzMxLzIwMjAuLi5VU0QBAAAA0fQBAAIAAAALMTYwNDYuNTAzODEBDgAAAAUAAAABMwEAAAABMAIAAAAKMTAwMTYzNDYzOQMAAAAGMTAwMTgwBAAAAAEyBgAAAAEwBwAAAAMxNjAIAAAAATAJAAAAATEKAAAAATALAAAACzExODU2NDM4ODc4DAAAAAExDQAAAAg0LzEvMjAyMBAAAAAJMy8zMS8yMDIw8yF6D5312Aj5BDVQnfXYCC5DSVEuTllTRTogR1BOLklRX05JX0VTVC5GWTIwMjAuMy8zMS8yMDIwLi4uVVNEAQAAAAZqDAACAAAACjIxNzguNzI2NzgBDgAAAAUAAAABMwEAAAABMAIAAAAKMTAwMzU5MzM2NgMAAAAGMTAwMjUwBAAAAAEyBgAAAAEwBwAAAAMxNjAIAAAAATAJAAAAATEKAAAAATALAAAACzExODU4MzMyNTYwDAAAAAExDQAAAAg0LzEvMjAyMBAAAAAJMy8zMS8yMDIw8yF6D5312AhHVzNQnfXYCDhDSVEuS09TREFROkEw</t>
  </si>
  <si>
    <t>MzU2MDAuSVFfUkVWRU5VRV9FU1QuRlkyMDIwLjMvMzEvMjAyMC4uLlVTRAEAAABrvJIAAgAAAAs4MjguNDYwMjczNgEOAAAABQAAAAEzAQAAAAEwAgAAAAoxMDAzMTIwMDE2AwAAAAYxMDAxODAEAAAAATMGAAAAATAHAAAAAzE2MAgAAAABMAkAAAABMQoAAAABMAsAAAALMTE3MzM3NjI5NDAMAAAAATENAAAACDQvMS8yMDIwEAAAAAkzLzMxLzIwMjDzIXoPnfXYCEDINVCd9dgIMkNJUS5OWVNFOkZJUy5JUV9SRVZFTlVFX0VTVC5GWTIwMjAuMy8zMS8yMDIwLi4uVVNEAQAAAKzTmQACAAAACzEzNDM2Ljg1OTc4AQ4AAAAFAAAAATMBAAAAATACAAAACjEwMDE2ODk4MTYDAAAABjEwMDE4MAQAAAABMgYAAAABMAcAAAADMTYwCAAAAAEwCQAAAAExCgAAAAEwCwAAAAsxMTg1ODMzNTE5MAwAAAABMQ0AAAAINC8xLzIwMjAQAAAACTMvMzEvMjAyMPMheg+d9dgI97oyUJ312AgxQ0lRLk5BU0RBUTogRklTVi5JUV9OSV9FU1QuRlkyMDIwLjMvMzEvMjAyMC4uLlVTRAEAAADR9AEAAgAAAAkzMjk5LjQwMjQBDgAAAAUAAAABMwEAAAABMAIAAAAKMTAwMTYzNDYzOQMAAAAGMTAwMjUwBAAAAAEyBgAAAAEwBwAAAAMxNjAIAAAAATAJAAAAATEKAAAAATALAAAACzExODU2NDM4MTAyDAAAAAExDQAAAAg0LzEvMjAyMBAAAAAJMy8zMS8yMDIw8yF6D5312Aj5BDVQnfXYCDFDSVEuQVNYOlNaTC5JUV9SRVZFTlVFX0VTVC5G</t>
  </si>
  <si>
    <t>WTIwMjAuMy8zMS8yMDIwLi4uVVNEAQAAAJWUiRMCAAAABTMxLjAxAQ4AAAAFAAAAATMBAAAAATACAAAACjEwMDQ0NzU2MTYDAAAABjEwMDE4MAQAAAABMgYAAAABMAcAAAADMTYwCAAAAAEwCQAAAAExCgAAAAEwCwAAAAsxMTgxMzM2OTYyMgwAAAABMQ0AAAAINC8xLzIwMjAQAAAACTMvMzEvMjAyMPMheg+d9dgIITAzUJ312AgzQ0lRLktPU0RBUTpBMDM1NjAwLklRX05JX0VTVC5GWTIwMjAuMy8zMS8yMDIwLi4uVVNEAQAAAGu8kgACAAAACTUwLjE3NDgxOAEOAAAABQAAAAEzAQAAAAEwAgAAAAoxMDAzMTIwMDE2AwAAAAYxMDAyNTAEAAAAATMGAAAAATAHAAAAAzE2MAgAAAABMAkAAAABMQoAAAABMAsAAAALMTE3MDI2MTQ2OTUMAAAAATENAAAACDQvMS8yMDIwEAAAAAkzLzMxLzIwMjDzIXoPnfXYCAXiMlCd9dgILENJUS5BU1g6U1pMLklRX0NBU0hfU1RfSU5WRVNULjIwMDAuLTFZLi4uVVNEAQAAAJWUiRMCAAAACDUyLjc3OTA3AQgAAAAFAAAAATEBAAAACjIwNTU5NjI5MjcDAAAAAzE2MAIAAAAEMTAwMgQAAAABMAcAAAAINC8xLzIwMjAIAAAACTMvMzEvMjAyMAkAAAABMPMheg+d9dgIsFKPGZ312Ag8Q0lRLk5BU0RBUUdNOkVWT1AuSVFfVE9UQUxfUkVWXzFZUl9BTk5fR1JPV1RILjIwMDAuMy8zMS8yMDIwAQAAABB+aSECAAAACC0xMS40MTY1AQgAAAAFAAAAATEBAAAACjIwMzQzOTg0MjIDAAAA</t>
  </si>
  <si>
    <t>AzE2MAIAAAAENDE5NAQAAAABMAcAAAAJMy8zMS8yMDIwCAAAAAkzLzMxLzIwMjAJAAAAATDzIXoPnfXYCC+hNVCd9dgILENJUS5TRUhLOjcwMC5JUV9FQklUREFfTUFSR0lOLjIwMDAuMy8zMS8yMDIwAQAAAFh9qAACAAAABzM1LjcxMTYBCAAAAAUAAAABMQEAAAAKMjAzNTQ2MzAyNAMAAAACMzICAAAABDQwNDcEAAAAATAHAAAACTMvMzEvMjAyMAgAAAAJMy8zMS8yMDIwCQAAAAEw8yF6D5312AhvspAZnfXYCDFDSVEuU1pTRTowMDI2NDcuSVFfVE9UQUxfUkVWLjIwMDAuMy8zMS8yMDIwLi4uVVNEAQAAAF3n0wcCAAAACjI5My43NDY2MDYBCAAAAAUAAAABMQEAAAAKMjAzMTMxOTExNAMAAAADMTYwAgAAAAIyOAQAAAABMAcAAAAJMy8zMS8yMDIwCAAAAAkzLzMxLzIwMjAJAAAAATDzIXoPnfXYCBosNVCd9dgILENJUS5TWlNFOiAzMDA3NzMuSVFfTklfTUFSR0lOLjIwMDAuMy8zMS8yMDIwAQAAAEVeFgICAAAABzE3LjU0NzEBCAAAAAUAAAABMQEAAAAKMjAzMTAyOTkwNAMAAAACMzICAAAABDQwOTQEAAAAATAHAAAACTMvMzEvMjAyMAgAAAAJMy8zMS8yMDIwCQAAAAEw8yF6D5312Aj5BDVQnfXYCDlDSVEuTkFTREFRR006RVZPUC5JUV9FQklUREFfMVlSX0FOTl9HUk9XVEguMjAwMC4zLzMxLzIwMjABAAAAEH5pIQIAAAAHOTAuODcyOAEIAAAABQAAAAExAQAAAAoyMDM0Mzk4NDIyAwAAAAMxNjACAAAA</t>
  </si>
  <si>
    <t>BDQxOTYEAAAAATAHAAAACTMvMzEvMjAyMAgAAAAJMy8zMS8yMDIwCQAAAAEw8yF6D5312AhPfjNQnfXYCDtDSVEuTkFTREFROiBQWVBMLklRX1RPVEFMX1JFVl8xWVJfQU5OX0dST1dUSC4yMDAwLjMvMzEvMjAyMAEAAABcuAEAAgAAAAcxNC44OTg3AQgAAAAFAAAAATEBAAAACjIwMzM4MDA0MTYDAAAAAzE2MAIAAAAENDE5NAQAAAABMAcAAAAJMy8zMS8yMDIwCAAAAAkzLzMxLzIwMjAJAAAAATDzIXoPnfXYCLVoNFCd9dgIMENJUS5OQVNEQVFHTTpFVk9QLklRX1RPVEFMX0xFQVNFUy4yMDAwLi0xWS4uLlVTRAEAAAAQfmkhAgAAAAY0MC4xOTgBCAAAAAUAAAABMQEAAAAKMjAzNDM5ODQyMgMAAAADMTYwAgAAAAU0ODk3OQQAAAABMAcAAAAINC8xLzIwMjAIAAAACTMvMzEvMjAyMAkAAAABMPMheg+d9dgIwb+TGZ312AgtQ0lRLktPU0RBUTpBMDM1NjAwLklRX05JLjIwMDAuMy8zMS8yMDIwLi4uVVNEAQAAAGu8kgACAAAACTQwLjgzNjE5NwEIAAAABQAAAAExAQAAAAoyMDU1NTQ2OTE0AwAAAAMxNjACAAAAAjE1BAAAAAEwBwAAAAkzLzMxLzIwMjAIAAAACTMvMzEvMjAyMAkAAAABMPMheg+d9dgI12wyUJ312AgwQ0lRLlNaU0U6MDAyNjQ3LklRX0VCSVREQS5GWTIwMTkuMy8zMS8yMDIwLi4uVVNEAQAAAF3n0wcCAAAACDcuNTI5MTgxAQgAAAAFAAAAATEBAAAACjIwMTgyMjI3MzkDAAAAAzE2MAIAAAAE</t>
  </si>
  <si>
    <t>NDA1MQQAAAABMAcAAAAJMy8zMS8yMDIwCAAAAAoxMi8zMS8yMDE5CQAAAAEw8yF6D5312AgfejVQnfXYCC5DSVEuU1pTRTogMzAwNzczLklRX05JX01BUkdJTi5GWTIwMTkuMy8zMS8yMDIwAQAAAEVeFgICAAAABzE2LjQ1MTMBCAAAAAUAAAABMQEAAAAKMjAxNzczMzg4OQMAAAACMzICAAAABDQwOTQEAAAAATAHAAAACTMvMzEvMjAyMAgAAAAKMTIvMzEvMjAxOQkAAAABMPMheg+d9dgIeD02UJ312Ag2Q0lRLk5ZU0U6U1EuSVFfVE9UQUxfUkVWXzFZUl9BTk5fR1JPV1RILjIwMDAuMy8zMS8yMDIwAQAAAKqHAAUCAAAABzQzLjA4NTcBCAAAAAUAAAABMQEAAAAKMjAzMzY4MTk4NQMAAAADMTYwAgAAAAQ0MTk0BAAAAAEwBwAAAAkzLzMxLzIwMjAIAAAACTMvMzEvMjAyMAkAAAABMPMheg+d9dgIT34zUJ312AguQ0lRLlNFSEs6NzAwLklRX0VCSVREQV9NQVJHSU4uRlkyMDE5LjMvMzEvMjAyMAEAAABYfagAAgAAAAczNi44MTQ0AQgAAAAFAAAAATEBAAAACjIwMjI1NjAxNzADAAAAAjMyAgAAAAQ0MDQ3BAAAAAEwBwAAAAkzLzMxLzIwMjAIAAAACjEyLzMxLzIwMTkJAAAAATDzIXoPnfXYCGsAkRmd9dgIK0NJUS5TRUhLOjcwMC5JUV9UT1RBTF9MRUFTRVMuMjAwMC4tMVkuLi5VU0QBAAAAWH2oAAIAAAALMTY0Ni4wMDM5NTQBCAAAAAUAAAABMQEAAAAKMjAzNTQ2MzAyNAMAAAADMTYwAgAAAAU0ODk3OQQA</t>
  </si>
  <si>
    <t>AAABMAcAAAAINC8xLzIwMjAIAAAACTMvMzEvMjAyMAkAAAABMPMheg+d9dgIPGSQGZ312AgqQ0lRLlNFSEs6NzAwLklRX05JX01BUkdJTi5GWTIwMTkuMy8zMS8yMDIwAQAAAFh9qAACAAAABzI0LjczMTcBCAAAAAUAAAABMQEAAAAKMjAyMjU2MDE3MAMAAAACMzICAAAABDQwOTQEAAAAATAHAAAACTMvMzEvMjAyMAgAAAAKMTIvMzEvMjAxOQkAAAABMPMheg+d9dgIb7KQGZ312AgsQ0lRLlNaU0U6MDAyNjQ3LklRX1RPVEFMX0RFQlQuMjAwMC4tMVkuLi5VU0QBAAAAXefTBwIAAAAKMTUzLjM3Mjc1MQEIAAAABQAAAAExAQAAAAoyMDMxMzE5MTE0AwAAAAMxNjACAAAABDQxNzMEAAAAATAHAAAACDQvMS8yMDIwCAAAAAkzLzMxLzIwMjAJAAAAATDzIXoPnfXYCG+ykBmd9dgIL0NJUS5OQVNEQVE6IEZJU1YuSVFfVE9UQUxfRVFVSVRZLjIwMDAuLTFZLi4uVVNEAQAAANH0AQACAAAABTMzNTQ2AQgAAAAFAAAAATEBAAAACjIwMzQ1Mjc0MDkDAAAAAzE2MAIAAAAEMTI3NQQAAAABMAcAAAAINC8xLzIwMjAIAAAACTMvMzEvMjAyMAkAAAABMPMheg+d9dgIZI+OGZ312AgpQ0lRLk5ZU0U6RklTLklRX1RPVEFMX0RFQlQuMjAwMC4tMVkuLi5VU0QBAAAArNOZAAIAAAAFMjAzNzcBCAAAAAUAAAABMQEAAAAKMjAzNDUxMDUzNAMAAAADMTYwAgAAAAQ0MTczBAAAAAEwBwAAAAg0LzEvMjAyMAgAAAAJMy8zMS8yMDIw</t>
  </si>
  <si>
    <t>CQAAAAEw8yF6D5312Aj/X5IZnfXYCDNDSVEuTllTRTpTUS5JUV9FQklUREFfMVlSX0FOTl9HUk9XVEguMjAwMC4zLzMxLzIwMjABAAAAqocABQIAAAAILTI1LjE0ODgBCAAAAAUAAAABMQEAAAAKMjAzMzY4MTk4NQMAAAADMTYwAgAAAAQ0MTk2BAAAAAEwBwAAAAkzLzMxLzIwMjAIAAAACTMvMzEvMjAyMAkAAAABMPMheg+d9dgIUO81UJ312AgvQ0lRLk5BU0RBUUdNOkVWT1AuSVFfTklfTUFSR0lOLkZZMjAxOS4zLzMxLzIwMjABAAAAEH5pIQIAAAAHLTIuMDgwMQEIAAAABQAAAAExAQAAAAoyMDE4MTE4NTA3AwAAAAMxNjACAAAABDQwOTQEAAAAATAHAAAACTMvMzEvMjAyMAgAAAAKMTIvMzEvMjAxOQkAAAABMPMheg+d9dgIbswzUJ312AgxQ0lRLlNaU0U6MDAyNjQ3LklRX1JFVkVOVUUuRlkyMDE5LjMvMzEvMjAyMC4uLlVTRAEAAABd59MHAgAAAAoyNjIuOTM5MDQ4AQgAAAAFAAAAATEBAAAACjIwMTgyMjI3MzkDAAAAAzE2MAIAAAADMTEyBAAAAAEwBwAAAAkzLzMxLzIwMjAIAAAACjEyLzMxLzIwMTkJAAAAATDzIXoPnfXYCC+hNVCd9dgIP0NJUS5TRUhLOjcwMC5JUV9UT1RBTF9SRVZfM1lSX0FOTl9HUk9XVEguRlkyMDIwLjMvMzEvMjAyMC4uLlVTRAEAAABYfagAAwAAAAAA8yF6D5312AhrAJEZnfXYCDFDSVEuTkFTREFROiBQWVBMLklRX0NBU0hfU1RfSU5WRVNULjIwMDAuLTFZLi4uVVNEAQAA</t>
  </si>
  <si>
    <t>AFy4AQACAAAABTEwMTg2AQgAAAAFAAAAATEBAAAACjIwMzM4MDA0MTYDAAAAAzE2MAIAAAAEMTAwMgQAAAABMAcAAAAINC8xLzIwMjAIAAAACTMvMzEvMjAyMAkAAAABMPMheg+d9dgIawCRGZ312Ag6Q0lRLk5BU0RBUTogUFlQTC5JUV9FQklUREFfMVlSX0FOTl9HUk9XVEguRlkyMDE5LjMvMzEvMjAyMAEAAABcuAEAAgAAAAcyNC41NTE3AQgAAAAFAAAAATEBAAAACjIwMTAwNjY3MjkDAAAAAzE2MAIAAAAENDE5NgQAAAABMAcAAAAJMy8zMS8yMDIwCAAAAAoxMi8zMS8yMDE5CQAAAAEw8yF6D5312AiDGjRQnfXYCCxDSVEuU1pTRTogMzAwNzczLklRX1RPVEFMX0VRVUlUWS4yMDAwLi4uLlVTRAEAAABFXhYCAgAAAAo3NTUuMTYzOTk5AQgAAAAFAAAAATEBAAAACjIwODI3MjEwNjkDAAAAAzE2MAIAAAAEMTI3NQQAAAABMAcAAAAINC8xLzIwMjEIAAAACjEyLzMxLzIwMjAJAAAAATDzIXoPnfXYCKtBNFCd9dgIKUNJUS5OWVNFOlNRLklRX05JX01BUkdJTi5GWTIwMTkuMy8zMS8yMDIwAQAAAKqHAAUCAAAABjcuOTY1MwEIAAAABQAAAAExAQAAAAoyMDE3NDc3NjI1AwAAAAMxNjACAAAABDQwOTQEAAAAATAHAAAACTMvMzEvMjAyMAgAAAAKMTIvMzEvMjAxOQkAAAABMPMheg+d9dgIgxo0UJ312AgsQ0lRLk5BU0RBUUNNOlBSVEguSVFfTkkuMjAwMC4zLzMxLzIwMjAuLi5VU0QBAAAAoj5pGAIAAAAHLTMz</t>
  </si>
  <si>
    <t>LjAxMgEIAAAABQAAAAExAQAAAAoyMDM1NDc1MTYxAwAAAAMxNjACAAAAAjE1BAAAAAEwBwAAAAkzLzMxLzIwMjAIAAAACTMvMzEvMjAyMAkAAAABMPMheg+d9dgIgxo0UJ312AgrQ0lRLk5ZU0U6RklTLklRX0VCSVREQS4yMDAwLjMvMzEvMjAyMC4uLlVTRAEAAACs05kAAgAAAAQzOTIyAQgAAAAFAAAAATEBAAAACjIwMzQ1MTA1MzQDAAAAAzE2MAIAAAAENDA1MQQAAAABMAcAAAAJMy8zMS8yMDIwCAAAAAkzLzMxLzIwMjAJAAAAATDzIXoPnfXYCPkENVCd9dgIL0NJUS5TWlNFOiAzMDA3NzMuSVFfVE9UQUxfRVFVSVRZLjIwMDAuLTFZLi4uVVNEAQAAAEVeFgICAAAACjc0NC45MTU3OTYBCAAAAAUAAAABMQEAAAAKMjAzMTAyOTkwNAMAAAADMTYwAgAAAAQxMjc1BAAAAAEwBwAAAAg0LzEvMjAyMAgAAAAJMy8zMS8yMDIwCQAAAAEw8yF6D5312AhWI5MZnfXYCDhDSVEuTkFTREFROiBQWVBMLklRX0VCSVREQV8xWVJfQU5OX0dST1dUSC4yMDAwLjMvMzEvMjAyMAEAAABcuAEAAgAAAAYxNy4xNTgBCAAAAAUAAAABMQEAAAAKMjAzMzgwMDQxNgMAAAADMTYwAgAAAAQ0MTk2BAAAAAEwBwAAAAkzLzMxLzIwMjAIAAAACTMvMzEvMjAyMAkAAAABMPMheg+d9dgId/MzUJ312AgpQ0lRLlNaU0U6MDAyNjQ3LklRX1RPVEFMX0RFQlQuMjAwMC4uLi5VU0QBAAAAXefTBwIAAAAKMTcxLjEyNzg1NwEIAAAABQAAAAEx</t>
  </si>
  <si>
    <t>AQAAAAoyMDY2NjUzNzc5AwAAAAMxNjACAAAABDQxNzMEAAAAATAHAAAACDQvMS8yMDIxCAAAAAk5LzMwLzIwMjAJAAAAATDzIXoPnfXYCFDvNVCd9dgIPENJUS5OQVNEQVFDTTpQUlRILklRX1RPVEFMX1JFVl8xWVJfQU5OX0dST1dUSC4yMDAwLjMvMzEvMjAyMAEAAACiPmkYAgAAAAY5LjU2MzUBCAAAAAUAAAABMQEAAAAKMjAzNTQ3NTE2MQMAAAADMTYwAgAAAAQ0MTk0BAAAAAEwBwAAAAkzLzMxLzIwMjAIAAAACTMvMzEvMjAyMAkAAAABMPMheg+d9dgId/MzUJ312AgsQ0lRLk5BU0RBUTogUFlQTC5JUV9UT1RBTF9MRUFTRVMuMjAwMC4uLi5VU0QBAAAAXLgBAAIAAAADNzg2AQgAAAAFAAAAATEBAAAACjIwNzg5NDI3NzcDAAAAAzE2MAIAAAAFNDg5NzkEAAAAATAHAAAACDQvMS8yMDIxCAAAAAoxMi8zMS8yMDIwCQAAAAEw8yF6D5312Ajb3TRQnfXYCCVDSVEuTllTRTogR1BOLklRX0ZJTElOR19DVVJSRU5DWS4yMDAwAQAAAAZqDAADAAAAA1VTRADzIXoPnfXYCG7MM1Cd9dgIL0NJUS5OQVNEQVE6IEZJU1YuSVFfRUJJVERBLjIwMDAuMy8zMS8yMDIwLi4uVVNEAQAAANH0AQACAAAABDM3OTIBCAAAAAUAAAABMQEAAAAKMjAzNDUyNzQwOQMAAAADMTYwAgAAAAQ0MDUxBAAAAAEwBwAAAAkzLzMxLzIwMjAIAAAACTMvMzEvMjAyMAkAAAABMPMheg+d9dgIR1czUJ312Ag3Q0lRLk5ZU0U6RklTLklRX1RP</t>
  </si>
  <si>
    <t>VEFMX1JFVl8xWVJfQU5OX0dST1dUSC4yMDAwLjMvMzEvMjAyMAEAAACs05kAAgAAAAczNC45NDE3AQgAAAAFAAAAATEBAAAACjIwMzQ1MTA1MzQDAAAAAzE2MAIAAAAENDE5NAQAAAABMAcAAAAJMy8zMS8yMDIwCAAAAAkzLzMxLzIwMjAJAAAAATDzIXoPnfXYCBosNVCd9dgIPENJUS5UU0U6Mzc2OS5JUV9FQklUREFfM1lSX0FOTl9HUk9XVEguRlkyMDIwLjMvMzEvMjAyMC4uLlVTRAEAAACy5UwBAwAAAAAA8yF6D5312Ai1aDRQnfXYCCtDSVEuQVNYOlNaTC5JUV9FQklUREFfTUFSR0lOLjIwMDAuMy8zMS8yMDIwAQAAAJWUiRMCAAAACC0xMy4wMTg2AQgAAAAFAAAAATEBAAAACjIwNTU5NjI5MjcDAAAAAzE2MAIAAAAENDA0NwQAAAABMAcAAAAJMy8zMS8yMDIwCAAAAAkzLzMxLzIwMjAJAAAAATDzIXoPnfXYCGKlM1Cd9dgIMkNJUS5OQVNEQVE6IFBZUEwuSVFfRUJJVERBX01BUkdJTi5GWTIwMTkuMy8zMS8yMDIwAQAAAFy4AQACAAAABzE5LjE1MzcBCAAAAAUAAAABMQEAAAAKMjAxMDA2NjcyOQMAAAADMTYwAgAAAAQ0MDQ3BAAAAAEwBwAAAAkzLzMxLzIwMjAIAAAACjEyLzMxLzIwMTkJAAAAATDzIXoPnfXYCHfzM1Cd9dgIKENJUS5TWlNFOiAzMDA3NzMuSVFfRklMSU5HX0NVUlJFTkNZLjIwMDABAAAARV4WAgMAAAADQ05ZAPMheg+d9dgIZRY2UJ312AgmQ0lRLk5ZU0U6RklTLklRX1RPVEFMX0RF</t>
  </si>
  <si>
    <t>QlQuMjAwMC4uLi5VU0QBAAAArNOZAAIAAAAFMjA2MjABCAAAAAUAAAABMQEAAAAKMjA4MDg5NDAzMQMAAAADMTYwAgAAAAQ0MTczBAAAAAEwBwAAAAg0LzEvMjAyMQgAAAAKMTIvMzEvMjAyMAkAAAABMPMheg+d9dgItWg0UJ312AgqQ0lRLk5ZU0U6U1EuSVFfVE9UQUxfTEVBU0VTLjIwMDAuLTFZLi4uVVNEAQAAAKqHAAUCAAAABzM4OC4yODgBCAAAAAUAAAABMQEAAAAKMjAzMzY4MTk4NQMAAAADMTYwAgAAAAU0ODk3OQQAAAABMAcAAAAINC8xLzIwMjAIAAAACTMvMzEvMjAyMAkAAAABMPMheg+d9dgI/1+SGZ312AgoQ0lRLlRTRTozNzY5LklRX05JX01BUkdJTi4yMDAwLjMvMzEvMjAyMAEAAACy5UwBAgAAAAcxOS4yOTM2AQgAAAAFAAAAATEBAAAACjIwNTAzNDIwMzIDAAAAAjc5AgAAAAQ0MDk0BAAAAAEwBwAAAAkzLzMxLzIwMjAIAAAACTMvMzEvMjAyMAkAAAABMPMheg+d9dgIgxo0UJ312AgjQ0lRLlNaU0U6MDAyNjQ3LklRX0VCSVQuMjAwMC4uLi5VU0QBAAAAXefTBwIAAAAIMS42MTI0NzgBCAAAAAUAAAABMQEAAAAKMjA2NjY1Mzc3OQMAAAADMTYwAgAAAAM0MDAEAAAAATAHAAAACDQvMS8yMDIxCAAAAAk5LzMwLzIwMjAJAAAAATDzIXoPnfXYCM+2NFCd9dgIOkNJUS5OQVNEQVE6IEZJU1YuSVFfRUJJVERBXzFZUl9BTk5fR1JPV1RILkZZMjAxOS4zLzMxLzIwMjABAAAA0fQBAAIAAAAHNjAu</t>
  </si>
  <si>
    <t>NDA1NgEIAAAABQAAAAExAQAAAAoyMDE4MDk4ODc5AwAAAAMxNjACAAAABDQxOTYEAAAAATAHAAAACTMvMzEvMjAyMAgAAAAKMTIvMzEvMjAxOQkAAAABMPMheg+d9dgIH3o1UJ312Ag+Q0lRLk5BU0RBUUNNOlBSVEguSVFfVE9UQUxfUkVWXzFZUl9BTk5fR1JPV1RILkZZMjAxOS4zLzMxLzIwMjABAAAAoj5pGAIAAAAHLTEuMDU1OQEIAAAABQAAAAExAQAAAAoyMDI0NzY1OTk2AwAAAAMxNjACAAAABDQxOTQEAAAAATAHAAAACTMvMzEvMjAyMAgAAAAKMTIvMzEvMjAxOQkAAAABMPMheg+d9dgIFFM1UJ312AgoQ0lRLlRTRTozNzY5LklRX1RPVEFMX0VRVUlUWS4yMDAwLi4uLlVTRAEAAACy5UwBAgAAAAozMDYuOTc1Mjk0AQgAAAAFAAAAATEBAAAACjIwODAyMTIwODcDAAAAAzE2MAIAAAAEMTI3NQQAAAABMAcAAAAINC8xLzIwMjEIAAAACjEyLzMxLzIwMjAJAAAAATDzIXoPnfXYCIMaNFCd9dgINENJUS5TRUhLOjcwMC5JUV9FQklUREFfMVlSX0FOTl9HUk9XVEguMjAwMC4zLzMxLzIwMjABAAAAWH2oAAIAAAAHMjIuMDM4NAEIAAAABQAAAAExAQAAAAoyMDM1NDYzMDI0AwAAAAIzMgIAAAAENDE5NgQAAAABMAcAAAAJMy8zMS8yMDIwCAAAAAkzLzMxLzIwMjAJAAAAATDzIXoPnfXYCGsAkRmd9dgIMENJUS5TWlNFOiAzMDA3NzMuSVFfRUJJVERBX01BUkdJTi4yMDAwLjMvMzEvMjAyMAEAAABFXhYCAgAA</t>
  </si>
  <si>
    <t>AAcyMi4yOTk4AQgAAAAFAAAAATEBAAAACjIwMzEwMjk5MDQDAAAAAjMyAgAAAAQ0MDQ3BAAAAAEwBwAAAAkzLzMxLzIwMjAIAAAACTMvMzEvMjAyMAkAAAABMPMheg+d9dgIUO81UJ312AgtQ0lRLk5BU0RBUTrCoFJQQVkuSVFfTklfTUFSR0lOLjIwMDAuMy8zMS8yMDIwAQAAAAHJtyMCAAAACC0zOS45MjY5AQgAAAAFAAAAATEBAAAACjIwMzQ5MTI0NjgDAAAAAzE2MAIAAAAENDA5NAQAAAABMAcAAAAJMy8zMS8yMDIwCAAAAAkzLzMxLzIwMjAJAAAAATDzIXoPnfXYCGKlM1Cd9dgIKkNJUS5OWVNFOiBHUE4uSVFfTkkuRlkyMDE5LjMvMzEvMjAyMC4uLlVTRAEAAAAGagwAAgAAAAc0MzAuNjEzAQgAAAAFAAAAATEBAAAACjIwMTYzNjM5OTADAAAAAzE2MAIAAAACMTUEAAAAATAHAAAACTMvMzEvMjAyMAgAAAAKMTIvMzEvMjAxOQkAAAABMPMheg+d9dgI+QQ1UJ312AhAQ0lRLlNaU0U6IDMwMDc3My5JUV9FQklUREFfM1lSX0FOTl9HUk9XVEguRlkyMDIwLjMvMzEvMjAyMC4uLlVTRAEAAABFXhYCAwAAAAAA8yF6D5312Ai9jzRQnfXYCChDSVEuU0VISzo3MDAuSVFfVE9UQUxfTEVBU0VTLjIwMDAuLi4uVVNEAQAAAFh9qAACAAAACzIxNDcuNDc0MTg4AQgAAAAFAAAAATEBAAAACjIwODU2MTc5NzgDAAAAAzE2MAIAAAAFNDg5NzkEAAAAATAHAAAACDQvMS8yMDIxCAAAAAoxMi8zMS8yMDIwCQAAAAEw8yF6</t>
  </si>
  <si>
    <t>D5312AhrAJEZnfXYCDJDSVEuU1pTRTogMzAwNzczLklRX1JFVkVOVUUuRlkyMDE5LjMvMzEvMjAyMC4uLlVTRAEAAABFXhYCAgAAAAo3MDMuNjQ2Njk3AQgAAAAFAAAAATEBAAAACjIwMTc3MzM4ODkDAAAAAzE2MAIAAAADMTEyBAAAAAEwBwAAAAkzLzMxLzIwMjAIAAAACjEyLzMxLzIwMTkJAAAAATDzIXoPnfXYCBRTNVCd9dgIO0NJUS5TWlNFOjAwMjY0Ny5JUV9OSV8zWVJfQU5OX0dST1dUSC5GWTIwMjAuMy8zMS8yMDIwLi4uVVNEAQAAAF3n0wcDAAAAAADzIXoPnfXYCKtBNFCd9dgIQ0NJUS5OQVNEQVE6IFBZUEwuSVFfVE9UQUxfUkVWXzNZUl9BTk5fR1JPV1RILkZZMjAyMC4zLzMxLzIwMjAuLi5VU0QBAAAAXLgBAAMAAAAAAPMheg+d9dgId/MzUJ312Ag7Q0lRLk5BU0RBUUNNOlBSVEguSVFfRUJJVERBXzFZUl9BTk5fR1JPV1RILkZZMjAxOS4zLzMxLzIwMjABAAAAoj5pGAIAAAAGNi4yNzM4AQgAAAAFAAAAATEBAAAACjIwMjQ3NjU5OTYDAAAAAzE2MAIAAAAENDE5NgQAAAABMAcAAAAJMy8zMS8yMDIwCAAAAAoxMi8zMS8yMDE5CQAAAAEw8yF6D5312AjPtjRQnfXYCCtDSVEuVFNFOjM3NjkuSVFfVE9UQUxfRVFVSVRZLjIwMDAuLTFZLi4uVVNEAQAAALLlTAECAAAACjI2NC43MjU1NzUBCAAAAAUAAAABMQEAAAAKMjA1MDM0MjAzMgMAAAADMTYwAgAAAAQxMjc1BAAAAAEwBwAAAAg0LzEvMjAy</t>
  </si>
  <si>
    <t>MAgAAAAJMy8zMS8yMDIwCQAAAAEw8yF6D5312Ag8ZJAZnfXYCC5DSVEuVFNFOjM3NjkuSVFfUkVWRU5VRS5GWTIwMTkuMy8zMS8yMDIwLi4uVVNEAQAAALLlTAECAAAACjI5Ny4xNjA3ODIBCAAAAAUAAAABMQEAAAAKMTk5Nzg3MTg3OQMAAAADMTYwAgAAAAMxMTIEAAAAATAHAAAACTMvMzEvMjAyMAgAAAAJOS8zMC8yMDE5CQAAAAEw8yF6D5312Ah38zNQnfXYCCRDSVEuU0VISzo3MDAuSVFfRklMSU5HX0NVUlJFTkNZLjIwMDABAAAAWH2oAAMAAAADQ05ZAPMheg+d9dgIb7KQGZ312AgzQ0lRLk5BU0RBUTrCoFJQQVkuSVFfUkVWRU5VRS5GWTIwMTkuMy8zMS8yMDIwLi4uVVNEAQAAAAHJtyMCAAAACjEwNC42MDMzODcBCAAAAAUAAAABMQEAAAAKMjAyMjQxMDU0OQMAAAADMTYwAgAAAAMxMTIEAAAAATAHAAAACTMvMzEvMjAyMAgAAAAKMTIvMzEvMjAxOQkAAAABMPMheg+d9dgIR1czUJ312Ag3Q0lRLk5ZU0U6IEdQTi5JUV9FQklUREFfMVlSX0FOTl9HUk9XVEguRlkyMDE5LjMvMzEvMjAyMAEAAAAGagwAAgAAAAc0Ni4zMDY5AQgAAAAFAAAAATEBAAAACjIwMTYzNjM5OTADAAAAAzE2MAIAAAAENDE5NgQAAAABMAcAAAAJMy8zMS8yMDIwCAAAAAoxMi8zMS8yMDE5CQAAAAEw8yF6D5312AgYCTNQnfXYCC5DSVEuTkFTREFROiBGSVNWLklRX05JX01BUkdJTi5GWTIwMTkuMy8zMS8yMDIwAQAAANH0AQAC</t>
  </si>
  <si>
    <t>AAAABTguNzY2AQgAAAAFAAAAATEBAAAACjIwMTgwOTg4NzkDAAAAAzE2MAIAAAAENDA5NAQAAAABMAcAAAAJMy8zMS8yMDIwCAAAAAoxMi8zMS8yMDE5CQAAAAEw8yF6D5312Aj3ujJQnfXYCCpDSVEuU1pTRTogMzAwNzczLklRX1RPVEFMX0RFQlQuMjAwMC4uLi5VU0QBAAAARV4WAgIAAAABMAEIAAAABQAAAAExAQAAAAoyMDgyNzIxMDY5AwAAAAMxNjACAAAABDQxNzMEAAAAATAHAAAACDQvMS8yMDIxCAAAAAoxMi8zMS8yMDIwCQAAAAEw8yF6D5312Ajb3TRQnfXYCDxDSVEuU1pTRTogMzAwNzczLklRX05JXzNZUl9BTk5fR1JPV1RILkZZMjAyMC4zLzMxLzIwMjAuLi5VU0QBAAAARV4WAgMAAAAAAPMheg+d9dgI2900UJ312AgyQ0lRLlNaU0U6IDMwMDc3My5JUV9UT1RBTF9SRVYuMjAwMC4zLzMxLzIwMjAuLi5VU0QBAAAARV4WAgIAAAAKNjU1LjUyODIwOQEIAAAABQAAAAExAQAAAAoyMDMxMDI5OTA0AwAAAAMxNjACAAAAAjI4BAAAAAEwBwAAAAkzLzMxLzIwMjAIAAAACTMvMzEvMjAyMAkAAAABMPMheg+d9dgI2900UJ312AguQ0lRLk5BU0RBUTogUFlQTC5JUV9OSV9NQVJHSU4uRlkyMDE5LjMvMzEvMjAyMAEAAABcuAEAAgAAAAcxMy44MzYzAQgAAAAFAAAAATEBAAAACjIwMTAwNjY3MjkDAAAAAzE2MAIAAAAENDA5NAQAAAABMAcAAAAJMy8zMS8yMDIwCAAAAAoxMi8zMS8yMDE5CQAAAAEw8yF6</t>
  </si>
  <si>
    <t>D5312AhQ7zVQnfXYCDBDSVEuTkFTREFROiBQWVBMLklRX0VCSVREQV9NQVJHSU4uMjAwMC4zLzMxLzIwMjABAAAAXLgBAAIAAAAHMTguMDU5MwEIAAAABQAAAAExAQAAAAoyMDMzODAwNDE2AwAAAAMxNjACAAAABDQwNDcEAAAAATAHAAAACTMvMzEvMjAyMAgAAAAJMy8zMS8yMDIwCQAAAAEw8yF6D5312AhlFjZQnfXYCChDSVEuTkFTREFROiBQWVBMLklRX0ZJTElOR19DVVJSRU5DWS4yMDAwAQAAAFy4AQADAAAAA1VTRADzIXoPnfXYCHg9NlCd9dgIN0NJUS5TWlNFOjAwMjY0Ny5JUV9FRkZFQ1RfVEFYX1JBVEUuMjAwMC4zLzMxLzIwMjAuLi5VU0QBAAAAXefTBwIAAAAHNjguNzA4MwEIAAAABQAAAAExAQAAAAoyMDMxMzE5MTE0AwAAAAIzMgIAAAAENDM3NgQAAAABMAcAAAAJMy8zMS8yMDIwCAAAAAkzLzMxLzIwMjAJAAAAATDzIXoPnfXYCIMaNFCd9dgILUNJUS5TWlNFOjAwMjY0Ny5JUV9DQVNIX1NUX0lOVkVTVC4yMDAwLi4uLlVTRAEAAABd59MHAgAAAAoyMjguODgzMTU4AQgAAAAFAAAAATEBAAAACjIwNjY2NTM3NzkDAAAAAzE2MAIAAAAEMTAwMgQAAAABMAcAAAAINC8xLzIwMjEIAAAACTkvMzAvMjAyMAkAAAABMPMheg+d9dgIL6E1UJ312AgsQ0lRLlNaU0U6MDAyNjQ3LklRX05JLkZZMjAxOS4zLzMxLzIwMjAuLi5VU0QBAAAAXefTBwIAAAAINC4zNDU5NDgBCAAAAAUAAAABMQEAAAAKMjAx</t>
  </si>
  <si>
    <t>ODIyMjczOQMAAAADMTYwAgAAAAIxNQQAAAABMAcAAAAJMy8zMS8yMDIwCAAAAAoxMi8zMS8yMDE5CQAAAAEw8yF6D5312AirQTRQnfXYCC5DSVEuU1pTRTowMDI2NDcuSVFfRUJJVERBLjIwMDAuMy8zMS8yMDIwLi4uVVNEAQAAAF3n0wcCAAAACDguOTIzNzQzAQgAAAAFAAAAATEBAAAACjIwMzEzMTkxMTQDAAAAAzE2MAIAAAAENDA1MQQAAAABMAcAAAAJMy8zMS8yMDIwCAAAAAkzLzMxLzIwMjAJAAAAATDzIXoPnfXYCL2PNFCd9dgIL0NJUS5OQVNEQVE6IFBZUEwuSVFfVE9UQUxfTEVBU0VTLjIwMDAuLTFZLi4uVVNEAQAAAFy4AQACAAAAAzczMAEIAAAABQAAAAExAQAAAAoyMDMzODAwNDE2AwAAAAMxNjACAAAABTQ4OTc5BAAAAAEwBwAAAAg0LzEvMjAyMAgAAAAJMy8zMS8yMDIwCQAAAAEw8yF6D5312AgaPZAZnfXYCDxDSVEuU0VISzo3MDAuSVFfRUJJVERBXzNZUl9BTk5fR1JPV1RILkZZMjAyMC4zLzMxLzIwMjAuLi5VU0QBAAAAWH2oAAMAAAAAAPMheg+d9dgICxaQGZ312AgoQ0lRLlNFSEs6NzAwLklRX05JX01BUkdJTi4yMDAwLjMvMzEvMjAyMAEAAABYfagAAgAAAAcyMy43NTU1AQgAAAAFAAAAATEBAAAACjIwMzU0NjMwMjQDAAAAAjMyAgAAAAQ0MDk0BAAAAAEwBwAAAAkzLzMxLzIwMjAIAAAACTMvMzEvMjAyMAkAAAABMPMheg+d9dgIGj2QGZ312Ag4Q0lRLlRTRTozNzY5LklRX05JXzNZ</t>
  </si>
  <si>
    <t>Ul9BTk5fR1JPV1RILkZZMjAyMC4zLzMxLzIwMjAuLi5VU0QBAAAAsuVMAQMAAAAAAPMheg+d9dgIZRY2UJ312AgtQ0lRLlRTRTozNzY5LklRX0VCSVREQS5GWTIwMTkuMy8zMS8yMDIwLi4uVVNEAQAAALLlTAECAAAACTk3LjY4NDQwMwEIAAAABQAAAAExAQAAAAoxOTk3ODcxODc5AwAAAAMxNjACAAAABDQwNTEEAAAAATAHAAAACTMvMzEvMjAyMAgAAAAJOS8zMC8yMDE5CQAAAAEw8yF6D5312AhQ7zVQnfXYCC5DSVEuVFNFOjM3NjkuSVFfVE9UQUxfUkVWLjIwMDAuMy8zMS8yMDIwLi4uVVNEAQAAALLlTAECAAAACjI5My42ODQxNDYBCAAAAAUAAAABMQEAAAAKMjA1MDM0MjAzMgMAAAADMTYwAgAAAAIyOAQAAAABMAcAAAAJMy8zMS8yMDIwCAAAAAkzLzMxLzIwMjAJAAAAATDzIXoPnfXYCHg9NlCd9dgIKENJUS5TRUhLOjcwMC5JUV9UT1RBTF9FUVVJVFkuMjAwMC4uLi5VU0QBAAAAWH2oAAIAAAANMTE5MTc0LjU1NDg5MgEIAAAABQAAAAExAQAAAAoyMDg1NjE3OTc4AwAAAAMxNjACAAAABDEyNzUEAAAAATAHAAAACDQvMS8yMDIxCAAAAAoxMi8zMS8yMDIwCQAAAAEw8yF6D5312AgLFpAZnfXYCDNDSVEuTkFTREFRQ006UFJUSC5JUV9FQklUREFfTUFSR0lOLkZZMjAxOS4zLzMxLzIwMjABAAAAoj5pGAIAAAAHMTEuMDczOQEIAAAABQAAAAExAQAAAAoyMDI0NzY1OTk2AwAAAAMxNjACAAAABDQwNDcE</t>
  </si>
  <si>
    <t>AAAAATAHAAAACTMvMzEvMjAyMAgAAAAKMTIvMzEvMjAxOQkAAAABMPMheg+d9dgIgxo0UJ312Ag5Q0lRLk5BU0RBUUNNOlBSVEguSVFfRUJJVERBXzFZUl9BTk5fR1JPV1RILjIwMDAuMy8zMS8yMDIwAQAAAKI+aRgCAAAABjE4LjY2MgEIAAAABQAAAAExAQAAAAoyMDM1NDc1MTYxAwAAAAMxNjACAAAABDQxOTYEAAAAATAHAAAACTMvMzEvMjAyMAgAAAAJMy8zMS8yMDIwCQAAAAEw8yF6D5312AhlFjZQnfXYCCZDSVEuVFNFOjM3NjkuSVFfVE9UQUxfREVCVC4yMDAwLi4uLlVTRAEAAACy5UwBAgAAAAkzNDkuMDc1MTUBCAAAAAUAAAABMQEAAAAKMjA4MDIxMjA4NwMAAAADMTYwAgAAAAQ0MTczBAAAAAEwBwAAAAg0LzEvMjAyMQgAAAAKMTIvMzEvMjAyMAkAAAABMPMheg+d9dgId/MzUJ312AgxQ0lRLk5BU0RBUUdNOkVWT1AuSVFfRUJJVERBX01BUkdJTi4yMDAwLjMvMzEvMjAyMAEAAAAQfmkhAgAAAAcyMy45Mzk4AQgAAAAFAAAAATEBAAAACjIwMzQzOTg0MjIDAAAAAzE2MAIAAAAENDA0NwQAAAABMAcAAAAJMy8zMS8yMDIwCAAAAAkzLzMxLzIwMjAJAAAAATDzIXoPnfXYCB96NVCd9dgIMENJUS5OQVNEQVFDTTpQUlRILklRX1RPVEFMX0VRVUlUWS4yMDAwLi0xWS4uLlVTRAEAAACiPmkYAgAAAActMTI2LjIyAQgAAAAFAAAAATEBAAAACjIwMzU0NzUxNjEDAAAAAzE2MAIAAAAEMTI3NQQAAAABMAcA</t>
  </si>
  <si>
    <t>AAAINC8xLzIwMjAIAAAACTMvMzEvMjAyMAkAAAABMPMheg+d9dgIht2OGZ312AhEQ0lRLk5BU0RBUUNNOlBSVEguSVFfVE9UQUxfUkVWXzNZUl9BTk5fR1JPV1RILkZZMjAyMC4zLzMxLzIwMjAuLi5VU0QBAAAAoj5pGAMAAAAAAPMheg+d9dgIFFM1UJ312AgrQ0lRLk5ZU0U6U1EuSVFfRUJJVERBX01BUkdJTi4yMDAwLjMvMzEvMjAyMAEAAACqhwAFAgAAAAYwLjMxMzQBCAAAAAUAAAABMQEAAAAKMjAzMzY4MTk4NQMAAAADMTYwAgAAAAQ0MDQ3BAAAAAEwBwAAAAkzLzMxLzIwMjAIAAAACTMvMzEvMjAyMAkAAAABMPMheg+d9dgIL6E1UJ312AgrQ0lRLk5BU0RBUTogRklTVi5JUV9OSS4yMDAwLjMvMzEvMjAyMC4uLlVTRAEAAADR9AEAAgAAAAQxMDYwAQgAAAAFAAAAATEBAAAACjIwMzQ1Mjc0MDkDAAAAAzE2MAIAAAACMTUEAAAAATAHAAAACTMvMzEvMjAyMAgAAAAJMy8zMS8yMDIwCQAAAAEw8yF6D5312AgaLDVQnfXYCC1DSVEuTllTRTpGSVMuSVFfQ0FTSF9TVF9JTlZFU1QuMjAwMC4tMVkuLi5VU0QBAAAArNOZAAIAAAAEMTM3MwEIAAAABQAAAAExAQAAAAoyMDM0NTEwNTM0AwAAAAMxNjACAAAABDEwMDIEAAAAATAHAAAACDQvMS8yMDIwCAAAAAkzLzMxLzIwMjAJAAAAATDzIXoPnfXYCMx5jxmd9dgILENJUS5OWVNFOkZJUy5JUV9FQklUREFfTUFSR0lOLjIwMDAuMy8zMS8yMDIwAQAAAKzTmQAC</t>
  </si>
  <si>
    <t>AAAABzM0LjU0MjgBCAAAAAUAAAABMQEAAAAKMjAzNDUxMDUzNAMAAAADMTYwAgAAAAQ0MDQ3BAAAAAEwBwAAAAkzLzMxLzIwMjAIAAAACTMvMzEvMjAyMAkAAAABMPMheg+d9dgIGAkzUJ312AgvQ0lRLk5ZU0U6IEdQTi5JUV9FQklUREFfTUFSR0lOLkZZMjAxOS4zLzMxLzIwMjABAAAABmoMAAIAAAAHMzkuMTk3NwEIAAAABQAAAAExAQAAAAoyMDE2MzYzOTkwAwAAAAMxNjACAAAABDQwNDcEAAAAATAHAAAACTMvMzEvMjAyMAgAAAAKMTIvMzEvMjAxOQkAAAABMPMheg+d9dgI6ZMyUJ312AgtQ0lRLk5BU0RBUTogRklTVi5JUV9UT1RBTF9ERUJULjIwMDAuLTFZLi4uVVNEAQAAANH0AQACAAAABTIxOTY4AQgAAAAFAAAAATEBAAAACjIwMzQ1Mjc0MDkDAAAAAzE2MAIAAAAENDE3MwQAAAABMAcAAAAINC8xLzIwMjAIAAAACTMvMzEvMjAyMAkAAAABMPMheg+d9dgI8DiSGZ312AhBQ0lRLk5BU0RBUTrCoFJQQVkuSVFfRUJJVERBXzNZUl9BTk5fR1JPV1RILkZZMjAyMC4zLzMxLzIwMjAuLi5VU0QBAAAAAcm3IwMAAAAAAPMheg+d9dgIYqUzUJ312AguQ0lRLk5BU0RBUTrCoFJQQVkuSVFfTkkuRlkyMDE5LjMvMzEvMjAyMC4uLlVTRAEAAAABybcjAgAAAAotNDAuMDMyMTYzAQgAAAAFAAAAATEBAAAACjIwMjI0MTA1NDkDAAAAAzE2MAIAAAACMTUEAAAAATAHAAAACTMvMzEvMjAyMAgAAAAKMTIvMzEvMjAx</t>
  </si>
  <si>
    <t>OQkAAAABMPMheg+d9dgIITAzUJ312AgpQ0lRLk5BU0RBUTrCoFJQQVkuSVFfRklMSU5HX0NVUlJFTkNZLjIwMDABAAAAAcm3IwMAAAADVVNEAPMheg+d9dgI0EUyUJ312AgmQ0lRLktPU0RBUTpBMDM1NjAwLklRX0VCSVQuMjAwMC4uLi5VU0QBAAAAa7ySAAIAAAAJODkuMjIwOTE0AQgAAAAFAAAAATEBAAAACjIwODUzMDUzODkDAAAAAzE2MAIAAAADNDAwBAAAAAEwBwAAAAg0LzEvMjAyMQgAAAAKMTIvMzEvMjAyMAkAAAABMPMheg+d9dgIT34zUJ312Ag9Q0lRLktPU0RBUTpBMDM1NjAwLklRX1RPVEFMX1JFVl8xWVJfQU5OX0dST1dUSC4yMDAwLjMvMzEvMjAyMAEAAABrvJIAAgAAAAcxMS40ODIyAQgAAAAFAAAAATEBAAAACjIwNTU1NDY5MTQDAAAAAjg1AgAAAAQ0MTk0BAAAAAEwBwAAAAkzLzMxLzIwMjAIAAAACTMvMzEvMjAyMAkAAAABMPMheg+d9dgIpfcxUJ312AgqQ0lRLkFTWDpTWkwuSVFfVE9UQUxfTEVBU0VTLjIwMDAuLTFZLi4uVVNEAQAAAJWUiRMCAAAACDAuMzEzNjU2AQgAAAAFAAAAATEBAAAACjIwNTU5NjI5MjcDAAAAAzE2MAIAAAAFNDg5NzkEAAAAATAHAAAACDQvMS8yMDIwCAAAAAkzLzMxLzIwMjAJAAAAATDpSHoPnfXYCGxojhmd9dgILUNJUS5BU1g6U1pMLklRX1JFVkVOVUUuRlkyMDE5LjMvMzEvMjAyMC4uLlVTRAEAAACVlIkTAgAAAAkxMy4zNzUyNTQBCAAAAAUAAAABMQEA</t>
  </si>
  <si>
    <t>AAAKMjAxNzM4OTUwOQMAAAADMTYwAgAAAAMxMTIEAAAAATAHAAAACTMvMzEvMjAyMAgAAAAKMTIvMzEvMjAxOQkAAAABMOlIeg+d9dgIH3o1UJ312AgkQ0lRLlNaU0U6IDMwMDc3My5JUV9FQklULjIwMDAuLi4uVVNEAQAAAEVeFgICAAAACjE3Mi4wMDIwMDMBCAAAAAUAAAABMQEAAAAKMjA4MjcyMTA2OQMAAAADMTYwAgAAAAM0MDAEAAAAATAHAAAACDQvMS8yMDIxCAAAAAoxMi8zMS8yMDIwCQAAAAEw6Uh6D5312AhAyDVQnfXYCC1DSVEuU1pTRTogMzAwNzczLklRX1RPVEFMX0RFQlQuMjAwMC4tMVkuLi5VU0QBAAAARV4WAgIAAAABMAEIAAAABQAAAAExAQAAAAoyMDMxMDI5OTA0AwAAAAMxNjACAAAABDQxNzMEAAAAATAHAAAACDQvMS8yMDIwCAAAAAkzLzMxLzIwMjAJAAAAATDpSHoPnfXYCFYjkxmd9dgILUNJUS5TWlNFOiAzMDA3NzMuSVFfTkkuRlkyMDE5LjMvMzEvMjAyMC4uLlVTRAEAAABFXhYCAgAAAAoxMTUuNzU5NTkyAQgAAAAFAAAAATEBAAAACjIwMTc3MzM4ODkDAAAAAzE2MAIAAAACMTUEAAAAATAHAAAACTMvMzEvMjAyMAgAAAAKMTIvMzEvMjAxOQkAAAABMOlIeg+d9dgIq0E0UJ312AgvQ0lRLlNaU0U6IDMwMDc3My5JUV9FQklUREEuMjAwMC4zLzMxLzIwMjAuLi5VU0QBAAAARV4WAgIAAAAKMTQ2LjE4MTkzNQEIAAAABQAAAAExAQAAAAoyMDMxMDI5OTA0AwAAAAMxNjACAAAABDQw</t>
  </si>
  <si>
    <t>NTEEAAAAATAHAAAACTMvMzEvMjAyMAgAAAAJMy8zMS8yMDIwCQAAAAEw6Uh6D5312Ai9jzRQnfXYCDFDSVEuU1pTRTogMzAwNzczLklRX0VCSVREQS5GWTIwMTkuMy8zMS8yMDIwLi4uVVNEAQAAAEVeFgICAAAACjE1MC43MTAwMjEBCAAAAAUAAAABMQEAAAAKMjAxNzczMzg4OQMAAAADMTYwAgAAAAQ0MDUxBAAAAAEwBwAAAAkzLzMxLzIwMjAIAAAACjEyLzMxLzIwMTkJAAAAATDpSHoPnfXYCNvdNFCd9dgIQENJUS5OQVNEQVE6IFBZUEwuSVFfRUJJVERBXzNZUl9BTk5fR1JPV1RILkZZMjAyMC4zLzMxLzIwMjAuLi5VU0QBAAAAXLgBAAMAAAAAAOlIeg+d9dgIL6E1UJ312AgsQ0lRLk5BU0RBUTogUFlQTC5JUV9OSV9NQVJHSU4uMjAwMC4zLzMxLzIwMjABAAAAXLgBAAIAAAAHMTAuMjcyNgEIAAAABQAAAAExAQAAAAoyMDMzODAwNDE2AwAAAAMxNjACAAAABDQwOTQEAAAAATAHAAAACTMvMzEvMjAyMAgAAAAJMy8zMS8yMDIwCQAAAAEw6Uh6D5312AhAyDVQnfXYCDxDSVEuU1pTRTowMDI2NDcuSVFfVE9UQUxfUkVWXzFZUl9BTk5fR1JPV1RILkZZMjAxOS4zLzMxLzIwMjABAAAAXefTBwIAAAAHMjMuMjEwMgEIAAAABQAAAAExAQAAAAoyMDE4MjIyNzM5AwAAAAIzMgIAAAAENDE5NAQAAAABMAcAAAAJMy8zMS8yMDIwCAAAAAoxMi8zMS8yMDE5CQAAAAEw6Uh6D5312AgUUzVQnfXYCCpDSVEuU1pTRTow</t>
  </si>
  <si>
    <t>MDI2NDcuSVFfTkkuMjAwMC4zLzMxLzIwMjAuLi5VU0QBAAAAXefTBwIAAAAHMS4wODg1MQEIAAAABQAAAAExAQAAAAoyMDMxMzE5MTE0AwAAAAMxNjACAAAAAjE1BAAAAAEwBwAAAAkzLzMxLzIwMjAIAAAACTMvMzEvMjAyMAkAAAABMOlIeg+d9dgI2900UJ312AgsQ0lRLk5BU0RBUTogUFlQTC5JUV9UT1RBTF9FUVVJVFkuMjAwMC4uLi5VU0QBAAAAXLgBAAIAAAAFMjAwNjMBCAAAAAUAAAABMQEAAAAKMjA3ODk0Mjc3NwMAAAADMTYwAgAAAAQxMjc1BAAAAAEwBwAAAAg0LzEvMjAyMQgAAAAKMTIvMzEvMjAyMAkAAAABMOlIeg+d9dgIL6E1UJ312AgrQ0lRLlNFSEs6NzAwLklRX1RPVEFMX0VRVUlUWS4yMDAwLi0xWS4uLlVTRAEAAABYfagAAgAAAAw3MjUxMy44Mzc5MDYBCAAAAAUAAAABMQEAAAAKMjAzNTQ2MzAyNAMAAAADMTYwAgAAAAQxMjc1BAAAAAEwBwAAAAg0LzEvMjAyMAgAAAAJMy8zMS8yMDIwCQAAAAEw6Uh6D5312AgirpIZnfXYCC5DSVEuU0VISzo3MDAuSVFfUkVWRU5VRS5GWTIwMTkuMy8zMS8yMDIwLi4uVVNEAQAAAFh9qAACAAAADDUzMDk4Ljk5NjEyNQEIAAAABQAAAAExAQAAAAoyMDIyNTYwMTcwAwAAAAMxNjACAAAAAzExMgQAAAABMAcAAAAJMy8zMS8yMDIwCAAAAAoxMi8zMS8yMDE5CQAAAAEw6Uh6D5312Ah7cZMZnfXYCDBDSVEuU1pTRTowMDI2NDcuSVFfQ0FTSF9TVF9JTlZF</t>
  </si>
  <si>
    <t>U1QuMjAwMC4tMVkuLi5VU0QBAAAAXefTBwIAAAAKMTczLjAxMzA3MwEIAAAABQAAAAExAQAAAAoyMDMxMzE5MTE0AwAAAAMxNjACAAAABDEwMDIEAAAAATAHAAAACDQvMS8yMDIwCAAAAAkzLzMxLzIwMjAJAAAAATDpSHoPnfXYCFYjkxmd9dgIKUNJUS5OQVNEQVFDTTpQUlRILklRX0ZJTElOR19DVVJSRU5DWS4yMDAwAQAAAKI+aRgDAAAAA1VTRADpSHoPnfXYCE9+M1Cd9dgIIENJUS5UU0U6Mzc2OS5JUV9FQklULjIwMDAuLi4uVVNEAQAAALLlTAECAAAACjExMi4xMjQxNzUBCAAAAAUAAAABMQEAAAAKMjA4MDIxMjA4NwMAAAADMTYwAgAAAAM0MDAEAAAAATAHAAAACDQvMS8yMDIxCAAAAAoxMi8zMS8yMDIwCQAAAAEw6Uh6D5312AgfejVQnfXYCClDSVEuVFNFOjM3NjkuSVFfVE9UQUxfREVCVC4yMDAwLi0xWS4uLlVTRAEAAACy5UwBAgAAAAozMDIuNzYzOTA0AQgAAAAFAAAAATEBAAAACjIwNTAzNDIwMzIDAAAAAzE2MAIAAAAENDE3MwQAAAABMAcAAAAINC8xLzIwMjAIAAAACTMvMzEvMjAyMAkAAAABMOlIeg+d9dgIj5iTGZ312AgpQ0lRLlRTRTozNzY5LklRX05JLkZZMjAxOS4zLzMxLzIwMjAuLi5VU0QBAAAAsuVMAQIAAAAINDguNzI2NTYBCAAAAAUAAAABMQEAAAAKMTk5Nzg3MTg3OQMAAAADMTYwAgAAAAIxNQQAAAABMAcAAAAJMy8zMS8yMDIwCAAAAAk5LzMwLzIwMTkJAAAAATDpSHoPnfXY</t>
  </si>
  <si>
    <t>CC+hNVCd9dgIK0NJUS5UU0U6Mzc2OS5JUV9FQklUREEuMjAwMC4zLzMxLzIwMjAuLi5VU0QBAAAAsuVMAQIAAAAKMTA0LjA2ODcwMwEIAAAABQAAAAExAQAAAAoyMDUwMzQyMDMyAwAAAAMxNjACAAAABDQwNTEEAAAAATAHAAAACTMvMzEvMjAyMAgAAAAJMy8zMS8yMDIwCQAAAAEw6Uh6D5312AgvoTVQnfXYCCtDSVEuTkFTREFRQ006UFJUSC5JUV9UT1RBTF9ERUJULjIwMDAuLi4uVVNEAQAAAKI+aRgCAAAABzM3Ny4zMTUBCAAAAAUAAAABMQEAAAAKMjA4NzMyNTk5OAMAAAADMTYwAgAAAAQ0MTczBAAAAAEwBwAAAAg0LzEvMjAyMQgAAAAKMTIvMzEvMjAyMAkAAAABMOlIeg+d9dgIL6E1UJ312AgvQ0lRLk5BU0RBUUNNOlBSVEguSVFfTklfTUFSR0lOLkZZMjAxOS4zLzMxLzIwMjABAAAAoj5pGAIAAAAHLTkuMDMyOAEIAAAABQAAAAExAQAAAAoyMDI0NzY1OTk2AwAAAAMxNjACAAAABDQwOTQEAAAAATAHAAAACTMvMzEvMjAyMAgAAAAKMTIvMzEvMjAxOQkAAAABMOlIeg+d9dgIT34zUJ312AgxQ0lRLk5BU0RBUUNNOlBSVEguSVFfRUJJVERBX01BUkdJTi4yMDAwLjMvMzEvMjAyMAEAAACiPmkYAgAAAAcxMS44ODY0AQgAAAAFAAAAATEBAAAACjIwMzU0NzUxNjEDAAAAAzE2MAIAAAAENDA0NwQAAAABMAcAAAAJMy8zMS8yMDIwCAAAAAkzLzMxLzIwMjAJAAAAATDpSHoPnfXYCE9+M1Cd9dgIJ0NJUS5O</t>
  </si>
  <si>
    <t>WVNFOlNRLklRX1RPVEFMX0VRVUlUWS4yMDAwLi4uLlVTRAEAAACqhwAFAgAAAAgyNjgxLjU2OQEIAAAABQAAAAExAQAAAAoyMDgxNDI1MzI3AwAAAAMxNjACAAAABDEyNzUEAAAAATAHAAAACDQvMS8yMDIxCAAAAAoxMi8zMS8yMDIwCQAAAAEw6Uh6D5312AgYCTNQnfXYCCdDSVEuTllTRTpTUS5JUV9OSV9NQVJHSU4uMjAwMC4zLzMxLzIwMjABAAAAqocABQIAAAAFNS45OTIBCAAAAAUAAAABMQEAAAAKMjAzMzY4MTk4NQMAAAADMTYwAgAAAAQ0MDk0BAAAAAEwBwAAAAkzLzMxLzIwMjAIAAAACTMvMzEvMjAyMAkAAAABMOlIeg+d9dgI+QQ1UJ312AgwQ0lRLk5BU0RBUUdNOkVWT1AuSVFfVE9UQUxfRVFVSVRZLjIwMDAuLTFZLi4uVVNEAQAAABB+aSECAAAABzExNS4zNzYBCAAAAAUAAAABMQEAAAAKMjAzNDM5ODQyMgMAAAADMTYwAgAAAAQxMjc1BAAAAAEwBwAAAAg0LzEvMjAyMAgAAAAJMy8zMS8yMDIwCQAAAAEw6Uh6D5312AjXoI8ZnfXYCDNDSVEuTkFTREFRR006RVZPUC5JUV9SRVZFTlVFLkZZMjAxOS4zLzMxLzIwMjAuLi5VU0QBAAAAEH5pIQIAAAAHNDg1Ljc3OAEIAAAABQAAAAExAQAAAAoyMDE4MTE4NTA3AwAAAAMxNjACAAAAAzExMgQAAAABMAcAAAAJMy8zMS8yMDIwCAAAAAoxMi8zMS8yMDE5CQAAAAEw6Uh6D5312AgaLDVQnfXYCDtDSVEuTkFTREFROiBGSVNWLklRX1RPVEFMX1JFVl8x</t>
  </si>
  <si>
    <t>WVJfQU5OX0dST1dUSC4yMDAwLjMvMzEvMjAyMAEAAADR9AEAAgAAAAgxMTEuNjIyNwEIAAAABQAAAAExAQAAAAoyMDM0NTI3NDA5AwAAAAMxNjACAAAABDQxOTQEAAAAATAHAAAACTMvMzEvMjAyMAgAAAAJMy8zMS8yMDIwCQAAAAEw6Uh6D5312Ai9jzRQnfXYCCtDSVEuTllTRTpGSVMuSVFfVE9UQUxfTEVBU0VTLjIwMDAuLTFZLi4uVVNEAQAAAKzTmQADAAAAAADpSHoPnfXYCHm2jhmd9dgILkNJUS5OWVNFOkZJUy5JUV9SRVZFTlVFLkZZMjAxOS4zLzMxLzIwMjAuLi5VU0QBAAAArNOZAAIAAAAFMTAzMzMBCAAAAAUAAAABMQEAAAAKMjAxNjI3MTcwMwMAAAADMTYwAgAAAAMxMTIEAAAAATAHAAAACTMvMzEvMjAyMAgAAAAKMTIvMzEvMjAxOQkAAAABMOlIeg+d9dgItWg0UJ312AgsQ0lRLk5ZU0U6IEdQTi5JUV9UT1RBTF9FUVVJVFkuMjAwMC4tMVkuLi5VU0QBAAAABmoMAAIAAAAJMjc1MjAuNDMzAQgAAAAFAAAAATEBAAAACjIwMzM2MzY5NjcDAAAAAzE2MAIAAAAEMTI3NQQAAAABMAcAAAAINC8xLzIwMjAIAAAACTMvMzEvMjAyMAkAAAABMOlIeg+d9dgIzHmPGZ312AgrQ0lRLk5ZU0U6IEdQTi5JUV9OSV9NQVJHSU4uRlkyMDE5LjMvMzEvMjAyMAEAAAAGagwAAgAAAAY4Ljc2NjcBCAAAAAUAAAABMQEAAAAKMjAxNjM2Mzk5MAMAAAADMTYwAgAAAAQ0MDk0BAAAAAEwBwAAAAkzLzMxLzIwMjAIAAAA</t>
  </si>
  <si>
    <t>CjEyLzMxLzIwMTkJAAAAATDpSHoPnfXYCL2PNFCd9dgILENJUS5OWVNFOiBHUE4uSVFfRUJJVERBLjIwMDAuMy8zMS8yMDIwLi4uVVNEAQAAAAZqDAACAAAACDIyODUuMzI3AQgAAAAFAAAAATEBAAAACjIwMzM2MzY5NjcDAAAAAzE2MAIAAAAENDA1MQQAAAABMAcAAAAJMy8zMS8yMDIwCAAAAAkzLzMxLzIwMjAJAAAAATDpSHoPnfXYCEDINVCd9dgILkNJUS5OQVNEQVE6IEZJU1YuSVFfQ0FTSF9TVF9JTlZFU1QuMjAwMC4uLi5VU0QBAAAA0fQBAAIAAAADOTA2AQgAAAAFAAAAATEBAAAACjIwODIxMzk4MjcDAAAAAzE2MAIAAAAEMTAwMgQAAAABMAcAAAAINC8xLzIwMjEIAAAACjEyLzMxLzIwMjAJAAAAATDpSHoPnfXYCGKlM1Cd9dgILENJUS5BU1g6U1pMLklRX0VCSVREQS5GWTIwMTkuMy8zMS8yMDIwLi4uVVNEAQAAAJWUiRMCAAAACS00Ljc0OTM3MwEIAAAABQAAAAExAQAAAAoyMDE3Mzg5NTA5AwAAAAMxNjACAAAABDQwNTEEAAAAATAHAAAACTMvMzEvMjAyMAgAAAAKMTIvMzEvMjAxOQkAAAABMOlIeg+d9dgIITAzUJ312Ag7Q0lRLk5BU0RBUTrCoFJQQVkuSVFfRUJJVERBXzFZUl9BTk5fR1JPV1RILkZZMjAxOS4zLzMxLzIwMjABAAAAAcm3IwIAAAAILTIxLjQzNjkBCAAAAAUAAAABMQEAAAAKMjAyMjQxMDU0OQMAAAADMTYwAgAAAAQ0MTk2BAAAAAEwBwAAAAkzLzMxLzIwMjAIAAAACjEyLzMx</t>
  </si>
  <si>
    <t>LzIwMTkJAAAAATDpSHoPnfXYCOmTMlCd9dgILkNJUS5TWlNFOiAzMDA3NzMuSVFfQ0FTSF9TVF9JTlZFU1QuMjAwMC4uLi5VU0QBAAAARV4WAgIAAAALMTE1MS43ODg3MzIBCAAAAAUAAAABMQEAAAAKMjA4MjcyMTA2OQMAAAADMTYwAgAAAAQxMDAyBAAAAAEwBwAAAAg0LzEvMjAyMQgAAAAKMTIvMzEvMjAyMAkAAAABMOlIeg+d9dgI2900UJ312Ag9Q0lRLlNaU0U6IDMwMDc3My5JUV9UT1RBTF9SRVZfMVlSX0FOTl9HUk9XVEguRlkyMDE5LjMvMzEvMjAyMAEAAABFXhYCAgAAAAgtMTMuNzMzNwEIAAAABQAAAAExAQAAAAoyMDE3NzMzODg5AwAAAAIzMgIAAAAENDE5NAQAAAABMAcAAAAJMy8zMS8yMDIwCAAAAAoxMi8zMS8yMDE5CQAAAAEw6Uh6D5312AiDGjRQnfXYCDpDSVEuS09TREFROkEwMzU2MDAuSVFfRUZGRUNUX1RBWF9SQVRFLjIwMDAuMy8zMS8yMDIwLi4uVVNEAQAAAGu8kgACAAAABzI3LjYyNDcBCAAAAAUAAAABMQEAAAAKMjA1NTU0NjkxNAMAAAACODUCAAAABDQzNzYEAAAAATAHAAAACTMvMzEvMjAyMAgAAAAJMy8zMS8yMDIwCQAAAAEw6Uh6D5312AghMDNQnfXYCDJDSVEuS09TREFROkEwMzU2MDAuSVFfRUJJVERBX01BUkdJTi4yMDAwLjMvMzEvMjAyMAEAAABrvJIAAgAAAAcxNC43MDI0AQgAAAAFAAAAATEBAAAACjIwNTU1NDY5MTQDAAAAAjg1AgAAAAQ0MDQ3BAAAAAEwBwAAAAkz</t>
  </si>
  <si>
    <t>LzMxLzIwMjAIAAAACTMvMzEvMjAyMAkAAAABMOlIeg+d9dgIITAzUJ312AgvQ0lRLk5BU0RBUTogUFlQTC5JUV9UT1RBTF9FUVVJVFkuMjAwMC4tMVkuLi5VU0QBAAAAXLgBAAIAAAAFMTYwMTEBCAAAAAUAAAABMQEAAAAKMjAzMzgwMDQxNgMAAAADMTYwAgAAAAQxMjc1BAAAAAEwBwAAAAg0LzEvMjAyMAgAAAAJMy8zMS8yMDIwCQAAAAEw6Uh6D5312Agy1ZIZnfXYCDJDSVEuTkFTREFROiBQWVBMLklRX1JFVkVOVUUuRlkyMDE5LjMvMzEvMjAyMC4uLlVTRAEAAABcuAEAAgAAAAUxNzc3MgEIAAAABQAAAAExAQAAAAoyMDEwMDY2NzI5AwAAAAMxNjACAAAAAzExMgQAAAABMAcAAAAJMy8zMS8yMDIwCAAAAAoxMi8zMS8yMDE5CQAAAAEw6Uh6D5312AhlFjZQnfXYCDhDSVEuU1pTRTogMzAwNzczLklRX0VGRkVDVF9UQVhfUkFURS4yMDAwLjMvMzEvMjAyMC4uLlVTRAEAAABFXhYCAgAAAAU4LjkyMwEIAAAABQAAAAExAQAAAAoyMDMxMDI5OTA0AwAAAAIzMgIAAAAENDM3NgQAAAABMAcAAAAJMy8zMS8yMDIwCAAAAAkzLzMxLzIwMjAJAAAAATDpSHoPnfXYCHg9NlCd9dgIOUNJUS5TWlNFOjAwMjY0Ny5JUV9FQklUREFfMVlSX0FOTl9HUk9XVEguRlkyMDE5LjMvMzEvMjAyMAEAAABd59MHAgAAAAgtNjIuMDkwNwEIAAAABQAAAAExAQAAAAoyMDE4MjIyNzM5AwAAAAIzMgIAAAAENDE5NgQAAAABMAcAAAAJ</t>
  </si>
  <si>
    <t>My8zMS8yMDIwCAAAAAoxMi8zMS8yMDE5CQAAAAEw6Uh6D5312Ajb3TRQnfXYCDpDSVEuU1pTRTowMDI2NDcuSVFfVE9UQUxfUkVWXzFZUl9BTk5fR1JPV1RILjIwMDAuMy8zMS8yMDIwAQAAAF3n0wcCAAAABzMzLjEzMDMBCAAAAAUAAAABMQEAAAAKMjAzMTMxOTExNAMAAAACMzICAAAABDQxOTQEAAAAATAHAAAACTMvMzEvMjAyMAgAAAAJMy8zMS8yMDIwCQAAAAEw6Uh6D5312Ajb3TRQnfXYCDhDSVEuU0VISzo3MDAuSVFfTklfM1lSX0FOTl9HUk9XVEguRlkyMDIwLjMvMzEvMjAyMC4uLlVTRAEAAABYfagAAwAAAAAA6Uh6D5312AhN/JIZnfXYCC1DSVEuU0VISzo3MDAuSVFfRUJJVERBLkZZMjAxOS4zLzMxLzIwMjAuLi5VU0QBAAAAWH2oAAIAAAAMMTk5NDguMTUzNzkzAQgAAAAFAAAAATEBAAAACjIwMjI1NjAxNzADAAAAAzE2MAIAAAAENDA1MQQAAAABMAcAAAAJMy8zMS8yMDIwCAAAAAoxMi8zMS8yMDE5CQAAAAEw6Uh6D5312Agy1ZIZnfXYCC5DSVEuU0VISzo3MDAuSVFfVE9UQUxfUkVWLjIwMDAuMy8zMS8yMDIwLi4uVVNEAQAAAFh9qAACAAAADDU2NDY1LjU0NjQ2MQEIAAAABQAAAAExAQAAAAoyMDM1NDYzMDI0AwAAAAMxNjACAAAAAjI4BAAAAAEwBwAAAAkzLzMxLzIwMjAIAAAACTMvMzEvMjAyMAkAAAABMOlIeg+d9dgIr+aTGZ312AgrQ0lRLlNaU0U6MDAyNjQ3LklRX1RPVEFMX0xFQVNF</t>
  </si>
  <si>
    <t>Uy4yMDAwLi4uLlVTRAEAAABd59MHAwAAAAAA6Uh6D5312Ai9jzRQnfXYCDlDSVEuVFNFOjM3NjkuSVFfVE9UQUxfUkVWXzFZUl9BTk5fR1JPV1RILkZZMjAxOS4zLzMxLzIwMjABAAAAsuVMAQIAAAAHMjEuNTkyMQEIAAAABQAAAAExAQAAAAoxOTk3ODcxODc5AwAAAAI3OQIAAAAENDE5NAQAAAABMAcAAAAJMy8zMS8yMDIwCAAAAAk5LzMwLzIwMTkJAAAAATDpSHoPnfXYCB96NVCd9dgIJ0NJUS5UU0U6Mzc2OS5JUV9OSS4yMDAwLjMvMzEvMjAyMC4uLlVTRAEAAACy5UwBAgAAAAk1Ni42NjI1MTgBCAAAAAUAAAABMQEAAAAKMjA1MDM0MjAzMgMAAAADMTYwAgAAAAIxNQQAAAABMAcAAAAJMy8zMS8yMDIwCAAAAAkzLzMxLzIwMjAJAAAAATDpSHoPnfXYCKtBNFCd9dgIJkNJUS5TRUhLOjcwMC5JUV9UT1RBTF9ERUJULjIwMDAuLi4uVVNEAQAAAFh9qAACAAAADDQwMjAyLjE4NzI1MQEIAAAABQAAAAExAQAAAAoyMDg1NjE3OTc4AwAAAAMxNjACAAAABDQxNzMEAAAAATAHAAAACDQvMS8yMDIxCAAAAAoxMi8zMS8yMDIwCQAAAAEw6Uh6D5312Aiv5pMZnfXYCC1DSVEuTkFTREFRQ006UFJUSC5JUV9OSV9NQVJHSU4uMjAwMC4zLzMxLzIwMjABAAAAoj5pGAIAAAAHLTguNjYxMwEIAAAABQAAAAExAQAAAAoyMDM1NDc1MTYxAwAAAAMxNjACAAAABDQwOTQEAAAAATAHAAAACTMvMzEvMjAyMAgAAAAJMy8zMS8y</t>
  </si>
  <si>
    <t>MDIwCQAAAAEw6Uh6D5312AgvoTVQnfXYCDRDSVEuVFNFOjM3NjkuSVFfRUZGRUNUX1RBWF9SQVRFLjIwMDAuMy8zMS8yMDIwLi4uVVNEAQAAALLlTAECAAAABzM0LjgwMTEBCAAAAAUAAAABMQEAAAAKMjA1MDM0MjAzMgMAAAACNzkCAAAABDQzNzYEAAAAATAHAAAACTMvMzEvMjAyMAgAAAAJMy8zMS8yMDIwCQAAAAEw6Uh6D5312AgUUzVQnfXYCCpDSVEuVFNFOjM3NjkuSVFfQ0FTSF9TVF9JTlZFU1QuMjAwMC4uLi5VU0QBAAAAsuVMAQIAAAAKOTY3LjkyODUwNgEIAAAABQAAAAExAQAAAAoyMDgwMjEyMDg3AwAAAAMxNjACAAAABDEwMDIEAAAAATAHAAAACDQvMS8yMDIxCAAAAAoxMi8zMS8yMDIwCQAAAAEw6Uh6D5312AgF4jJQnfXYCC5DSVEuTkFTREFRR006RVZPUC5JUV9OSS5GWTIwMTkuMy8zMS8yMDIwLi4uVVNEAQAAABB+aSECAAAABy0xMC4xMDUBCAAAAAUAAAABMQEAAAAKMjAxODExODUwNwMAAAADMTYwAgAAAAIxNQQAAAABMAcAAAAJMy8zMS8yMDIwCAAAAAoxMi8zMS8yMDE5CQAAAAEw6Uh6D5312AjPtjRQnfXYCClDSVEuTkFTREFRR006RVZPUC5JUV9GSUxJTkdfQ1VSUkVOQ1kuMjAwMAEAAAAQfmkhAwAAAANVU0QA6Uh6D5312AjPtjRQnfXYCC5DSVEuTkFTREFRQ006UFJUSC5JUV9UT1RBTF9ERUJULjIwMDAuLTFZLi4uVVNEAQAAAKI+aRgCAAAABzQ5MS4xODUBCAAAAAUAAAABMQEA</t>
  </si>
  <si>
    <t>AAAKMjAzNTQ3NTE2MQMAAAADMTYwAgAAAAQ0MTczBAAAAAEwBwAAAAg0LzEvMjAyMAgAAAAJMy8zMS8yMDIwCQAAAAEw6Uh6D5312AgirpIZnfXYCEFDSVEuTkFTREFRQ006UFJUSC5JUV9FQklUREFfM1lSX0FOTl9HUk9XVEguRlkyMDIwLjMvMzEvMjAyMC4uLlVTRAEAAACiPmkYAwAAAAAA6Uh6D5312AjPtjRQnfXYCC1DSVEuTllTRTpTUS5JUV9SRVZFTlVFLkZZMjAxOS4zLzMxLzIwMjAuLi5VU0QBAAAAqocABQIAAAAGNDcxMy41AQgAAAAFAAAAATEBAAAACjIwMTc0Nzc2MjUDAAAAAzE2MAIAAAADMTEyBAAAAAEwBwAAAAkzLzMxLzIwMjAIAAAACjEyLzMxLzIwMTkJAAAAATDpSHoPnfXYCPe6MlCd9dgII0NJUS5OWVNFOlNRLklRX0ZJTElOR19DVVJSRU5DWS4yMDAwAQAAAKqHAAUDAAAAA1VTRADpSHoPnfXYCBosNVCd9dgILkNJUS5OQVNEQVFHTTpFVk9QLklRX1RPVEFMX0RFQlQuMjAwMC4tMVkuLi5VU0QBAAAAEH5pIQIAAAAGNzcxLjMyAQgAAAAFAAAAATEBAAAACjIwMzQzOTg0MjIDAAAAAzE2MAIAAAAENDE3MwQAAAABMAcAAAAINC8xLzIwMjAIAAAACTMvMzEvMjAyMAkAAAABMOlIeg+d9dgIebaOGZ312AgxQ0lRLk5BU0RBUTogRklTVi5JUV9DQVNIX1NUX0lOVkVTVC4yMDAwLi0xWS4uLlVTRAEAAADR9AEAAgAAAAM4OTYBCAAAAAUAAAABMQEAAAAKMjAzNDUyNzQwOQMAAAADMTYwAgAA</t>
  </si>
  <si>
    <t>AAQxMDAyBAAAAAEwBwAAAAg0LzEvMjAyMAgAAAAJMy8zMS8yMDIwCQAAAAEw6Uh6D5312AhvspAZnfXYCDBDSVEuTkFTREFROiBGSVNWLklRX0VCSVREQV9NQVJHSU4uMjAwMC4zLzMxLzIwMjABAAAA0fQBAAIAAAAGMzAuNDQ4AQgAAAAFAAAAATEBAAAACjIwMzQ1Mjc0MDkDAAAAAzE2MAIAAAAENDA0NwQAAAABMAcAAAAJMy8zMS8yMDIwCAAAAAkzLzMxLzIwMjAJAAAAATDpSHoPnfXYCPe6MlCd9dgILUNJUS5OWVNFOkZJUy5JUV9FQklUREEuRlkyMDE5LjMvMzEvMjAyMC4uLlVTRAEAAACs05kAAgAAAAQzNDA0AQgAAAAFAAAAATEBAAAACjIwMTYyNzE3MDMDAAAAAzE2MAIAAAAENDA1MQQAAAABMAcAAAAJMy8zMS8yMDIwCAAAAAoxMi8zMS8yMDE5CQAAAAEw6Uh6D5312AjXbDJQnfXYCCRDSVEuTllTRTpGSVMuSVFfRklMSU5HX0NVUlJFTkNZLjIwMDABAAAArNOZAAMAAAADVVNEAOlIeg+d9dgIGAkzUJ312AgqQ0lRLk5ZU0U6U1EuSVFfVE9UQUxfRVFVSVRZLjIwMDAuLTFZLi4uVVNEAQAAAKqHAAUCAAAACDE4MDcuOTQ1AQgAAAAFAAAAATEBAAAACjIwMzM2ODE5ODUDAAAAAzE2MAIAAAAEMTI3NQQAAAABMAcAAAAINC8xLzIwMjAIAAAACTMvMzEvMjAyMAkAAAABMOlIeg+d9dgI+e6PGZ312AgvQ0lRLk5BU0RBUTrCoFJQQVkuSVFfTklfTUFSR0lOLkZZMjAxOS4zLzMxLzIwMjABAAAAAcm3IwIA</t>
  </si>
  <si>
    <t>AAAILTM4LjI3MDQBCAAAAAUAAAABMQEAAAAKMjAyMjQxMDU0OQMAAAADMTYwAgAAAAQ0MDk0BAAAAAEwBwAAAAkzLzMxLzIwMjAIAAAACjEyLzMxLzIwMTkJAAAAATDpSHoPnfXYCNBFMlCd9dgIKkNJUS5OWVNFOiBHUE4uSVFfVE9UQUxfREVCVC4yMDAwLi0xWS4uLlVTRAEAAAAGagwAAgAAAAkxMDE3MS41MzUBCAAAAAUAAAABMQEAAAAKMjAzMzYzNjk2NwMAAAADMTYwAgAAAAQ0MTczBAAAAAEwBwAAAAg0LzEvMjAyMAgAAAAJMy8zMS8yMDIwCQAAAAEw6Uh6D5312Ahkj44ZnfXYCDhDSVEuTllTRTogR1BOLklRX1RPVEFMX1JFVl8xWVJfQU5OX0dST1dUSC4yMDAwLjMvMzEvMjAyMAEAAAAGagwAAgAAAAc3MS43MzQ2AQgAAAAFAAAAATEBAAAACjIwMzM2MzY5NjcDAAAAAzE2MAIAAAAENDE5NAQAAAABMAcAAAAJMy8zMS8yMDIwCAAAAAkzLzMxLzIwMjAJAAAAATDpSHoPnfXYCBgJM1Cd9dgINENJUS5LT1NEQVE6QTAzNTYwMC5JUV9SRVZFTlVFLkZZMjAxOS4zLzMxLzIwMjAuLi5VU0QBAAAAa7ySAAIAAAAKODI4LjE1OTg2NQEIAAAABQAAAAExAQAAAAoyMDI1MjgzOTQ2AwAAAAMxNjACAAAAAzExMgQAAAABMAcAAAAJMy8zMS8yMDIwCAAAAAoxMi8zMS8yMDE5CQAAAAEw6Uh6D5312AgYCTNQnfXYCChDSVEuQVNYOlNaTC5JUV9OSS5GWTIwMTkuMy8zMS8yMDIwLi4uVVNEAQAAAJWUiRMCAAAACi0x</t>
  </si>
  <si>
    <t>Ni41OTYyMjgBCAAAAAUAAAABMQEAAAAKMjAxNzM4OTUwOQMAAAADMTYwAgAAAAIxNQQAAAABMAcAAAAJMy8zMS8yMDIwCAAAAAoxMi8zMS8yMDE5CQAAAAEw6Uh6D5312AgF4jJQnfXYCCNDSVEuQVNYOlNaTC5JUV9GSUxJTkdfQ1VSUkVOQ1kuMjAwMAEAAACVlIkTAwAAAANVU0QA6Uh6D5312AhipTNQnfXYCC1DSVEuTkFTREFROsKgUlBBWS5JUV9UT1RBTF9FUVVJVFkuMjAwMC4uLi5VU0QBAAAAAcm3IwIAAAAKNTU2LjE4MjA3MQEIAAAABQAAAAExAQAAAAoyMDgyNjQ2NzI0AwAAAAMxNjACAAAABDEyNzUEAAAAATAHAAAACDQvMS8yMDIxCAAAAAoxMi8zMS8yMDIwCQAAAAEw6Uh6D5312AhipTNQnfXYCCpDSVEuTkFTREFROiBQWVBMLklRX1RPVEFMX0RFQlQuMjAwMC4uLi5VU0QBAAAAXLgBAAIAAAAEOTcyNQEIAAAABQAAAAExAQAAAAoyMDc4OTQyNzc3AwAAAAMxNjACAAAABDQxNzMEAAAAATAHAAAACDQvMS8yMDIxCAAAAAoxMi8zMS8yMDIwCQAAAAEw6Uh6D5312AhQ7zVQnfXYCDFDSVEuU1pTRTogMzAwNzczLklRX0NBU0hfU1RfSU5WRVNULjIwMDAuLTFZLi4uVVNEAQAAAEVeFgICAAAACjkzNy4xODMyNzkBCAAAAAUAAAABMQEAAAAKMjAzMTAyOTkwNAMAAAADMTYwAgAAAAQxMDAyBAAAAAEwBwAAAAg0LzEvMjAyMAgAAAAJMy8zMS8yMDIwCQAAAAEw6Uh6D5312Agy1ZIZnfXYCDpDSVEuU1pT</t>
  </si>
  <si>
    <t>RTogMzAwNzczLklRX0VCSVREQV8xWVJfQU5OX0dST1dUSC5GWTIwMTkuMy8zMS8yMDIwAQAAAEVeFgICAAAABTQuNzE3AQgAAAAFAAAAATEBAAAACjIwMTc3MzM4ODkDAAAAAjMyAgAAAAQ0MTk2BAAAAAEwBwAAAAkzLzMxLzIwMjAIAAAACjEyLzMxLzIwMTkJAAAAATDpSHoPnfXYCHg9NlCd9dgIQkNJUS5TWlNFOjAwMjY0Ny5JUV9UT1RBTF9SRVZfM1lSX0FOTl9HUk9XVEguRlkyMDIwLjMvMzEvMjAyMC4uLlVTRAEAAABd59MHAwAAAAAA6Uh6D5312Ai1aDRQnfXYCDFDSVEuU1pTRTowMDI2NDcuSVFfRUJJVERBX01BUkdJTi5GWTIwMTkuMy8zMS8yMDIwAQAAAF3n0wcCAAAABjIuODYzNAEIAAAABQAAAAExAQAAAAoyMDE4MjIyNzM5AwAAAAIzMgIAAAAENDA0NwQAAAABMAcAAAAJMy8zMS8yMDIwCAAAAAoxMi8zMS8yMDE5CQAAAAEw6Uh6D5312AiDGjRQnfXYCDdDSVEuU1pTRTowMDI2NDcuSVFfRUJJVERBXzFZUl9BTk5fR1JPV1RILjIwMDAuMy8zMS8yMDIwAQAAAF3n0wcCAAAACC01OS41MzU2AQgAAAAFAAAAATEBAAAACjIwMzEzMTkxMTQDAAAAAjMyAgAAAAQ0MTk2BAAAAAEwBwAAAAkzLzMxLzIwMjAIAAAACTMvMzEvMjAyMAkAAAABMOlIeg+d9dgIgxo0UJ312AgpQ0lRLlNFSEs6NzAwLklRX1RPVEFMX0RFQlQuMjAwMC4tMVkuLi5VU0QBAAAAWH2oAAIAAAAMMzM2MDAuMjU0MTY5AQgAAAAF</t>
  </si>
  <si>
    <t>AAAAATEBAAAACjIwMzU0NjMwMjQDAAAAAzE2MAIAAAAENDE3MwQAAAABMAcAAAAINC8xLzIwMjAIAAAACTMvMzEvMjAyMAkAAAABMOlIeg+d9dgIr+aTGZ312AgpQ0lRLlNFSEs6NzAwLklRX05JLkZZMjAxOS4zLzMxLzIwMjAuLi5VU0QBAAAAWH2oAAIAAAAMMTM0MDEuMDI1NDM5AQgAAAAFAAAAATEBAAAACjIwMjI1NjAxNzADAAAAAzE2MAIAAAACMTUEAAAAATAHAAAACTMvMzEvMjAyMAgAAAAKMTIvMzEvMjAxOQkAAAABMOlIeg+d9dgIiEqTGZ312AgrQ0lRLlNFSEs6NzAwLklRX0VCSVREQS4yMDAwLjMvMzEvMjAyMC4uLlVTRAEAAABYfagAAgAAAAwyMDE2NC43ODM5NjEBCAAAAAUAAAABMQEAAAAKMjAzNTQ2MzAyNAMAAAADMTYwAgAAAAQ0MDUxBAAAAAEwBwAAAAkzLzMxLzIwMjAIAAAACTMvMzEvMjAyMAkAAAABMOlIeg+d9dgIe3GTGZ312AguQ0lRLlNaU0U6MDAyNjQ3LklRX1RPVEFMX0xFQVNFUy4yMDAwLi0xWS4uLlVTRAEAAABd59MHAwAAAAAA6Uh6D5312AiISpMZnfXYCC1DSVEuVFNFOjM3NjkuSVFfQ0FTSF9TVF9JTlZFU1QuMjAwMC4tMVkuLi5VU0QBAAAAsuVMAQIAAAAKNjI3LjE0NDUwNwEIAAAABQAAAAExAQAAAAoyMDUwMzQyMDMyAwAAAAMxNjACAAAABDEwMDIEAAAAATAHAAAACDQvMS8yMDIwCAAAAAkzLzMxLzIwMjAJAAAAATDpSHoPnfXYCBKHkhmd9dgINkNJUS5UU0U6Mzc2</t>
  </si>
  <si>
    <t>OS5JUV9FQklUREFfMVlSX0FOTl9HUk9XVEguRlkyMDE5LjMvMzEvMjAyMAEAAACy5UwBAgAAAAYzMi44NTEBCAAAAAUAAAABMQEAAAAKMTk5Nzg3MTg3OQMAAAACNzkCAAAABDQxOTYEAAAAATAHAAAACTMvMzEvMjAyMAgAAAAJOS8zMC8yMDE5CQAAAAEw6Uh6D5312AgfejVQnfXYCDdDSVEuVFNFOjM3NjkuSVFfVE9UQUxfUkVWXzFZUl9BTk5fR1JPV1RILjIwMDAuMy8zMS8yMDIwAQAAALLlTAECAAAABjUuNzgwOQEIAAAABQAAAAExAQAAAAoyMDUwMzQyMDMyAwAAAAI3OQIAAAAENDE5NAQAAAABMAcAAAAJMy8zMS8yMDIwCAAAAAkzLzMxLzIwMjAJAAAAATDpSHoPnfXYCPkENVCd9dgIL0NJUS5OQVNEQVFDTTpQUlRILklRX0NBU0hfU1RfSU5WRVNULjIwMDAuLi4uVVNEAQAAAKI+aRgCAAAABTkuMjQxAQgAAAAFAAAAATEBAAAACjIwODczMjU5OTgDAAAAAzE2MAIAAAAEMTAwMgQAAAABMAcAAAAINC8xLzIwMjEIAAAACjEyLzMxLzIwMjAJAAAAATDpSHoPnfXYCBosNVCd9dgIM0NJUS5OQVNEQVFDTTpQUlRILklRX1JFVkVOVUUuRlkyMDE5LjMvMzEvMjAyMC4uLlVTRAEAAACiPmkYAgAAAAczNzEuODU0AQgAAAAFAAAAATEBAAAACjIwMjQ3NjU5OTYDAAAAAzE2MAIAAAADMTEyBAAAAAEwBwAAAAkzLzMxLzIwMjAIAAAACjEyLzMxLzIwMTkJAAAAATDpSHoPnfXYCKtBNFCd9dgIL0NJUS5OQVNEQVFH</t>
  </si>
  <si>
    <t>TTpFVk9QLklRX0NBU0hfU1RfSU5WRVNULjIwMDAuLi4uVVNEAQAAABB+aSECAAAABzQxOC40MzkBCAAAAAUAAAABMQEAAAAKMjA4MjA0NzExOQMAAAADMTYwAgAAAAQxMDAyBAAAAAEwBwAAAAg0LzEvMjAyMQgAAAAKMTIvMzEvMjAyMAkAAAABMOlIeg+d9dgI97oyUJ312AhEQ0lRLk5BU0RBUUdNOkVWT1AuSVFfVE9UQUxfUkVWXzNZUl9BTk5fR1JPV1RILkZZMjAyMC4zLzMxLzIwMjAuLi5VU0QBAAAAEH5pIQMAAAAAAOlIeg+d9dgIT34zUJ312Ag+Q0lRLk5BU0RBUUdNOkVWT1AuSVFfVE9UQUxfUkVWXzFZUl9BTk5fR1JPV1RILkZZMjAxOS4zLzMxLzIwMjABAAAAEH5pIQIAAAAILTEzLjk4NDIBCAAAAAUAAAABMQEAAAAKMjAxODExODUwNwMAAAADMTYwAgAAAAQ0MTk0BAAAAAEwBwAAAAkzLzMxLzIwMjAIAAAACjEyLzMxLzIwMTkJAAAAATDpSHoPnfXYCNdsMlCd9dgIKENJUS5OWVNFOlNRLklRX1RPVEFMX0RFQlQuMjAwMC4tMVkuLi5VU0QBAAAAqocABQIAAAAIMjE0OS4xMzUBCAAAAAUAAAABMQEAAAAKMjAzMzY4MTk4NQMAAAADMTYwAgAAAAQ0MTczBAAAAAEwBwAAAAg0LzEvMjAyMAgAAAAJMy8zMS8yMDIwCQAAAAEw6Uh6D5312AjXoI8ZnfXYCD5DSVEuTllTRTpTUS5JUV9UT1RBTF9SRVZfM1lSX0FOTl9HUk9XVEguRlkyMDIwLjMvMzEvMjAyMC4uLlVTRAEAAACqhwAFAwAAAAAA6Uh6D531</t>
  </si>
  <si>
    <t>2AirQTRQnfXYCChDSVEuTllTRTpTUS5JUV9OSS5GWTIwMTkuMy8zMS8yMDIwLi4uVVNEAQAAAKqHAAUCAAAABzM3NS40NDYBCAAAAAUAAAABMQEAAAAKMjAxNzQ3NzYyNQMAAAADMTYwAgAAAAIxNQQAAAABMAcAAAAJMy8zMS8yMDIwCAAAAAoxMi8zMS8yMDE5CQAAAAEw6Uh6D5312AjXbDJQnfXYCDVDSVEuTllTRTogR1BOLklRX0VCSVREQV8xWVJfQU5OX0dST1dUSC4yMDAwLjMvMzEvMjAyMAEAAAAGagwAAgAAAAc2NC4yMzc0AQgAAAAFAAAAATEBAAAACjIwMzM2MzY5NjcDAAAAAzE2MAIAAAAENDE5NgQAAAABMAcAAAAJMy8zMS8yMDIwCAAAAAkzLzMxLzIwMjAJAAAAATDpSHoPnfXYCOmTMlCd9dgIL0NJUS5OQVNEQVE6IEZJU1YuSVFfVE9UQUxfTEVBU0VTLjIwMDAuLTFZLi4uVVNEAQAAANH0AQACAAAAAzYzNQEIAAAABQAAAAExAQAAAAoyMDM0NTI3NDA5AwAAAAMxNjACAAAABTQ4OTc5BAAAAAEwBwAAAAg0LzEvMjAyMAgAAAAJMy8zMS8yMDIwCQAAAAEw6Uh6D5312AjMeY8ZnfXYCDJDSVEuTkFTREFROiBGSVNWLklRX1JFVkVOVUUuRlkyMDE5LjMvMzEvMjAyMC4uLlVTRAEAAADR9AEAAgAAAAUxMDE4NwEIAAAABQAAAAExAQAAAAoyMDE4MDk4ODc5AwAAAAMxNjACAAAAAzExMgQAAAABMAcAAAAJMy8zMS8yMDIwCAAAAAoxMi8zMS8yMDE5CQAAAAEw6Uh6D5312AjQRTJQnfXYCClDSVEuTllT</t>
  </si>
  <si>
    <t>RTpGSVMuSVFfTkkuRlkyMDE5LjMvMzEvMjAyMC4uLlVTRAEAAACs05kAAgAAAAMyOTgBCAAAAAUAAAABMQEAAAAKMjAxNjI3MTcwMwMAAAADMTYwAgAAAAIxNQQAAAABMAcAAAAJMy8zMS8yMDIwCAAAAAoxMi8zMS8yMDE5CQAAAAEw6Uh6D5312AhuzDNQnfXYCDBDSVEuTkFTREFROsKgUlBBWS5JUV9FQklUREEuMjAwMC4zLzMxLzIwMjAuLi5VU0QBAAAAAcm3IwIAAAAJMjIuODUxMzgzAQgAAAAFAAAAATEBAAAACjIwMzQ5MTI0NjgDAAAAAzE2MAIAAAAENDA1MQQAAAABMAcAAAAJMy8zMS8yMDIwCAAAAAkzLzMxLzIwMjAJAAAAATDpSHoPnfXYCBRTNVCd9dgILkNJUS5OWVNFOiBHUE4uSVFfQ0FTSF9TVF9JTlZFU1QuMjAwMC4tMVkuLi5VU0QBAAAABmoMAAIAAAAIMTgwMC4wNjEBCAAAAAUAAAABMQEAAAAKMjAzMzYzNjk2NwMAAAADMTYwAgAAAAQxMDAyBAAAAAEwBwAAAAg0LzEvMjAyMAgAAAAJMy8zMS8yMDIwCQAAAAEw6Uh6D5312Ag8ZJAZnfXYCDdDSVEuQVNYOlNaTC5JUV9OSV8zWVJfQU5OX0dST1dUSC5GWTIwMjAuMy8zMS8yMDIwLi4uVVNEAQAAAJWUiRMDAAAAAADpSHoPnfXYCCEwM1Cd9dgINUNJUS5BU1g6U1pMLklRX0VCSVREQV8xWVJfQU5OX0dST1dUSC5GWTIwMTkuMy8zMS8yMDIwAQAAAJWUiRMDAAAAAk5NAQgAAAAFAAAAATEBAAAACjIwMTczODk1MDkDAAAAAzE2MAIAAAAENDE5</t>
  </si>
  <si>
    <t>NgQAAAABMAcAAAAJMy8zMS8yMDIwCAAAAAoxMi8zMS8yMDE5CQAAAAEw6Uh6D5312AjpkzJQnfXYCDBDSVEuTkFTREFROsKgUlBBWS5JUV9UT1RBTF9FUVVJVFkuMjAwMC4tMVkuLi5VU0QBAAAAAcm3IwIAAAAKNDUxLjQzMjc4MwEIAAAABQAAAAExAQAAAAoyMDM0OTEyNDY4AwAAAAMxNjACAAAABDEyNzUEAAAAATAHAAAACDQvMS8yMDIwCAAAAAkzLzMxLzIwMjAJAAAAATDpSHoPnfXYCKB1kRmd9dgIMUNJUS5LT1NEQVE6QTAzNTYwMC5JUV9UT1RBTF9FUVVJVFkuMjAwMC4tMVkuLi5VU0QBAAAAa7ySAAIAAAAKMzA4Ljg0OTkwMwEIAAAABQAAAAExAQAAAAoyMDU1NTQ2OTE0AwAAAAMxNjACAAAABDEyNzUEAAAAATAHAAAACDQvMS8yMDIwCAAAAAkzLzMxLzIwMjAJAAAAATDpSHoPnfXYCGxojhmd9dgIL0NJUS5LT1NEQVE6QTAzNTYwMC5JUV9OSS5GWTIwMTkuMy8zMS8yMDIwLi4uVVNEAQAAAGu8kgACAAAACTQzLjMwMjQ0OQEIAAAABQAAAAExAQAAAAoyMDI1MjgzOTQ2AwAAAAMxNjACAAAAAjE1BAAAAAEwBwAAAAkzLzMxLzIwMjAIAAAACjEyLzMxLzIwMTkJAAAAATDpSHoPnfXYCOmTMlCd9dgIMkNJUS5OQVNEQVE6IFBZUEwuSVFfVE9UQUxfUkVWLjIwMDAuMy8zMS8yMDIwLi4uVVNEAQAAAFy4AQACAAAABTE4MjYyAQgAAAAFAAAAATEBAAAACjIwMzM4MDA0MTYDAAAAAzE2MAIAAAACMjgEAAAA</t>
  </si>
  <si>
    <t>ATAHAAAACTMvMzEvMjAyMAgAAAAJMy8zMS8yMDIwCQAAAAEw6Uh6D5312Aj5BDVQnfXYCDtDSVEuU1pTRTogMzAwNzczLklRX1RPVEFMX1JFVl8xWVJfQU5OX0dST1dUSC4yMDAwLjMvMzEvMjAyMAEAAABFXhYCAgAAAAgtMTguNDgxNgEIAAAABQAAAAExAQAAAAoyMDMxMDI5OTA0AwAAAAIzMgIAAAAENDE5NAQAAAABMAcAAAAJMy8zMS8yMDIwCAAAAAkzLzMxLzIwMjAJAAAAATDpSHoPnfXYCFDvNVCd9dgIK0NJUS5TWlNFOiAzMDA3NzMuSVFfTkkuMjAwMC4zLzMxLzIwMjAuLi5VU0QBAAAARV4WAgIAAAAKMTE1LjAyNjE5NQEIAAAABQAAAAExAQAAAAoyMDMxMDI5OTA0AwAAAAMxNjACAAAAAjE1BAAAAAEwBwAAAAkzLzMxLzIwMjAIAAAACTMvMzEvMjAyMAkAAAABMOlIeg+d9dgIgxo0UJ312Ag8Q0lRLk5BU0RBUTogUFlQTC5JUV9OSV8zWVJfQU5OX0dST1dUSC5GWTIwMjAuMy8zMS8yMDIwLi4uVVNEAQAAAFy4AQADAAAAAADpSHoPnfXYCPkENVCd9dgIMUNJUS5OQVNEQVE6IFBZUEwuSVFfRUJJVERBLkZZMjAxOS4zLzMxLzIwMjAuLi5VU0QBAAAAXLgBAAIAAAAEMzQwNAEIAAAABQAAAAExAQAAAAoyMDEwMDY2NzI5AwAAAAMxNjACAAAABDQwNTEEAAAAATAHAAAACTMvMzEvMjAyMAgAAAAKMTIvMzEvMjAxOQkAAAABMOlIeg+d9dgIq0E0UJ312AhDQ0lRLlNaU0U6IDMwMDc3My5JUV9UT1RBTF9S</t>
  </si>
  <si>
    <t>RVZfM1lSX0FOTl9HUk9XVEguRlkyMDIwLjMvMzEvMjAyMC4uLlVTRAEAAABFXhYCAwAAAAAA6Uh6D5312AhAyDVQnfXYCDJDSVEuU1pTRTogMzAwNzczLklRX0VCSVREQV9NQVJHSU4uRlkyMDE5LjMvMzEvMjAyMAEAAABFXhYCAgAAAAcyMS40MTg0AQgAAAAFAAAAATEBAAAACjIwMTc3MzM4ODkDAAAAAjMyAgAAAAQ0MDQ3BAAAAAEwBwAAAAkzLzMxLzIwMjAIAAAACjEyLzMxLzIwMTkJAAAAATDpSHoPnfXYCEDINVCd9dgIOENJUS5TWlNFOiAzMDA3NzMuSVFfRUJJVERBXzFZUl9BTk5fR1JPV1RILjIwMDAuMy8zMS8yMDIwAQAAAEVeFgICAAAABy0xLjg2NzEBCAAAAAUAAAABMQEAAAAKMjAzMTAyOTkwNAMAAAACMzICAAAABDQxOTYEAAAAATAHAAAACTMvMzEvMjAyMAgAAAAJMy8zMS8yMDIwCQAAAAEw6Uh6D5312AhAyDVQnfXYCCRDSVEuTkFTREFROiBQWVBMLklRX0VCSVQuMjAwMC4uLi5VU0QBAAAAXLgBAAIAAAAEMzQyOAEIAAAABQAAAAExAQAAAAoyMDc4OTQyNzc3AwAAAAMxNjACAAAAAzQwMAQAAAABMAcAAAAINC8xLzIwMjEIAAAACjEyLzMxLzIwMjAJAAAAATDpSHoPnfXYCHfzM1Cd9dgILUNJUS5OQVNEQVE6IFBZUEwuSVFfVE9UQUxfREVCVC4yMDAwLi0xWS4uLlVTRAEAAABcuAEAAgAAAAQ4Njk3AQgAAAAFAAAAATEBAAAACjIwMzM4MDA0MTYDAAAAAzE2MAIAAAAENDE3MwQAAAABMAcA</t>
  </si>
  <si>
    <t>AAAINC8xLzIwMjAIAAAACTMvMzEvMjAyMAkAAAABMOlIeg+d9dgIoHWRGZ312AgtQ0lRLk5BU0RBUTogUFlQTC5JUV9OSS5GWTIwMTkuMy8zMS8yMDIwLi4uVVNEAQAAAFy4AQACAAAABDI0NTkBCAAAAAUAAAABMQEAAAAKMjAxMDA2NjcyOQMAAAADMTYwAgAAAAIxNQQAAAABMAcAAAAJMy8zMS8yMDIwCAAAAAoxMi8zMS8yMDE5CQAAAAEw6Uh6D5312Ajb3TRQnfXYCC9DSVEuTkFTREFROiBQWVBMLklRX0VCSVREQS4yMDAwLjMvMzEvMjAyMC4uLlVTRAEAAABcuAEAAgAAAAQzMjk4AQgAAAAFAAAAATEBAAAACjIwMzM4MDA0MTYDAAAAAzE2MAIAAAAENDA1MQQAAAABMAcAAAAJMy8zMS8yMDIwCAAAAAkzLzMxLzIwMjAJAAAAATDpSHoPnfXYCBRTNVCd9dgILENJUS5TWlNFOiAzMDA3NzMuSVFfVE9UQUxfTEVBU0VTLjIwMDAuLi4uVVNEAQAAAEVeFgIDAAAAAADpSHoPnfXYCKtBNFCd9dgIK0NJUS5TWlNFOjAwMjY0Ny5JUV9UT1RBTF9FUVVJVFkuMjAwMC4uLi5VU0QBAAAAXefTBwIAAAAKMTQ3Ljg4MzEyOQEIAAAABQAAAAExAQAAAAoyMDY2NjUzNzc5AwAAAAMxNjACAAAABDEyNzUEAAAAATAHAAAACDQvMS8yMDIxCAAAAAk5LzMwLzIwMjAJAAAAATDpSHoPnfXYCHfzM1Cd9dgILUNJUS5TWlNFOjAwMjY0Ny5JUV9OSV9NQVJHSU4uRlkyMDE5LjMvMzEvMjAyMAEAAABd59MHAgAAAAYxLjY1MjgBCAAA</t>
  </si>
  <si>
    <t>AAUAAAABMQEAAAAKMjAxODIyMjczOQMAAAACMzICAAAABDQwOTQEAAAAATAHAAAACTMvMzEvMjAyMAgAAAAKMTIvMzEvMjAxOQkAAAABMOlIeg+d9dgId/MzUJ312AgvQ0lRLlNaU0U6MDAyNjQ3LklRX0VCSVREQV9NQVJHSU4uMjAwMC4zLzMxLzIwMjABAAAAXefTBwIAAAAGMy4wMzc5AQgAAAAFAAAAATEBAAAACjIwMzEzMTkxMTQDAAAAAjMyAgAAAAQ0MDQ3BAAAAAEwBwAAAAkzLzMxLzIwMjAIAAAACTMvMzEvMjAyMAkAAAABMOlIeg+d9dgId/MzUJ312AgnQ0lRLlNaU0U6MDAyNjQ3LklRX0ZJTElOR19DVVJSRU5DWS4yMDAwAQAAAF3n0wcDAAAAA0NOWQDpSHoPnfXYCHfzM1Cd9dgIKkNJUS5TRUhLOjcwMC5JUV9DQVNIX1NUX0lOVkVTVC4yMDAwLi4uLlVTRAEAAABYfagAAgAAAAszNDkwNC41NzM2OAEIAAAABQAAAAExAQAAAAoyMDg1NjE3OTc4AwAAAAMxNjACAAAABDEwMDIEAAAAATAHAAAACDQvMS8yMDIxCAAAAAoxMi8zMS8yMDIwCQAAAAEw6Uh6D5312AjgEZIZnfXYCDlDSVEuU0VISzo3MDAuSVFfVE9UQUxfUkVWXzFZUl9BTk5fR1JPV1RILkZZMjAxOS4zLzMxLzIwMjABAAAAWH2oAAIAAAAHMjAuNjU3NQEIAAAABQAAAAExAQAAAAoyMDIyNTYwMTcwAwAAAAIzMgIAAAAENDE5NAQAAAABMAcAAAAJMy8zMS8yMDIwCAAAAAoxMi8zMS8yMDE5CQAAAAEw6Uh6D5312AigdZEZnfXYCCdDSVEu</t>
  </si>
  <si>
    <t>U0VISzo3MDAuSVFfTkkuMjAwMC4zLzMxLzIwMjAuLi5VU0QBAAAAWH2oAAIAAAAMMTM0MTMuNzI0OTM4AQgAAAAFAAAAATEBAAAACjIwMzU0NjMwMjQDAAAAAzE2MAIAAAACMTUEAAAAATAHAAAACTMvMzEvMjAyMAgAAAAJMy8zMS8yMDIwCQAAAAEw6Uh6D5312AjgEZIZnfXYCD9DSVEuVFNFOjM3NjkuSVFfVE9UQUxfUkVWXzNZUl9BTk5fR1JPV1RILkZZMjAyMC4zLzMxLzIwMjAuLi5VU0QBAAAAsuVMAQMAAAAAAOlIeg+d9dgIFFM1UJ312AguQ0lRLlRTRTozNzY5LklRX0VCSVREQV9NQVJHSU4uRlkyMDE5LjMvMzEvMjAyMAEAAACy5UwBAgAAAAczMi44NzI1AQgAAAAFAAAAATEBAAAACjE5OTc4NzE4NzkDAAAAAjc5AgAAAAQ0MDQ3BAAAAAEwBwAAAAkzLzMxLzIwMjAIAAAACTkvMzAvMjAxOQkAAAABMOlIeg+d9dgIFFM1UJ312Ag0Q0lRLlRTRTozNzY5LklRX0VCSVREQV8xWVJfQU5OX0dST1dUSC4yMDAwLjMvMzEvMjAyMAEAAACy5UwBAgAAAAcyNC4zNjY5AQgAAAAFAAAAATEBAAAACjIwNTAzNDIwMzIDAAAAAjc5AgAAAAQ0MTk2BAAAAAEwBwAAAAkzLzMxLzIwMjAIAAAACTMvMzEvMjAyMAkAAAABMOlIeg+d9dgIFFM1UJ312Ag9Q0lRLk5BU0RBUUNNOlBSVEguSVFfTklfM1lSX0FOTl9HUk9XVEguRlkyMDIwLjMvMzEvMjAyMC4uLlVTRAEAAACiPmkYAwAAAAAA6Uh6D5312AhuzDNQnfXYCDJD</t>
  </si>
  <si>
    <t>SVEuTkFTREFRQ006UFJUSC5JUV9FQklUREEuRlkyMDE5LjMvMzEvMjAyMC4uLlVTRAEAAACiPmkYAgAAAAY0MS4xNzkBCAAAAAUAAAABMQEAAAAKMjAyNDc2NTk5NgMAAAADMTYwAgAAAAQ0MDUxBAAAAAEwBwAAAAkzLzMxLzIwMjAIAAAACjEyLzMxLzIwMTkJAAAAATDpSHoPnfXYCKtBNFCd9dgIM0NJUS5OQVNEQVFDTTpQUlRILklRX1RPVEFMX1JFVi4yMDAwLjMvMzEvMjAyMC4uLlVTRAEAAACiPmkYAgAAAAczODEuMTQxAQgAAAAFAAAAATEBAAAACjIwMzU0NzUxNjEDAAAAAzE2MAIAAAACMjgEAAAAATAHAAAACTMvMzEvMjAyMAgAAAAJMy8zMS8yMDIwCQAAAAEw6Uh6D5312AjPtjRQnfXYCChDSVEuVFNFOjM3NjkuSVFfVE9UQUxfTEVBU0VTLjIwMDAuLi4uVVNEAQAAALLlTAEDAAAAAADpSHoPnfXYCFDvNVCd9dgIMkNJUS5OQVNEQVFHTTpFVk9QLklRX0NBU0hfU1RfSU5WRVNULjIwMDAuLTFZLi4uVVNEAQAAABB+aSECAAAABzI1Ny4wOTcBCAAAAAUAAAABMQEAAAAKMjAzNDM5ODQyMgMAAAADMTYwAgAAAAQxMDAyBAAAAAEwBwAAAAg0LzEvMjAyMAgAAAAJMy8zMS8yMDIwCQAAAAEw6Uh6D5312Aj57o8ZnfXYCDtDSVEuTkFTREFRR006RVZPUC5JUV9FQklUREFfMVlSX0FOTl9HUk9XVEguRlkyMDE5LjMvMzEvMjAyMAEAAAAQfmkhAgAAAAc4OS43NDYzAQgAAAAFAAAAATEBAAAACjIwMTgxMTg1</t>
  </si>
  <si>
    <t>MDcDAAAAAzE2MAIAAAAENDE5NgQAAAABMAcAAAAJMy8zMS8yMDIwCAAAAAoxMi8zMS8yMDE5CQAAAAEw6Uh6D5312AiDGjRQnfXYCDBDSVEuTkFTREFRR006RVZPUC5JUV9FQklUREEuMjAwMC4zLzMxLzIwMjAuLi5VU0QBAAAAEH5pIQIAAAAHMTE2LjIxMQEIAAAABQAAAAExAQAAAAoyMDM0Mzk4NDIyAwAAAAMxNjACAAAABDQwNTEEAAAAATAHAAAACTMvMzEvMjAyMAgAAAAJMy8zMS8yMDIwCQAAAAEw6Uh6D5312AhlFjZQnfXYCDJDSVEuTkFTREFRQ006UFJUSC5JUV9DQVNIX1NUX0lOVkVTVC4yMDAwLi0xWS4uLlVTRAEAAACiPmkYAgAAAAUyLjg1OAEIAAAABQAAAAExAQAAAAoyMDM1NDc1MTYxAwAAAAMxNjACAAAABDEwMDIEAAAAATAHAAAACDQvMS8yMDIwCAAAAAkzLzMxLzIwMjAJAAAAATDpSHoPnfXYCBKHkhmd9dgINkNJUS5OWVNFOkZJUy5JUV9FQklUREFfMVlSX0FOTl9HUk9XVEguRlkyMDE5LjMvMzEvMjAyMAEAAACs05kAAgAAAAczNC4xMjEzAQgAAAAFAAAAATEBAAAACjIwMTYyNzE3MDMDAAAAAzE2MAIAAAAENDE5NgQAAAABMAcAAAAJMy8zMS8yMDIwCAAAAAoxMi8zMS8yMDE5CQAAAAEw6Uh6D5312AhQ7zVQnfXYCCxDSVEuTllTRTpTUS5JUV9DQVNIX1NUX0lOVkVTVC4yMDAwLi0xWS4uLlVTRAEAAACqhwAFAgAAAAgyNDg0LjE1NgEIAAAABQAAAAExAQAAAAoyMDMzNjgxOTg1AwAA</t>
  </si>
  <si>
    <t>AAMxNjACAAAABDEwMDIEAAAAATAHAAAACDQvMS8yMDIwCAAAAAkzLzMxLzIwMjAJAAAAATDpSHoPnfXYCHm2jhmd9dgINUNJUS5OWVNFOlNRLklRX0VCSVREQV8xWVJfQU5OX0dST1dUSC5GWTIwMTkuMy8zMS8yMDIwAQAAAKqHAAUCAAAABzUwNS42MjMBCAAAAAUAAAABMQEAAAAKMjAxNzQ3NzYyNQMAAAADMTYwAgAAAAQ0MTk2BAAAAAEwBwAAAAkzLzMxLzIwMjAIAAAACjEyLzMxLzIwMTkJAAAAATDpSHoPnfXYCE9+M1Cd9dgILUNJUS5OQVNEQVE6IEZJU1YuSVFfTkkuRlkyMDE5LjMvMzEvMjAyMC4uLlVTRAEAAADR9AEAAgAAAAM4OTMBCAAAAAUAAAABMQEAAAAKMjAxODA5ODg3OQMAAAADMTYwAgAAAAIxNQQAAAABMAcAAAAJMy8zMS8yMDIwCAAAAAoxMi8zMS8yMDE5CQAAAAEw6Uh6D5312AhHVzNQnfXYCDhDSVEuTllTRTpGSVMuSVFfTklfM1lSX0FOTl9HUk9XVEguRlkyMDIwLjMvMzEvMjAyMC4uLlVTRAEAAACs05kAAwAAAAAA6Uh6D5312AjXbDJQnfXYCDxDSVEuTkFTREFROsKgUlBBWS5JUV9UT1RBTF9SRVZfMVlSX0FOTl9HUk9XVEguMjAwMC4zLzMxLzIwMjABAAAAAcm3IwIAAAAGMC42Njc4AQgAAAAFAAAAATEBAAAACjIwMzQ5MTI0NjgDAAAAAzE2MAIAAAAENDE5NAQAAAABMAcAAAAJMy8zMS8yMDIwCAAAAAkzLzMxLzIwMjAJAAAAATDpSHoPnfXYCOmTMlCd9dgIKUNJUS5OWVNFOiBH</t>
  </si>
  <si>
    <t>UE4uSVFfVE9UQUxfTEVBU0VTLjIwMDAuLi4uVVNEAQAAAAZqDAACAAAABzYyNy43MTEBCAAAAAUAAAABMQEAAAAKMjA4MTAwNjMyNwMAAAADMTYwAgAAAAU0ODk3OQQAAAABMAcAAAAINC8xLzIwMjEIAAAACjEyLzMxLzIwMjAJAAAAATDpSHoPnfXYCG7MM1Cd9dgILUNJUS5OWVNFOiBHUE4uSVFfRUJJVERBX01BUkdJTi4yMDAwLjMvMzEvMjAyMAEAAAAGagwAAgAAAAczOC41MjI0AQgAAAAFAAAAATEBAAAACjIwMzM2MzY5NjcDAAAAAzE2MAIAAAAENDA0NwQAAAABMAcAAAAJMy8zMS8yMDIwCAAAAAkzLzMxLzIwMjAJAAAAATDpSHoPnfXYCB96NVCd9dgIKkNJUS5LT1NEQVE6QTAzNTYwMC5JUV9GSUxJTkdfQ1VSUkVOQ1kuMjAwMAEAAABrvJIAAwAAAANLUlcA6Uh6D5312AghMDNQnfXYCCpDSVEuQVNYOlNaTC5JUV9UT1RBTF9FUVVJVFkuMjAwMC4tMVkuLi5VU0QBAAAAlZSJEwIAAAAJMjAuNzIxNzEzAQgAAAAFAAAAATEBAAAACjIwNTU5NjI5MjcDAAAAAzE2MAIAAAAEMTI3NQQAAAABMAcAAAAINC8xLzIwMjAIAAAACTMvMzEvMjAyMAkAAAABMOlIeg+d9dgIEoeSGZ312AgpQ0lRLkFTWDpTWkwuSVFfTklfTUFSR0lOLkZZMjAxOS4zLzMxLzIwMjABAAAAlZSJEwIAAAAJLTEwMy4zMzY2AQgAAAAFAAAAATEBAAAACjIwMTczODk1MDkDAAAAAzE2MAIAAAAENDA5NAQAAAABMAcAAAAJMy8zMS8yMDIw</t>
  </si>
  <si>
    <t>CAAAAAoxMi8zMS8yMDE5CQAAAAEw6Uh6D5312AhipTNQnfXYCC1DSVEuQVNYOlNaTC5JUV9UT1RBTF9SRVYuMjAwMC4zLzMxLzIwMjAuLi5VU0QBAAAAlZSJEwIAAAAJMjQuMzAyNzgyAQgAAAAFAAAAATEBAAAACjIwNTU5NjI5MjcDAAAAAzE2MAIAAAACMjgEAAAAATAHAAAACTMvMzEvMjAyMAgAAAAJMy8zMS8yMDIwCQAAAAEw6Uh6D5312AghMDNQnfXYCC5DSVEuTkFTREFROsKgUlBBWS5JUV9UT1RBTF9ERUJULjIwMDAuLTFZLi4uVVNEAQAAAAHJtyMCAAAACTI0Ni40NTczNgEIAAAABQAAAAExAQAAAAoyMDM0OTEyNDY4AwAAAAMxNjACAAAABDQxNzMEAAAAATAHAAAACDQvMS8yMDIwCAAAAAkzLzMxLzIwMjAJAAAAATDpSHoPnfXYCLBSjxmd9dgIK0NJUS5OQVNEQVE6IFBZUEwuSVFfTkkuMjAwMC4zLzMxLzIwMjAuLi5VU0QBAAAAXLgBAAIAAAAEMTg3NgEIAAAABQAAAAExAQAAAAoyMDMzODAwNDE2AwAAAAMxNjACAAAAAjE1BAAAAAEwBwAAAAkzLzMxLzIwMjAIAAAACTMvMzEvMjAyMAkAAAABMOlIeg+d9dgI2900UJ312AgvQ0lRLlNaU0U6IDMwMDc3My5JUV9UT1RBTF9MRUFTRVMuMjAwMC4tMVkuLi5VU0QBAAAARV4WAgMAAAAAAOlIeg+d9dgIm06RGZ312AgvQ0lRLktPU0RBUTpBMDM1NjAwLklRX1RPVEFMX0RFQlQuMjAwMC4tMVkuLi5VU0QBAAAAa7ySAAIAAAAKMzA4LjA4NTg0MQEIAAAA</t>
  </si>
  <si>
    <t>BQAAAAExAQAAAAoyMDU1NTQ2OTE0AwAAAAMxNjACAAAABDQxNzMEAAAAATAHAAAACDQvMS8yMDIwCAAAAAkzLzMxLzIwMjAJAAAAATDpSHoPnfXYCKB1kRmd9dgIP0NJUS5LT1NEQVE6QTAzNTYwMC5JUV9UT1RBTF9SRVZfMVlSX0FOTl9HUk9XVEguRlkyMDE5LjMvMzEvMjAyMAEAAABrvJIAAgAAAAYzLjQwNDQBCAAAAAUAAAABMQEAAAAKMjAyNTI4Mzk0NgMAAAACODUCAAAABDQxOTQEAAAAATAHAAAACTMvMzEvMjAyMAgAAAAKMTIvMzEvMjAxOQkAAAABMOlIeg+d9dgI12wyUJ312Ag4Q0lRLk5BU0RBUTogUFlQTC5JUV9FRkZFQ1RfVEFYX1JBVEUuMjAwMC4zLzMxLzIwMjAuLi5VU0QBAAAAXLgBAAIAAAAHMjYuMjU3OAEIAAAABQAAAAExAQAAAAoyMDMzODAwNDE2AwAAAAMxNjACAAAABDQzNzYEAAAAATAHAAAACTMvMzEvMjAyMAgAAAAJMy8zMS8yMDIwCQAAAAEw6Uh6D5312AhQ7zVQnfXYCC5DSVEuTkFTREFROiBQWVBMLklRX0NBU0hfU1RfSU5WRVNULjIwMDAuLi4uVVNEAQAAAFy4AQACAAAABTEzMDgzAQgAAAAFAAAAATEBAAAACjIwNzg5NDI3NzcDAAAAAzE2MAIAAAAEMTAwMgQAAAABMAcAAAAINC8xLzIwMjEIAAAACjEyLzMxLzIwMjAJAAAAATDpSHoPnfXYCPkENVCd9dgIPUNJUS5OQVNEQVE6IFBZUEwuSVFfVE9UQUxfUkVWXzFZUl9BTk5fR1JPV1RILkZZMjAxOS4zLzMxLzIwMjABAAAA</t>
  </si>
  <si>
    <t>XLgBAAIAAAAHMTUuMDIxNgEIAAAABQAAAAExAQAAAAoyMDEwMDY2NzI5AwAAAAMxNjACAAAABDQxOTQEAAAAATAHAAAACTMvMzEvMjAyMAgAAAAKMTIvMzEvMjAxOQkAAAABMOlIeg+d9dgI2900UJ312AguQ0lRLlNaU0U6MDAyNjQ3LklRX1RPVEFMX0VRVUlUWS4yMDAwLi0xWS4uLlVTRAEAAABd59MHAgAAAAoxNDIuNzg5MDY4AQgAAAAFAAAAATEBAAAACjIwMzEzMTkxMTQDAAAAAzE2MAIAAAAEMTI3NQQAAAABMAcAAAAINC8xLzIwMjAIAAAACTMvMzEvMjAyMAkAAAABMOlIeg+d9dgI3+qRGZ312Ag/Q0lRLlNaU0U6MDAyNjQ3LklRX0VCSVREQV8zWVJfQU5OX0dST1dUSC5GWTIwMjAuMy8zMS8yMDIwLi4uVVNEAQAAAF3n0wcDAAAAAADpSHoPnfXYCGUWNlCd9dgIK0NJUS5TWlNFOjAwMjY0Ny5JUV9OSV9NQVJHSU4uMjAwMC4zLzMxLzIwMjABAAAAXefTBwIAAAAGMC4zNzA1AQgAAAAFAAAAATEBAAAACjIwMzEzMTkxMTQDAAAAAjMyAgAAAAQ0MDk0BAAAAAEwBwAAAAkzLzMxLzIwMjAIAAAACTMvMzEvMjAyMAkAAAABMOlIeg+d9dgIeD02UJ312Ag2Q0lRLlNFSEs6NzAwLklRX0VCSVREQV8xWVJfQU5OX0dST1dUSC5GWTIwMTkuMy8zMS8yMDIwAQAAAFh9qAACAAAABzIzLjA3NDUBCAAAAAUAAAABMQEAAAAKMjAyMjU2MDE3MAMAAAACMzICAAAABDQxOTYEAAAAATAHAAAACTMvMzEvMjAyMAgAAAAK</t>
  </si>
  <si>
    <t>MTIvMzEvMjAxOQkAAAABMOlIeg+d9dgIvsORGZ312Ag3Q0lRLlNFSEs6NzAwLklRX1RPVEFMX1JFVl8xWVJfQU5OX0dST1dUSC4yMDAwLjMvMzEvMjAyMAEAAABYfagAAgAAAAcyMy4xODI2AQgAAAAFAAAAATEBAAAACjIwMzU0NjMwMjQDAAAAAjMyAgAAAAQ0MTk0BAAAAAEwBwAAAAkzLzMxLzIwMjAIAAAACTMvMzEvMjAyMAkAAAABMOlIeg+d9dgIvsORGZ312AgqQ0lRLlRTRTozNzY5LklRX05JX01BUkdJTi5GWTIwMTkuMy8zMS8yMDIwAQAAALLlTAECAAAABzE2LjM5NzMBCAAAAAUAAAABMQEAAAAKMTk5Nzg3MTg3OQMAAAACNzkCAAAABDQwOTQEAAAAATAHAAAACTMvMzEvMjAyMAgAAAAJOS8zMC8yMDE5CQAAAAEw6Uh6D5312AjPtjRQnfXYCCxDSVEuVFNFOjM3NjkuSVFfRUJJVERBX01BUkdJTi4yMDAwLjMvMzEvMjAyMAEAAACy5UwBAgAAAAczNS40MzU1AQgAAAAFAAAAATEBAAAACjIwNTAzNDIwMzIDAAAAAjc5AgAAAAQ0MDQ3BAAAAAEwBwAAAAkzLzMxLzIwMjAIAAAACTMvMzEvMjAyMAkAAAABMOlIeg+d9dgIz7Y0UJ312AgkQ0lRLlRTRTozNzY5LklRX0ZJTElOR19DVVJSRU5DWS4yMDAwAQAAALLlTAEDAAAAA0pQWQDpSHoPnfXYCM+2NFCd9dgILUNJUS5TRUhLOjcwMC5JUV9DQVNIX1NUX0lOVkVTVC4yMDAwLi0xWS4uLlVTRAEAAABYfagAAgAAAAwyODIxMy42NDAyMTcBCAAAAAUAAAAB</t>
  </si>
  <si>
    <t>MQEAAAAKMjAzNTQ2MzAyNAMAAAADMTYwAgAAAAQxMDAyBAAAAAEwBwAAAAg0LzEvMjAyMAgAAAAJMy8zMS8yMDIwCQAAAAEw6Uh6D5312Ai+w5EZnfXYCDBDSVEuTkFTREFRQ006UFJUSC5JUV9UT1RBTF9MRUFTRVMuMjAwMC4tMVkuLi5VU0QBAAAAoj5pGAMAAAAAAOlIeg+d9dgIvsORGZ312AguQ0lRLk5BU0RBUUNNOlBSVEguSVFfTkkuRlkyMDE5LjMvMzEvMjAyMC4uLlVTRAEAAACiPmkYAgAAAActMzMuNTg5AQgAAAAFAAAAATEBAAAACjIwMjQ3NjU5OTYDAAAAAzE2MAIAAAACMTUEAAAAATAHAAAACTMvMzEvMjAyMAgAAAAKMTIvMzEvMjAxOQkAAAABMOlIeg+d9dgIBeIyUJ312AgwQ0lRLk5BU0RBUUNNOlBSVEguSVFfRUJJVERBLjIwMDAuMy8zMS8yMDIwLi4uVVNEAQAAAKI+aRgCAAAABjQ1LjMwNAEIAAAABQAAAAExAQAAAAoyMDM1NDc1MTYxAwAAAAMxNjACAAAABDQwNTEEAAAAATAHAAAACTMvMzEvMjAyMAgAAAAJMy8zMS8yMDIwCQAAAAEw6Uh6D5312AgF4jJQnfXYCCtDSVEuVFNFOjM3NjkuSVFfVE9UQUxfTEVBU0VTLjIwMDAuLTFZLi4uVVNEAQAAALLlTAEDAAAAAADpSHoPnfXYCL7DkRmd9dgILUNJUS5OWVNFOlNRLklRX0VCSVREQV9NQVJHSU4uRlkyMDE5LjMvMzEvMjAyMAEAAACqhwAFAgAAAAYxLjc2NjMBCAAAAAUAAAABMQEAAAAKMjAxNzQ3NzYyNQMAAAADMTYwAgAAAAQ0MDQ3</t>
  </si>
  <si>
    <t>BAAAAAEwBwAAAAkzLzMxLzIwMjAIAAAACjEyLzMxLzIwMTkJAAAAATDpSHoPnfXYCM+2NFCd9dgIKkNJUS5OWVNFOlNRLklRX0VCSVREQS4yMDAwLjMvMzEvMjAyMC4uLlVTRAEAAACqhwAFAgAAAAYxNi4wOTkBCAAAAAUAAAABMQEAAAAKMjAzMzY4MTk4NQMAAAADMTYwAgAAAAQ0MDUxBAAAAAEwBwAAAAkzLzMxLzIwMjAIAAAACTMvMzEvMjAyMAkAAAABMOlIeg+d9dgI12wyUJ312AgtQ0lRLk5BU0RBUUdNOkVWT1AuSVFfVE9UQUxfTEVBU0VTLjIwMDAuLi4uVVNEAQAAABB+aSECAAAABjM3LjU4MgEIAAAABQAAAAExAQAAAAoyMDgyMDQ3MTE5AwAAAAMxNjACAAAABTQ4OTc5BAAAAAEwBwAAAAg0LzEvMjAyMQgAAAAKMTIvMzEvMjAyMAkAAAABMOlIeg+d9dgIL6E1UJ312AgzQ0lRLk5BU0RBUUdNOkVWT1AuSVFfRUJJVERBX01BUkdJTi5GWTIwMTkuMy8zMS8yMDIwAQAAABB+aSECAAAABzI1LjAwODcBCAAAAAUAAAABMQEAAAAKMjAxODExODUwNwMAAAADMTYwAgAAAAQ0MDQ3BAAAAAEwBwAAAAkzLzMxLzIwMjAIAAAACjEyLzMxLzIwMTkJAAAAATDpSHoPnfXYCE9+M1Cd9dgILENJUS5OQVNEQVFHTTpFVk9QLklRX05JLjIwMDAuMy8zMS8yMDIwLi4uVVNEAQAAABB+aSECAAAABi05LjYyMwEIAAAABQAAAAExAQAAAAoyMDM0Mzk4NDIyAwAAAAMxNjACAAAAAjE1BAAAAAEwBwAAAAkzLzMxLzIwMjAI</t>
  </si>
  <si>
    <t>AAAACTMvMzEvMjAyMAkAAAABMOlIeg+d9dgI12wyUJ312AgqQ0lRLk5ZU0U6RklTLklRX05JX01BUkdJTi5GWTIwMTkuMy8zMS8yMDIwAQAAAKzTmQACAAAABjIuODgzOQEIAAAABQAAAAExAQAAAAoyMDE2MjcxNzAzAwAAAAMxNjACAAAABDQwOTQEAAAAATAHAAAACTMvMzEvMjAyMAgAAAAKMTIvMzEvMjAxOQkAAAABMOlIeg+d9dgIGAkzUJ312AguQ0lRLk5ZU0U6RklTLklRX1RPVEFMX1JFVi4yMDAwLjMvMzEvMjAyMC4uLlVTRAEAAACs05kAAgAAAAUxMTM1NAEIAAAABQAAAAExAQAAAAoyMDM0NTEwNTM0AwAAAAMxNjACAAAAAjI4BAAAAAEwBwAAAAkzLzMxLzIwMjAIAAAACTMvMzEvMjAyMAkAAAABMOlIeg+d9dgI12wyUJ312AgnQ0lRLk5ZU0U6U1EuSVFfVE9UQUxfTEVBU0VTLjIwMDAuLi4uVVNEAQAAAKqHAAUCAAAABzQ0Mi40MDkBCAAAAAUAAAABMQEAAAAKMjA4MTQyNTMyNwMAAAADMTYwAgAAAAU0ODk3OQQAAAABMAcAAAAINC8xLzIwMjEIAAAACjEyLzMxLzIwMjAJAAAAATDpSHoPnfXYCNdsMlCd9dgIO0NJUS5OWVNFOlNRLklRX0VCSVREQV8zWVJfQU5OX0dST1dUSC5GWTIwMjAuMy8zMS8yMDIwLi4uVVNEAQAAAKqHAAUDAAAAAADpSHoPnfXYCBosNVCd9dgIPUNJUS5OQVNEQVE6IEZJU1YuSVFfVE9UQUxfUkVWXzFZUl9BTk5fR1JPV1RILkZZMjAxOS4zLzMxLzIwMjABAAAA0fQBAAIA</t>
  </si>
  <si>
    <t>AAAHNzQuOTQ0MQEIAAAABQAAAAExAQAAAAoyMDE4MDk4ODc5AwAAAAMxNjACAAAABDQxOTQEAAAAATAHAAAACTMvMzEvMjAyMAgAAAAKMTIvMzEvMjAxOQkAAAABMOlIeg+d9dgIQMg1UJ312AgoQ0lRLk5BU0RBUTogRklTVi5JUV9GSUxJTkdfQ1VSUkVOQ1kuMjAwMAEAAADR9AEAAwAAAANVU0QA6Uh6D5312Aj3ujJQnfXYCCtDSVEuTllTRTpGSVMuSVFfVE9UQUxfRVFVSVRZLjIwMDAuLTFZLi4uVVNEAQAAAKzTmQACAAAABTQ5MzU3AQgAAAAFAAAAATEBAAAACjIwMzQ1MTA1MzQDAAAAAzE2MAIAAAAEMTI3NQQAAAABMAcAAAAINC8xLzIwMjAIAAAACTMvMzEvMjAyMAkAAAABMOlIeg+d9dgIwb+TGZ312AgxQ0lRLk5BU0RBUTrCoFJQQVkuSVFfRUJJVERBX01BUkdJTi4yMDAwLjMvMzEvMjAyMAEAAAABybcjAgAAAAcxOC44Nzg4AQgAAAAFAAAAATEBAAAACjIwMzQ5MTI0NjgDAAAAAzE2MAIAAAAENDA0NwQAAAABMAcAAAAJMy8zMS8yMDIwCAAAAAkzLzMxLzIwMjAJAAAAATDpSHoPnfXYCNBFMlCd9dgILENJUS5OWVNFOiBHUE4uSVFfVE9UQUxfTEVBU0VTLjIwMDAuLTFZLi4uVVNEAQAAAAZqDAACAAAABjMwLjc5OAEIAAAABQAAAAExAQAAAAoyMDMzNjM2OTY3AwAAAAMxNjACAAAABTQ4OTc5BAAAAAEwBwAAAAg0LzEvMjAyMAgAAAAJMy8zMS8yMDIwCQAAAAEw6Uh6D5312Ah7cZMZnfXYCEBDSVEu</t>
  </si>
  <si>
    <t>TllTRTogR1BOLklRX1RPVEFMX1JFVl8zWVJfQU5OX0dST1dUSC5GWTIwMjAuMy8zMS8yMDIwLi4uVVNEAQAAAAZqDAADAAAAAADpSHoPnfXYCOmTMlCd9dgIL0NJUS5OWVNFOiBHUE4uSVFfUkVWRU5VRS5GWTIwMTkuMy8zMS8yMDIwLi4uVVNEAQAAAAZqDAACAAAACDQ5MTEuODkyAQgAAAAFAAAAATEBAAAACjIwMTYzNjM5OTADAAAAAzE2MAIAAAADMTEyBAAAAAEwBwAAAAkzLzMxLzIwMjAIAAAACjEyLzMxLzIwMTkJAAAAATDpSHoPnfXYCGKlM1Cd9dgIJUNJUS5BU1g6U1pMLklRX1RPVEFMX0RFQlQuMjAwMC4uLi5VU0QBAAAAlZSJEwIAAAAJNDEuNDM5MzAyAQgAAAAFAAAAAjI5AgAAAAQ0MTczAQAAAAoyMDg2ODc0NTgwAwAAAAMxNjAEAAAAATAHAAAACDQvMS8yMDIxCAAAAAoxMi8zMS8yMDIwCQAAAAEw6Uh6D5312Ai9jzRQnfXYCCpDSVEuQVNYOlNaTC5JUV9FQklUREEuMjAwMC4zLzMxLzIwMjAuLi5VU0QBAAAAlZSJEwIAAAAJLTMuMTYzODk5AQgAAAAFAAAAATEBAAAACjIwNTU5NjI5MjcDAAAAAzE2MAIAAAAENDA1MQQAAAABMAcAAAAJMy8zMS8yMDIwCAAAAAkzLzMxLzIwMjAJAAAAATDpSHoPnfXYCAXiMlCd9dgIMkNJUS5OQVNEQVE6wqBSUEFZLklRX0NBU0hfU1RfSU5WRVNULjIwMDAuLTFZLi4uVVNEAQAAAAHJtyMCAAAACDMyLjcxMjYxAQgAAAAFAAAAATEBAAAACjIwMzQ5MTI0NjgD</t>
  </si>
  <si>
    <t>AAAAAzE2MAIAAAAEMTAwMgQAAAABMAcAAAAINC8xLzIwMjAIAAAACTMvMzEvMjAyMAkAAAABMOlIeg+d9dgIZI+OGZ312AgwQ0lRLk5BU0RBUTrCoFJQQVkuSVFfVE9UQUxfTEVBU0VTLjIwMDAuLTFZLi4uVVNEAQAAAAHJtyMDAAAAAADpSHoPnfXYCDxkkBmd9dgIMENJUS5LT1NEQVE6QTAzNTYwMC5JUV9DQVNIX1NUX0lOVkVTVC4yMDAwLi4uLlVTRAEAAABrvJIAAgAAAAoyMDEuMDExNjMyAQgAAAAFAAAAATEBAAAACjIwODUzMDUzODkDAAAAAzE2MAIAAAAEMTAwMgQAAAABMAcAAAAINC8xLzIwMjEIAAAACjEyLzMxLzIwMjAJAAAAATDpSHoPnfXYCAXiMlCd9dgIPENJUS5LT1NEQVE6QTAzNTYwMC5JUV9FQklUREFfMVlSX0FOTl9HUk9XVEguRlkyMDE5LjMvMzEvMjAyMAEAAABrvJIAAgAAAAc2OS4yODYyAQgAAAAFAAAAATEBAAAACjIwMjUyODM5NDYDAAAAAjg1AgAAAAQ0MTk2BAAAAAEwBwAAAAkzLzMxLzIwMjAIAAAACjEyLzMxLzIwMTkJAAAAATDpSHoPnfXYCKX3MVCd9dgIMUNJUS5LT1NEQVE6QTAzNTYwMC5JUV9FQklUREEuMjAwMC4zLzMxLzIwMjAuLi5VU0QBAAAAa7ySAAIAAAAKMTE3LjI1Mjc3NgEIAAAABQAAAAExAQAAAAoyMDU1NTQ2OTE0AwAAAAMxNjACAAAABDQwNTEEAAAAATAHAAAACTMvMzEvMjAyMAgAAAAJMy8zMS8yMDIwCQAAAAEw6Uh6D5312AjpkzJQnfXYCChDSVEuQVNY</t>
  </si>
  <si>
    <t>OlNaTC5JUV9UT1RBTF9ERUJULjIwMDAuLTFZLi4uVVNEAQAAAJWUiRMCAAAACTM4LjQwMTY4OAEIAAAABQAAAAExAQAAAAoyMDU1OTYyOTI3AwAAAAMxNjACAAAABDQxNzMEAAAAATAHAAAACDQvMS8yMDIwCAAAAAkzLzMxLzIwMjAJAAAAATDpSHoPnfXYCOARkhmd9dgINkNJUS5BU1g6U1pMLklRX1RPVEFMX1JFVl8xWVJfQU5OX0dST1dUSC4yMDAwLjMvMzEvMjAyMAEAAACVlIkTAgAAAAg1NjUuMjU2NgEIAAAABQAAAAExAQAAAAoyMDU1OTYyOTI3AwAAAAMxNjACAAAABDQxOTQEAAAAATAHAAAACTMvMzEvMjAyMAgAAAAJMy8zMS8yMDIwCQAAAAEw6Uh6D5312AhAyDVQnfXYCC1DSVEuTkFTREFRQ006UFJUSC5JUV9UT1RBTF9MRUFTRVMuMjAwMC4uLi5VU0QBAAAAoj5pGAMAAAAAAOlIeg+d9dgIBeIyUJ312AgzQ0lRLktPU0RBUTpBMDM1NjAwLklRX0NBU0hfU1RfSU5WRVNULjIwMDAuLTFZLi4uVVNEAQAAAGu8kgACAAAACjEzMS45ODc2MzYBCAAAAAUAAAABMQEAAAAKMjA1NTU0NjkxNAMAAAADMTYwAgAAAAQxMDAyBAAAAAEwBwAAAAg0LzEvMjAyMAgAAAAJMy8zMS8yMDIwCQAAAAEw6Uh6D5312Ajrx48ZnfXYCDBDSVEuS09TREFROkEwMzU2MDAuSVFfTklfTUFSR0lOLkZZMjAxOS4zLzMxLzIwMjABAAAAa7ySAAIAAAAGNS4yMjg3AQgAAAAFAAAAATEBAAAACjIwMjUyODM5NDYDAAAAAjg1AgAA</t>
  </si>
  <si>
    <t>AAQ0MDk0BAAAAAEwBwAAAAkzLzMxLzIwMjAIAAAACjEyLzMxLzIwMTkJAAAAATDpSHoPnfXYCCEwM1Cd9dgIQUNJUS5OQVNEQVFHTTpFVk9QLklRX0VCSVREQV8zWVJfQU5OX0dST1dUSC5GWTIwMjAuMy8zMS8yMDIwLi4uVVNEAQAAABB+aSEDAAAAAADpSHoPnfXYCM+2NFCd9dgILUNJUS5OQVNEQVFHTTpFVk9QLklRX05JX01BUkdJTi4yMDAwLjMvMzEvMjAyMAEAAAAQfmkhAgAAAActMS45ODIzAQgAAAAFAAAAATEBAAAACjIwMzQzOTg0MjIDAAAAAzE2MAIAAAAENDA5NAQAAAABMAcAAAAJMy8zMS8yMDIwCAAAAAkzLzMxLzIwMjAJAAAAATDpSHoPnfXYCPkENVCd9dgIN0NJUS5OWVNFOlNRLklRX05JXzNZUl9BTk5fR1JPV1RILkZZMjAyMC4zLzMxLzIwMjAuLi5VU0QBAAAAqocABQMAAAAAAOlIeg+d9dgIvY80UJ312AgsQ0lRLk5ZU0U6U1EuSVFfRUJJVERBLkZZMjAxOS4zLzMxLzIwMjAuLi5VU0QBAAAAqocABQIAAAAGODMuMjU1AQgAAAAFAAAAATEBAAAACjIwMTc0Nzc2MjUDAAAAAzE2MAIAAAAENDA1MQQAAAABMAcAAAAJMy8zMS8yMDIwCAAAAAoxMi8zMS8yMDE5CQAAAAEw6Uh6D5312AgfejVQnfXYCC1DSVEuTllTRTpTUS5JUV9UT1RBTF9SRVYuMjAwMC4zLzMxLzIwMjAuLi5VU0QBAAAAqocABQIAAAAHNTEzNS4yNQEIAAAABQAAAAExAQAAAAoyMDMzNjgxOTg1AwAAAAMxNjACAAAAAjI4</t>
  </si>
  <si>
    <t>BAAAAAEwBwAAAAkzLzMxLzIwMjAIAAAACTMvMzEvMjAyMAkAAAABMOlIeg+d9dgItWg0UJ312AgtQ0lRLk5BU0RBUUdNOkVWT1AuSVFfVE9UQUxfRVFVSVRZLjIwMDAuLi4uVVNEAQAAABB+aSECAAAABzM1MC41MzMBCAAAAAUAAAABMQEAAAAKMjA4MjA0NzExOQMAAAADMTYwAgAAAAQxMjc1BAAAAAEwBwAAAAg0LzEvMjAyMQgAAAAKMTIvMzEvMjAyMAkAAAABMOlIeg+d9dgIbswzUJ312Ag5Q0lRLk5ZU0U6RklTLklRX1RPVEFMX1JFVl8xWVJfQU5OX0dST1dUSC5GWTIwMTkuMy8zMS8yMDIwAQAAAKzTmQACAAAABjIyLjY3NgEIAAAABQAAAAExAQAAAAoyMDE2MjcxNzAzAwAAAAMxNjACAAAABDQxOTQEAAAAATAHAAAACTMvMzEvMjAyMAgAAAAKMTIvMzEvMjAxOQkAAAABMOlIeg+d9dgIR1czUJ312AgnQ0lRLk5ZU0U6RklTLklRX05JLjIwMDAuMy8zMS8yMDIwLi4uVVNEAQAAAKzTmQACAAAAAzE2NQEIAAAABQAAAAExAQAAAAoyMDM0NTEwNTM0AwAAAAMxNjACAAAAAjE1BAAAAAEwBwAAAAkzLzMxLzIwMjAIAAAACTMvMzEvMjAyMAkAAAABMOlIeg+d9dgIR1czUJ312AglQ0lRLk5ZU0U6U1EuSVFfVE9UQUxfREVCVC4yMDAwLi4uLlVTRAEAAACqhwAFAgAAAAgzNDkzLjQyNwEIAAAABQAAAAExAQAAAAoyMDgxNDI1MzI3AwAAAAMxNjACAAAABDQxNzMEAAAAATAHAAAACDQvMS8yMDIxCAAAAAoxMi8z</t>
  </si>
  <si>
    <t>MS8yMDIwCQAAAAEw6Uh6D5312Aj3ujJQnfXYCENDSVEuTkFTREFROiBGSVNWLklRX1RPVEFMX1JFVl8zWVJfQU5OX0dST1dUSC5GWTIwMjAuMy8zMS8yMDIwLi4uVVNEAQAAANH0AQADAAAAAADpSHoPnfXYCBgJM1Cd9dgIMkNJUS5OQVNEQVE6IEZJU1YuSVFfRUJJVERBX01BUkdJTi5GWTIwMTkuMy8zMS8yMDIwAQAAANH0AQACAAAABzMyLjYxMDEBCAAAAAUAAAABMQEAAAAKMjAxODA5ODg3OQMAAAADMTYwAgAAAAQ0MDQ3BAAAAAEwBwAAAAkzLzMxLzIwMjAIAAAACjEyLzMxLzIwMTkJAAAAATDpSHoPnfXYCBgJM1Cd9dgIOENJUS5OQVNEQVE6IEZJU1YuSVFfRUJJVERBXzFZUl9BTk5fR1JPV1RILjIwMDAuMy8zMS8yMDIwAQAAANH0AQACAAAABzgzLjE4ODQBCAAAAAUAAAABMQEAAAAKMjAzNDUyNzQwOQMAAAADMTYwAgAAAAQ0MTk2BAAAAAEwBwAAAAkzLzMxLzIwMjAIAAAACTMvMzEvMjAyMAkAAAABMOlIeg+d9dgIGAkzUJ312AgqQ0lRLk5ZU0U6RklTLklRX0NBU0hfU1RfSU5WRVNULjIwMDAuLi4uVVNEAQAAAKzTmQACAAAABDE5NTkBCAAAAAUAAAABMQEAAAAKMjA4MDg5NDAzMQMAAAADMTYwAgAAAAQxMDAyBAAAAAEwBwAAAAg0LzEvMjAyMQgAAAAKMTIvMzEvMjAyMAkAAAABMOlIeg+d9dgI12wyUJ312AgpQ0lRLk5ZU0U6IEdQTi5JUV9OSV9NQVJHSU4uMjAwMC4zLzMxLzIwMjABAAAABmoM</t>
  </si>
  <si>
    <t>AAIAAAAFNy43ODUBCAAAAAUAAAABMQEAAAAKMjAzMzYzNjk2NwMAAAADMTYwAgAAAAQ0MDk0BAAAAAEwBwAAAAkzLzMxLzIwMjAIAAAACTMvMzEvMjAyMAkAAAABMOlIeg+d9dgI0EUyUJ312AgsQ0lRLk5BU0RBUTogRklTVi5JUV9UT1RBTF9MRUFTRVMuMjAwMC4uLi5VU0QBAAAA0fQBAAIAAAADOTcxAQgAAAAFAAAAATEBAAAACjIwODIxMzk4MjcDAAAAAzE2MAIAAAAFNDg5NzkEAAAAATAHAAAACDQvMS8yMDIxCAAAAAoxMi8zMS8yMDIwCQAAAAEw6Uh6D5312AhHVzNQnfXYCDNDSVEuTkFTREFROsKgUlBBWS5JUV9UT1RBTF9SRVYuMjAwMC4zLzMxLzIwMjAuLi5VU0QBAAAAAcm3IwIAAAAKMTIxLjA0MjUxOQEIAAAABQAAAAExAQAAAAoyMDM0OTEyNDY4AwAAAAMxNjACAAAAAjI4BAAAAAEwBwAAAAkzLzMxLzIwMjAIAAAACTMvMzEvMjAyMAkAAAABMOlIeg+d9dgIvY80UJ312AgpQ0lRLk5ZU0U6IEdQTi5JUV9UT1RBTF9FUVVJVFkuMjAwMC4uLi5VU0QBAAAABmoMAAIAAAAJMjc0ODcuMDQ0AQgAAAAFAAAAATEBAAAACjIwODEwMDYzMjcDAAAAAzE2MAIAAAAEMTI3NQQAAAABMAcAAAAINC8xLzIwMjEIAAAACjEyLzMxLzIwMjAJAAAAATDpSHoPnfXYCNBFMlCd9dgIPUNJUS5OWVNFOiBHUE4uSVFfRUJJVERBXzNZUl9BTk5fR1JPV1RILkZZMjAyMC4zLzMxLzIwMjAuLi5VU0QBAAAABmoMAAMAAAAA</t>
  </si>
  <si>
    <t>AOlIeg+d9dgI0EUyUJ312AgrQ0lRLk5BU0RBUTrCoFJQQVkuSVFfVE9UQUxfREVCVC4yMDAwLi4uLlVTRAEAAAABybcjAgAAAAoyNjcuMDc3Mjc1AQgAAAAFAAAAATEBAAAACjIwODI2NDY3MjQDAAAAAzE2MAIAAAAENDE3MwQAAAABMAcAAAAINC8xLzIwMjEIAAAACjEyLzMxLzIwMjAJAAAAATDpSHoPnfXYCEdXM1Cd9dgIPUNJUS5OQVNEQVE6wqBSUEFZLklRX05JXzNZUl9BTk5fR1JPV1RILkZZMjAyMC4zLzMxLzIwMjAuLi5VU0QBAAAAAcm3IwMAAAAAAOlIeg+d9dgIH3o1UJ312AgyQ0lRLk5BU0RBUTrCoFJQQVkuSVFfRUJJVERBLkZZMjAxOS4zLzMxLzIwMjAuLi5VU0QBAAAAAcm3IwIAAAAJMjAuMzcwOTIxAQgAAAAFAAAAATEBAAAACjIwMjI0MTA1NDkDAAAAAzE2MAIAAAAENDA1MQQAAAABMAcAAAAJMy8zMS8yMDIwCAAAAAoxMi8zMS8yMDE5CQAAAAEw6Uh6D5312Ai9jzRQnfXYCClDSVEuQVNYOlNaTC5JUV9DQVNIX1NUX0lOVkVTVC4yMDAwLi4uLlVTRAEAAACVlIkTAgAAAAk4NC4yODUzODMBCAAAAAUAAAACMjkCAAAABDEwMDIBAAAACjIwODY4NzQ1ODADAAAAAzE2MAQAAAABMAcAAAAINC8xLzIwMjEIAAAACjEyLzMxLzIwMjAJAAAAATDpSHoPnfXYCCEwM1Cd9dgIOENJUS5BU1g6U1pMLklRX1RPVEFMX1JFVl8xWVJfQU5OX0dST1dUSC5GWTIwMTkuMy8zMS8yMDIwAQAAAJWUiRMCAAAA</t>
  </si>
  <si>
    <t>CDg4NC4wNTQyAQgAAAAFAAAAATEBAAAACjIwMTczODk1MDkDAAAAAzE2MAIAAAAENDE5NAQAAAABMAcAAAAJMy8zMS8yMDIwCAAAAAoxMi8zMS8yMDE5CQAAAAEw6Uh6D5312AjpkzJQnfXYCCZDSVEuQVNYOlNaTC5JUV9OSS4yMDAwLjMvMzEvMjAyMC4uLlVTRAEAAACVlIkTAgAAAAktMTguMzEwNTQBCAAAAAUAAAABMQEAAAAKMjA1NTk2MjkyNwMAAAADMTYwAgAAAAIxNQQAAAABMAcAAAAJMy8zMS8yMDIwCAAAAAkzLzMxLzIwMjAJAAAAATDpSHoPnfXYCOmTMlCd9dgIRUNJUS5LT1NEQVE6QTAzNTYwMC5JUV9UT1RBTF9SRVZfM1lSX0FOTl9HUk9XVEguRlkyMDIwLjMvMzEvMjAyMC4uLlVTRAEAAABrvJIAAwAAAAAA6Uh6D5312AhPfjNQnfXYCDRDSVEuS09TREFROkEwMzU2MDAuSVFfRUJJVERBX01BUkdJTi5GWTIwMTkuMy8zMS8yMDIwAQAAAGu8kgACAAAABzEzLjg5MTgBCAAAAAUAAAABMQEAAAAKMjAyNTI4Mzk0NgMAAAACODUCAAAABDQwNDcEAAAAATAHAAAACTMvMzEvMjAyMAgAAAAKMTIvMzEvMjAxOQkAAAABMOlIeg+d9dgIYqUzUJ312Ag6Q0lRLktPU0RBUTpBMDM1NjAwLklRX0VCSVREQV8xWVJfQU5OX0dST1dUSC4yMDAwLjMvMzEvMjAyMAEAAABrvJIAAgAAAAc3Ny45NDE1AQgAAAAFAAAAATEBAAAACjIwNTU1NDY5MTQDAAAAAjg1AgAAAAQ0MTk2BAAAAAEwBwAAAAkzLzMxLzIwMjAI</t>
  </si>
  <si>
    <t>AAAACTMvMzEvMjAyMAkAAAABMOlIeg+d9dgIYqUzUJ312AgtQ0lRLk5BU0RBUUNNOlBSVEguSVFfVE9UQUxfRVFVSVRZLjIwMDAuLi4uVVNEAQAAAKI+aRgCAAAABy05OC41NjQBCAAAAAUAAAABMQEAAAAKMjA4NzMyNTk5OAMAAAADMTYwAgAAAAQxMjc1BAAAAAEwBwAAAAg0LzEvMjAyMQgAAAAKMTIvMzEvMjAyMAkAAAABMOlIeg+d9dgIZRY2UJ312AgxQ0lRLktPU0RBUTpBMDM1NjAwLklRX1RPVEFMX0xFQVNFUy4yMDAwLi0xWS4uLlVTRAEAAABrvJIAAgAAAAk1Ny4wMzA3OTMBCAAAAAUAAAABMQEAAAAKMjA1NTU0NjkxNAMAAAADMTYwAgAAAAU0ODk3OQQAAAABMAcAAAAINC8xLzIwMjAIAAAACTMvMzEvMjAyMAkAAAABMOlIeg+d9dgIsFKPGZ312AguQ0lRLktPU0RBUTpBMDM1NjAwLklRX1RPVEFMX0xFQVNFUy4yMDAwLi4uLlVTRAEAAABrvJIAAgAAAAk2MS4zNzEyMDIBCAAAAAUAAAABMQEAAAAKMjA4NTMwNTM4OQMAAAADMTYwAgAAAAU0ODk3OQQAAAABMAcAAAAINC8xLzIwMjEIAAAACjEyLzMxLzIwMjAJAAAAATDpSHoPnfXYCOmTMlCd9dgIPUNJUS5OQVNEQVFHTTpFVk9QLklRX05JXzNZUl9BTk5fR1JPV1RILkZZMjAyMC4zLzMxLzIwMjAuLi5VU0QBAAAAEH5pIQMAAAAAAOlIeg+d9dgI97oyUJ312AgyQ0lRLk5BU0RBUUdNOkVWT1AuSVFfRUJJVERBLkZZMjAxOS4zLzMxLzIwMjAuLi5V</t>
  </si>
  <si>
    <t>U0QBAAAAEH5pIQIAAAAHMTIxLjQ4NwEIAAAABQAAAAExAQAAAAoyMDE4MTE4NTA3AwAAAAMxNjACAAAABDQwNTEEAAAAATAHAAAACTMvMzEvMjAyMAgAAAAKMTIvMzEvMjAxOQkAAAABMOlIeg+d9dgI97oyUJ312AgzQ0lRLk5BU0RBUUdNOkVWT1AuSVFfVE9UQUxfUkVWLjIwMDAuMy8zMS8yMDIwLi4uVVNEAQAAABB+aSECAAAABzQ4NS40MjkBCAAAAAUAAAABMQEAAAAKMjAzNDM5ODQyMgMAAAADMTYwAgAAAAIyOAQAAAABMAcAAAAJMy8zMS8yMDIwCAAAAAkzLzMxLzIwMjAJAAAAATDpSHoPnfXYCAXiMlCd9dgIKUNJUS5OWVNFOlNRLklRX0NBU0hfU1RfSU5WRVNULjIwMDAuLi4uVVNEAQAAAKqHAAUCAAAABzM4NTMuMTcBCAAAAAUAAAABMQEAAAAKMjA4MTQyNTMyNwMAAAADMTYwAgAAAAQxMDAyBAAAAAEwBwAAAAg0LzEvMjAyMQgAAAAKMTIvMzEvMjAyMAkAAAABMOlIeg+d9dgItWg0UJ312Ag4Q0lRLk5ZU0U6U1EuSVFfVE9UQUxfUkVWXzFZUl9BTk5fR1JPV1RILkZZMjAxOS4zLzMxLzIwMjABAAAAqocABQIAAAAHNDIuOTEyMgEIAAAABQAAAAExAQAAAAoyMDE3NDc3NjI1AwAAAAMxNjACAAAABDQxOTQEAAAAATAHAAAACTMvMzEvMjAyMAgAAAAKMTIvMzEvMjAxOQkAAAABMOlIeg+d9dgIGiw1UJ312AgmQ0lRLk5ZU0U6U1EuSVFfTkkuMjAwMC4zLzMxLzIwMjAuLi5VU0QBAAAAqocABQIAAAAH</t>
  </si>
  <si>
    <t>MzA3LjcwNgEIAAAABQAAAAExAQAAAAoyMDMzNjgxOTg1AwAAAAMxNjACAAAAAjE1BAAAAAEwBwAAAAkzLzMxLzIwMjAIAAAACTMvMzEvMjAyMAkAAAABMOlIeg+d9dgIbswzUJ312AgrQ0lRLk5BU0RBUUdNOkVWT1AuSVFfVE9UQUxfREVCVC4yMDAwLi4uLlVTRAEAAAAQfmkhAgAAAAc2MzUuNjIzAQgAAAAFAAAAATEBAAAACjIwODIwNDcxMTkDAAAAAzE2MAIAAAAENDE3MwQAAAABMAcAAAAINC8xLzIwMjEIAAAACjEyLzMxLzIwMjAJAAAAATDpSHoPnfXYCHg9NlCd9dgIP0NJUS5OWVNFOkZJUy5JUV9UT1RBTF9SRVZfM1lSX0FOTl9HUk9XVEguRlkyMDIwLjMvMzEvMjAyMC4uLlVTRAEAAACs05kAAwAAAAAA9296D5312Ai9jzRQnfXYCC5DSVEuTllTRTpGSVMuSVFfRUJJVERBX01BUkdJTi5GWTIwMTkuMy8zMS8yMDIwAQAAAKzTmQACAAAABzMyLjk0MjkBCAAAAAUAAAABMQEAAAAKMjAxNjI3MTcwMwMAAAADMTYwAgAAAAQ0MDQ3BAAAAAEwBwAAAAkzLzMxLzIwMjAIAAAACjEyLzMxLzIwMTkJAAAAATD3b3oPnfXYCB96NVCd9dgINENJUS5OWVNFOkZJUy5JUV9FQklUREFfMVlSX0FOTl9HUk9XVEguMjAwMC4zLzMxLzIwMjABAAAArNOZAAIAAAAHNTIuOTY0MQEIAAAABQAAAAExAQAAAAoyMDM0NTEwNTM0AwAAAAMxNjACAAAABDQxOTYEAAAAATAHAAAACTMvMzEvMjAyMAgAAAAJMy8zMS8yMDIwCQAA</t>
  </si>
  <si>
    <t>AAEw9296D5312Ai9jzRQnfXYCCxDSVEuTkFTREFROiBGSVNWLklRX05JX01BUkdJTi4yMDAwLjMvMzEvMjAyMAEAAADR9AEAAgAAAAY4LjUxMTMBCAAAAAUAAAABMQEAAAAKMjAzNDUyNzQwOQMAAAADMTYwAgAAAAQ0MDk0BAAAAAEwBwAAAAkzLzMxLzIwMjAIAAAACTMvMzEvMjAyMAkAAAABMPdveg+d9dgItWg0UJ312AgoQ0lRLk5ZU0U6RklTLklRX1RPVEFMX0xFQVNFUy4yMDAwLi4uLlVTRAEAAACs05kAAgAAAAM2MDUBCAAAAAUAAAABMQEAAAAKMjA4MDg5NDAzMQMAAAADMTYwAgAAAAU0ODk3OQQAAAABMAcAAAAINC8xLzIwMjEIAAAACjEyLzMxLzIwMjAJAAAAATD3b3oPnfXYCG7MM1Cd9dgILkNJUS5OWVNFOiBHUE4uSVFfRUJJVERBLkZZMjAxOS4zLzMxLzIwMjAuLi5VU0QBAAAABmoMAAIAAAAIMTkyNS4zNTIBCAAAAAUAAAABMQEAAAAKMjAxNjM2Mzk5MAMAAAADMTYwAgAAAAQ0MDUxBAAAAAEwBwAAAAkzLzMxLzIwMjAIAAAACjEyLzMxLzIwMTkJAAAAATD3b3oPnfXYCEdXM1Cd9dgIL0NJUS5OWVNFOiBHUE4uSVFfVE9UQUxfUkVWLjIwMDAuMy8zMS8yMDIwLi4uVVNEAQAAAAZqDAACAAAACDU5MzIuNDUxAQgAAAAFAAAAATEBAAAACjIwMzM2MzY5NjcDAAAAAzE2MAIAAAACMjgEAAAAATAHAAAACTMvMzEvMjAyMAgAAAAJMy8zMS8yMDIwCQAAAAEw9296D5312AhHVzNQnfXYCCxDSVEuTkFT</t>
  </si>
  <si>
    <t>REFROiBGSVNWLklRX1RPVEFMX0VRVUlUWS4yMDAwLi4uLlVTRAEAAADR9AEAAgAAAAUzMzMyOQEIAAAABQAAAAExAQAAAAoyMDgyMTM5ODI3AwAAAAMxNjACAAAABDEyNzUEAAAAATAHAAAACDQvMS8yMDIxCAAAAAoxMi8zMS8yMDIwCQAAAAEw9296D5312AgaLDVQnfXYCEBDSVEuTkFTREFROiBGSVNWLklRX0VCSVREQV8zWVJfQU5OX0dST1dUSC5GWTIwMjAuMy8zMS8yMDIwLi4uVVNEAQAAANH0AQADAAAAAAD3b3oPnfXYCLVoNFCd9dgILENJUS5OQVNEQVE6wqBSUEFZLklRX05JLjIwMDAuMy8zMS8yMDIwLi4uVVNEAQAAAAHJtyMCAAAACi00OC4zMjg1OTMBCAAAAAUAAAABMQEAAAAKMjAzNDkxMjQ2OAMAAAADMTYwAgAAAAIxNQQAAAABMAcAAAAJMy8zMS8yMDIwCAAAAAkzLzMxLzIwMjAJAAAAATD3b3oPnfXYCAXiMlCd9dgIJ0NJUS5OWVNFOiBHUE4uSVFfVE9UQUxfREVCVC4yMDAwLi4uLlVTRAEAAAAGagwAAgAAAAkxMDI3MS4wMDQBCAAAAAUAAAABMQEAAAAKMjA4MTAwNjMyNwMAAAADMTYwAgAAAAQ0MTczBAAAAAEwBwAAAAg0LzEvMjAyMQgAAAAKMTIvMzEvMjAyMAkAAAABMPdveg+d9dgIYqUzUJ312Ag5Q0lRLk5ZU0U6IEdQTi5JUV9OSV8zWVJfQU5OX0dST1dUSC5GWTIwMjAuMy8zMS8yMDIwLi4uVVNEAQAAAAZqDAADAAAAAAD3b3oPnfXYCEdXM1Cd9dgIM0NJUS5BU1g6U1pMLklRX0VC</t>
  </si>
  <si>
    <t>SVREQV8xWVJfQU5OX0dST1dUSC4yMDAwLjMvMzEvMjAyMAEAAACVlIkTAwAAAAJOTQEIAAAABQAAAAExAQAAAAoyMDU1OTYyOTI3AwAAAAMxNjACAAAABDQxOTYEAAAAATAHAAAACTMvMzEvMjAyMAgAAAAJMy8zMS8yMDIwCQAAAAEw9296D5312Ai4HjJQnfXYCC9DSVEuTkFTREFROsKgUlBBWS5JUV9DQVNIX1NUX0lOVkVTVC4yMDAwLi4uLlVTRAEAAAABybcjAgAAAAk5MS4xMjk4ODgBCAAAAAUAAAABMQEAAAAKMjA4MjY0NjcyNAMAAAADMTYwAgAAAAQxMDAyBAAAAAEwBwAAAAg0LzEvMjAyMQgAAAAKMTIvMzEvMjAyMAkAAAABMPdveg+d9dgIvY80UJ312Ag+Q0lRLk5BU0RBUTrCoFJQQVkuSVFfVE9UQUxfUkVWXzFZUl9BTk5fR1JPV1RILkZZMjAxOS4zLzMxLzIwMjABAAAAAcm3IwIAAAAILTE5LjU0MzkBCAAAAAUAAAABMQEAAAAKMjAyMjQxMDU0OQMAAAADMTYwAgAAAAQ0MTk0BAAAAAEwBwAAAAkzLzMxLzIwMjAIAAAACjEyLzMxLzIwMTkJAAAAATD3b3oPnfXYCAXiMlCd9dgIJ0NJUS5BU1g6U1pMLklRX1RPVEFMX0xFQVNFUy4yMDAwLi4uLlVTRAEAAACVlIkTAgAAAAgwLjE0Mjc0MwEIAAAABQAAAAIyOQIAAAAFNDg5NzkBAAAACjIwODY4NzQ1ODADAAAAAzE2MAQAAAABMAcAAAAINC8xLzIwMjEIAAAACjEyLzMxLzIwMjAJAAAAATD3b3oPnfXYCAXiMlCd9dgIPkNJUS5BU1g6U1pMLklRX1RP</t>
  </si>
  <si>
    <t>VEFMX1JFVl8zWVJfQU5OX0dST1dUSC5GWTIwMjAuMy8zMS8yMDIwLi4uVVNEAQAAAJWUiRMDAAAAAAD3b3oPnfXYCKX3MVCd9dgILUNJUS5BU1g6U1pMLklRX0VCSVREQV9NQVJHSU4uRlkyMDE5LjMvMzEvMjAyMAEAAACVlIkTAgAAAActMjkuNTcyAQgAAAAFAAAAATEBAAAACjIwMTczODk1MDkDAAAAAzE2MAIAAAAENDA0NwQAAAABMAcAAAAJMy8zMS8yMDIwCAAAAAoxMi8zMS8yMDE5CQAAAAEw9296D5312Ail9zFQnfXYCEJDSVEuS09TREFROkEwMzU2MDAuSVFfRUJJVERBXzNZUl9BTk5fR1JPV1RILkZZMjAyMC4zLzMxLzIwMjAuLi5VU0QBAAAAa7ySAAMAAAAAAPdveg+d9dgIH3o1UJ312AguQ0lRLktPU0RBUTpBMDM1NjAwLklRX05JX01BUkdJTi4yMDAwLjMvMzEvMjAyMAEAAABrvJIAAgAAAAY1LjEyMDQBCAAAAAUAAAABMQEAAAAKMjA1NTU0NjkxNAMAAAACODUCAAAABDQwOTQEAAAAATAHAAAACTMvMzEvMjAyMAgAAAAJMy8zMS8yMDIwCQAAAAEw9296D5312AhuzDNQnfXYCDxDSVEuTllTRTpGSVMuSVFfRUJJVERBXzNZUl9BTk5fR1JPV1RILkZZMjAyMC4zLzMxLzIwMjAuLi5VU0QBAAAArNOZAAMAAAAAAPdveg+d9dgI97oyUJ312AgoQ0lRLk5ZU0U6RklTLklRX05JX01BUkdJTi4yMDAwLjMvMzEvMjAyMAEAAACs05kAAgAAAAYxLjQ1MzIBCAAAAAUAAAABMQEAAAAKMjAzNDUxMDUzNAMA</t>
  </si>
  <si>
    <t>AAADMTYwAgAAAAQ0MDk0BAAAAAEwBwAAAAkzLzMxLzIwMjAIAAAACTMvMzEvMjAyMAkAAAABMPdveg+d9dgI97oyUJ312AguQ0lRLktPU0RBUTpBMDM1NjAwLklRX1RPVEFMX0VRVUlUWS4yMDAwLi4uLlVTRAEAAABrvJIAAgAAAAo0MTUuNDgzNTQ2AQgAAAAFAAAAATEBAAAACjIwODUzMDUzODkDAAAAAzE2MAIAAAAEMTI3NQQAAAABMAcAAAAINC8xLzIwMjEIAAAACjEyLzMxLzIwMjAJAAAAATD3b3oPnfXYCNvdNFCd9dgIPENJUS5OQVNEQVE6IEZJU1YuSVFfTklfM1lSX0FOTl9HUk9XVEguRlkyMDIwLjMvMzEvMjAyMC4uLlVTRAEAAADR9AEAAwAAAAAA9296D5312AhuzDNQnfXYCDFDSVEuTkFTREFROiBGSVNWLklRX0VCSVREQS5GWTIwMTkuMy8zMS8yMDIwLi4uVVNEAQAAANH0AQACAAAABDMzMjIBCAAAAAUAAAABMQEAAAAKMjAxODA5ODg3OQMAAAADMTYwAgAAAAQ0MDUxBAAAAAEwBwAAAAkzLzMxLzIwMjAIAAAACjEyLzMxLzIwMTkJAAAAATD3b3oPnfXYCG7MM1Cd9dgIMkNJUS5OQVNEQVE6IEZJU1YuSVFfVE9UQUxfUkVWLjIwMDAuMy8zMS8yMDIwLi4uVVNEAQAAANH0AQACAAAABTEyNDU0AQgAAAAFAAAAATEBAAAACjIwMzQ1Mjc0MDkDAAAAAzE2MAIAAAACMjgEAAAAATAHAAAACTMvMzEvMjAyMAgAAAAJMy8zMS8yMDIwCQAAAAEw9296D5312Aj5BDVQnfXYCChDSVEuTllTRTpGSVMuSVFf</t>
  </si>
  <si>
    <t>VE9UQUxfRVFVSVRZLjIwMDAuLi4uVVNEAQAAAKzTmQACAAAABTQ5NDg3AQgAAAAFAAAAATEBAAAACjIwODA4OTQwMzEDAAAAAzE2MAIAAAAEMTI3NQQAAAABMAcAAAAINC8xLzIwMjEIAAAACjEyLzMxLzIwMjAJAAAAATD3b3oPnfXYCPe6MlCd9dgIOkNJUS5OWVNFOiBHUE4uSVFfVE9UQUxfUkVWXzFZUl9BTk5fR1JPV1RILkZZMjAxOS4zLzMxLzIwMjABAAAABmoMAAIAAAAHNDUuOTEwOAEIAAAABQAAAAExAQAAAAoyMDE2MzYzOTkwAwAAAAMxNjACAAAABDQxOTQEAAAAATAHAAAACTMvMzEvMjAyMAgAAAAKMTIvMzEvMjAxOQkAAAABMPdveg+d9dgIGiw1UJ312AgoQ0lRLk5ZU0U6IEdQTi5JUV9OSS4yMDAwLjMvMzEvMjAyMC4uLlVTRAEAAAAGagwAAgAAAAc0NjEuODQ3AQgAAAAFAAAAATEBAAAACjIwMzM2MzY5NjcDAAAAAzE2MAIAAAACMTUEAAAAATAHAAAACTMvMzEvMjAyMAgAAAAJMy8zMS8yMDIwCQAAAAEw9296D5312AgfejVQnfXYCCpDSVEuTkFTREFROiBGSVNWLklRX1RPVEFMX0RFQlQuMjAwMC4uLi5VU0QBAAAA0fQBAAIAAAAFMjEyODABCAAAAAUAAAABMQEAAAAKMjA4MjEzOTgyNwMAAAADMTYwAgAAAAQ0MTczBAAAAAEwBwAAAAg0LzEvMjAyMQgAAAAKMTIvMzEvMjAyMAkAAAABMPdveg+d9dgI0EUyUJ312AhEQ0lRLk5BU0RBUTrCoFJQQVkuSVFfVE9UQUxfUkVWXzNZUl9BTk5fR1JP</t>
  </si>
  <si>
    <t>V1RILkZZMjAyMC4zLzMxLzIwMjAuLi5VU0QBAAAAAcm3IwMAAAAAAPdveg+d9dgIQMg1UJ312AgzQ0lRLk5BU0RBUTrCoFJQQVkuSVFfRUJJVERBX01BUkdJTi5GWTIwMTkuMy8zMS8yMDIwAQAAAAHJtyMCAAAABzE5LjQ3NDQBCAAAAAUAAAABMQEAAAAKMjAyMjQxMDU0OQMAAAADMTYwAgAAAAQ0MDQ3BAAAAAEwBwAAAAkzLzMxLzIwMjAIAAAACjEyLzMxLzIwMTkJAAAAATD3b3oPnfXYCLVoNFCd9dgIOUNJUS5OQVNEQVE6wqBSUEFZLklRX0VCSVREQV8xWVJfQU5OX0dST1dUSC4yMDAwLjMvMzEvMjAyMAEAAAABybcjAgAAAAgtMzAuMjYxMwEIAAAABQAAAAExAQAAAAoyMDM0OTEyNDY4AwAAAAMxNjACAAAABDQxOTYEAAAAATAHAAAACTMvMzEvMjAyMAgAAAAJMy8zMS8yMDIwCQAAAAEw9296D5312AgaLDVQnfXYCCtDSVEuTllTRTogR1BOLklRX0NBU0hfU1RfSU5WRVNULjIwMDAuLi4uVVNEAQAAAAZqDAACAAAACDE5NDUuODY4AQgAAAAFAAAAATEBAAAACjIwODEwMDYzMjcDAAAAAzE2MAIAAAAEMTAwMgQAAAABMAcAAAAINC8xLzIwMjEIAAAACjEyLzMxLzIwMjAJAAAAATD3b3oPnfXYCEdXM1Cd9dgIJ0NJUS5BU1g6U1pMLklRX05JX01BUkdJTi4yMDAwLjMvMzEvMjAyMAEAAACVlIkTAgAAAAgtNzUuMzQzMwEIAAAABQAAAAExAQAAAAoyMDU1OTYyOTI3AwAAAAMxNjACAAAABDQwOTQEAAAAATAH</t>
  </si>
  <si>
    <t>AAAACTMvMzEvMjAyMAgAAAAJMy8zMS8yMDIwCQAAAAEw9296D5312AhHVzNQnfXYCC1DSVEuTkFTREFROsKgUlBBWS5JUV9UT1RBTF9MRUFTRVMuMjAwMC4uLi5VU0QBAAAAAcm3IwIAAAAJMTAuMzYzODc5AQgAAAAFAAAAATEBAAAACjIwODI2NDY3MjQDAAAAAzE2MAIAAAAFNDg5NzkEAAAAATAHAAAACDQvMS8yMDIxCAAAAAoxMi8zMS8yMDIwCQAAAAEw9296D5312AghMDNQnfXYCDRDSVEuS09TREFROkEwMzU2MDAuSVFfVE9UQUxfUkVWLjIwMDAuMy8zMS8yMDIwLi4uVVNEAQAAAGu8kgACAAAACjc5Ny41MDU3NjIBCAAAAAUAAAABMQEAAAAKMjA1NTU0NjkxNAMAAAADMTYwAgAAAAIyOAQAAAABMAcAAAAJMy8zMS8yMDIwCAAAAAkzLzMxLzIwMjAJAAAAATD3b3oPnfXYCAXiMlCd9dgIJ0NJUS5BU1g6U1pMLklRX1RPVEFMX0VRVUlUWS4yMDAwLi4uLlVTRAEAAACVlIkTAgAAAAk1OS45NTg0MTcBCAAAAAUAAAACMjkCAAAABDEyNzUBAAAACjIwODY4NzQ1ODADAAAAAzE2MAQAAAABMAcAAAAINC8xLzIwMjEIAAAACjEyLzMxLzIwMjAJAAAAATD3b3oPnfXYCCEwM1Cd9dgIO0NJUS5BU1g6U1pMLklRX0VCSVREQV8zWVJfQU5OX0dST1dUSC5GWTIwMjAuMy8zMS8yMDIwLi4uVVNEAQAAAJWUiRMDAAAAAAD3b3oPnfXYCCEwM1Cd9dgILENJUS5LT1NEQVE6QTAzNTYwMC5JUV9UT1RBTF9ERUJULjIwMDAu</t>
  </si>
  <si>
    <t>Li4uVVNEAQAAAGu8kgACAAAACjM1Mi4wMTYxMDkBCAAAAAUAAAABMQEAAAAKMjA4NTMwNTM4OQMAAAADMTYwAgAAAAQ0MTczBAAAAAEwBwAAAAg0LzEvMjAyMQgAAAAKMTIvMzEvMjAyMAkAAAABMPdveg+d9dgIGAkzUJ312Ag+Q0lRLktPU0RBUTpBMDM1NjAwLklRX05JXzNZUl9BTk5fR1JPV1RILkZZMjAyMC4zLzMxLzIwMjAuLi5VU0QBAAAAa7ySAAMAAAAAAPdveg+d9dgIBeIyUJ312AgzQ0lRLktPU0RBUTpBMDM1NjAwLklRX0VCSVREQS5GWTIwMTkuMy8zMS8yMDIwLi4uVVNEAQAAAGu8kgACAAAACjExNS4wNDYzODYBCAAAAAUAAAABMQEAAAAKMjAyNTI4Mzk0NgMAAAADMTYwAgAAAAQ0MDUxBAAAAAEwBwAAAAkzLzMxLzIwMjAIAAAACjEyLzMxLzIwMTkJAAAAATD3b3oPnfXYCAXiMlCd9dgILUNJUS5TWlNFOiAzMDA3NzMuSVFfVEVWX0VCSVREQS4yMDAwLjMvMzEvMjAyMAEAAABFXhYCAgAAABAyMC4yMDA2NDE5Njk1MTMyAQcAAAAFAAAAATEBAAAACjIwMTc3MzQwMzEDAAAAATACAAAABjEwMDA2MwQAAAABMAcAAAAJMy8zMS8yMDIwCAAAAAkzLzMxLzIwMjD3b3oPnfXYCGUWNlCd9dgIKUNJUS5OWVNFOkZJUy5JUV9URVZfRUJJVERBLjIwMDAuMy8zMS8yMDIwAQAAAKzTmQACAAAAEDI2LjQ4MjA0OTM1NDQyNDkBBwAAAAUAAAABMQEAAAAKMjAxNjI3MTk1NQMAAAABMAIAAAAGMTAwMDYzBAAA</t>
  </si>
  <si>
    <t>AAEwBwAAAAkzLzMxLzIwMjAIAAAACTMvMzEvMjAyMPdveg+d9dgIGAkzUJ312AgvQ0lRQVZHLk5ZU0U6U1EuSVFfVEVWX0VCSVREQS4yMDAwLi0zWS4zLzMxLzIwMjABAAAAqocABQIAAAAQMjQ0LjEyMTU1NzczMDM3NwD3b3oPnfXYCBosNVCd9dgIJkNJUS5OQVNEQVE6IFBZUEwuSVFfUEJWLjIwMDAuMy8zMS8yMDIwAQAAAFy4AQACAAAAEDYuNjUxMDUyNjAxNjcwMzEBBwAAAAUAAAABMQEAAAAKMjAxMDA2NzM3MQMAAAABMAIAAAAGMTAwMDY3BAAAAAEwBwAAAAkzLzMxLzIwMjAIAAAACTMvMzEvMjAyMPdveg+d9dgIgxo0UJ312AgqQ0lRLk5BU0RBUTogRklTVi5JUV9QRV9FWENMLjIwMDAuMy8zMS8yMDIwAQAAANH0AQACAAAAEDU1LjU0OTcwNzYwMjMzOTIBBwAAAAUAAAABMQEAAAAKMjAxODEwMDkzMgMAAAABMAIAAAAGMTAwMDY2BAAAAAEwBwAAAAkzLzMxLzIwMjAIAAAACTMvMzEvMjAyMPdveg+d9dgIbswzUJ312AgnQ0lRLk5BU0RBUUNNOlBSVEguSVFfUEJWLjIwMDAuMy8zMS8yMDIwAQAAAKI+aRgDAAAAAk5NAQcAAAAFAAAAATEBAAAACjIwMjQ3NjYwODYDAAAAATACAAAABjEwMDA2NwQAAAABMAcAAAAJMy8zMS8yMDIwCAAAAAkzLzMxLzIwMjD3b3oPnfXYCC+hNVCd9dgIMUNJUUFWRy5OWVNFOiBHUE4uSVFfVEVWX0VCSVREQS4yMDAwLi0zWS4zLzMxLzIwMjABAAAABmoMAAIAAAAQMjEu</t>
  </si>
  <si>
    <t>NDQ1ODU5OTM5NDQwNwD3b3oPnfXYCOmTMlCd9dgILkNJUUFWRy5OWVNFOiBHUE4uSVFfUEVfRVhDTC4yMDAwLi0zWS4zLzMxLzIwMjABAAAABmoMAAIAAAAQNTMuOTIxMjIxNDk3MzY2NAD3b3oPnfXYCAXiMlCd9dgIMkNJUUFWRy5OQVNEQVFDTTpQUlRILklRX1BFX0VYQ0wuMjAwMC4tM1kuMy8zMS8yMDIwAQAAAKI+aRgCAAAAEDIyLjk0OTM1MDc4OTgyNzMA9296D5312AjXbDJQnfXYCCxDSVFBVkcuTllTRTpTUS5JUV9QRV9FWENMLjIwMDAuLTNZLjMvMzEvMjAyMAEAAACqhwAFAgAAABA3My43Mzg3NjU0MzIwOTg4APdveg+d9dgIT34zUJ312AgwQ0lRQVZHLlNFSEs6NzAwLklRX1RFVl9FQklUREEuMjAwMC4tM1kuMy8zMS8yMDIwAQAAAFh9qAACAAAAEDI4LjkwOTcxNzk1MzM1NTgA9296D5312AhrAJEZnfXYCCtDSVEuTkFTREFRQ006UFJUSC5JUV9QRV9FWENMLjIwMDAuMy8zMS8yMDIwAQAAAKI+aRgDAAAAAk5NAQcAAAAFAAAAATEBAAAACjIwMjQ3NjYwODYDAAAAATACAAAABjEwMDA2NgQAAAABMAcAAAAJMy8zMS8yMDIwCAAAAAkzLzMxLzIwMjD3b3oPnfXYCGUWNlCd9dgIK0NJUS5OQVNEQVFHTTpFVk9QLklRX1BFX0VYQ0wuMjAwMC4zLzMxLzIwMjABAAAAEH5pIQMAAAACTk0BBwAAAAUAAAABMQEAAAAKMjAxODExODcyOQMAAAABMAIAAAAGMTAwMDY2BAAAAAEwBwAAAAkzLzMxLzIwMjAI</t>
  </si>
  <si>
    <t>AAAACTMvMzEvMjAyMPdveg+d9dgI12wyUJ312AgxQ0lRQVZHLk5BU0RBUTogUFlQTC5JUV9QRV9FWENMLjIwMDAuLTNZLjMvMzEvMjAyMAEAAABcuAEAAgAAABA1Mi41MjQwMTExNTAwNzM5APdveg+d9dgItWg0UJ312AgyQ0lRQVZHLk5BU0RBUUdNOkVWT1AuSVFfUEVfRVhDTC4yMDAwLi0zWS4zLzMxLzIwMjABAAAAEH5pIQMAAAACTk0A9296D5312AjPtjRQnfXYCCJDSVEuTllTRTpGSVMuSVFfUEJWLjIwMDAuMy8zMS8yMDIwAQAAAKzTmQACAAAAEDEuNTEwNjU4NTg4MDI5NDkBBwAAAAUAAAABMQEAAAAKMjAxNjI3MTk1NQMAAAABMAIAAAAGMTAwMDY3BAAAAAEwBwAAAAkzLzMxLzIwMjAIAAAACTMvMzEvMjAyMPdveg+d9dgIUO81UJ312Ag0Q0lRQVZHLk5BU0RBUTogUFlQTC5JUV9URVZfRUJJVERBLjIwMDAuLTNZLjMvMzEvMjAyMAEAAABcuAEAAgAAABAzNS44NDA0MDQxNjY0MjkzAPdveg+d9dgId/MzUJ312AgpQ0lRLlNFSEs6NzAwLklRX1RFVl9FQklUREEuMjAwMC4zLzMxLzIwMjABAAAAWH2oAAIAAAAQMjMuNzMxMzc1NzM3ODc0NwEHAAAABQAAAAExAQAAAAoyMDIyNTYwMTk1AwAAAAEwAgAAAAYxMDAwNjMEAAAAATAHAAAACTMvMzEvMjAyMAgAAAAJMy8zMS8yMDIw9296D5312Ag8ZJAZnfXYCDVDSVFBVkcuTkFTREFRR006RVZPUC5JUV9URVZfRUJJVERBLjIwMDAuLTNZLjMvMzEvMjAy</t>
  </si>
  <si>
    <t>MAEAAAAQfmkhAgAAAA8xNS42Njk3NzMwNjA0NTMA9296D5312AhPfjNQnfXYCC1DSVEuTkFTREFROiBQWVBMLklRX1RFVl9FQklUREEuMjAwMC4zLzMxLzIwMjABAAAAXLgBAAIAAAAQMzAuMjkyNTE3ODY0NzE0MgEHAAAABQAAAAExAQAAAAoyMDEwMDY3MzcxAwAAAAEwAgAAAAYxMDAwNjMEAAAAATAHAAAACTMvMzEvMjAyMAgAAAAJMy8zMS8yMDIw9296D5312AhQ7zVQnfXYCCdDSVEuTkFTREFRR006RVZPUC5JUV9QQlYuMjAwMC4zLzMxLzIwMjABAAAAEH5pIQMAAAACTk0BBwAAAAUAAAABMQEAAAAKMjAxODExODcyOQMAAAABMAIAAAAGMTAwMDY3BAAAAAEwBwAAAAkzLzMxLzIwMjAIAAAACTMvMzEvMjAyMPdveg+d9dgIeD02UJ312AghQ0lRLk5ZU0U6U1EuSVFfUEJWLjIwMDAuMy8zMS8yMDIwAQAAAKqHAAUCAAAAEDEzLjIxODIxMzU3Nzg2NjEBBwAAAAUAAAABMQEAAAAKMjAxNzQ3NzkyMAMAAAABMAIAAAAGMTAwMDY3BAAAAAEwBwAAAAkzLzMxLzIwMjAIAAAACTMvMzEvMjAyMPdveg+d9dgIT34zUJ312AgmQ0lRLk5BU0RBUTogRklTVi5JUV9QQlYuMjAwMC4zLzMxLzIwMjABAAAA0fQBAAIAAAAQMS45NTgzMjgwODEzNjkxNAEHAAAABQAAAAExAQAAAAoyMDE4MTAwOTMyAwAAAAEwAgAAAAYxMDAwNjcEAAAAATAHAAAACTMvMzEvMjAyMAgAAAAJMy8zMS8yMDIw9296D5312AhAyDVQnfXYCDJD</t>
  </si>
  <si>
    <t>SVFBVkcuTkFTREFROsKgUlBBWS5JUV9QRV9FWENMLjIwMDAuLTNZLjMvMzEvMjAyMAEAAAABybcjAwAAAAJOTQD3b3oPnfXYCOmTMlCd9dgIMENJUUFWRy5TWlNFOjAwMjY0Ny5JUV9QRV9FWENMLjIwMDAuLTNZLjMvMzEvMjAyMAEAAABd59MHAgAAABAxMjMuNjE0MjAyODU2NjQ4APdveg+d9dgIFFM1UJ312AgpQ0lRLlNaU0U6MDAyNjQ3LklRX1BFX0VYQ0wuMjAwMC4zLzMxLzIwMjABAAAAXefTBwMAAAACTk0BBwAAAAUAAAABMQEAAAAKMjAxODIyMjg4MQMAAAABMAIAAAAGMTAwMDY2BAAAAAEwBwAAAAkzLzMxLzIwMjAIAAAACTMvMzEvMjAyMPdveg+d9dgIFFM1UJ312AguQ0lRLk5BU0RBUUNNOlBSVEguSVFfVEVWX0VCSVREQS4yMDAwLjMvMzEvMjAyMAEAAACiPmkYAgAAABAxNS4xMTU3MzU5NjYwODAzAQcAAAAFAAAAATEBAAAACjIwMjQ3NjYwODYDAAAAATACAAAABjEwMDA2MwQAAAABMAcAAAAJMy8zMS8yMDIwCAAAAAkzLzMxLzIwMjD3b3oPnfXYCE9+M1Cd9dgILUNJUS5OQVNEQVE6IEZJU1YuSVFfVEVWX0VCSVREQS4yMDAwLjMvMzEvMjAyMAEAAADR9AEAAgAAABAyNC43NzA4MjQ0NTExNDM5AQcAAAAFAAAAATEBAAAACjIwMTgxMDA5MzIDAAAAATACAAAABjEwMDA2MwQAAAABMAcAAAAJMy8zMS8yMDIwCAAAAAkzLzMxLzIwMjD3b3oPnfXYCPe6MlCd9dgII0NJUS5OWVNFOiBHUE4uSVFf</t>
  </si>
  <si>
    <t>UEJWLjIwMDAuMy8zMS8yMDIwAQAAAAZqDAACAAAADjEuNTU0NDkyMDQzMzQ2AQcAAAAFAAAAATEBAAAACjIwMTYzNjU0MDUDAAAAATACAAAABjEwMDA2NwQAAAABMAcAAAAJMy8zMS8yMDIwCAAAAAkzLzMxLzIwMjD3b3oPnfXYCAXiMlCd9dgIKkNJUS5TWlNFOiAzMDA3NzMuSVFfUEVfRVhDTC4yMDAwLjMvMzEvMjAyMAEAAABFXhYCAgAAABAzNC43MjU5NjE1Mzg0NjE1AQcAAAAFAAAAATEBAAAACjIwMTc3MzQwMzEDAAAAATACAAAABjEwMDA2NgQAAAABMAcAAAAJMy8zMS8yMDIwCAAAAAkzLzMxLzIwMjD3b3oPnfXYCHfzM1Cd9dgIM0NJUUFWRy5TWlNFOjAwMjY0Ny5JUV9URVZfRUJJVERBLjIwMDAuLTNZLjMvMzEvMjAyMAEAAABd59MHAgAAABAxMTEuOTUwODU0NTIzNjkzAPdveg+d9dgIz7Y0UJ312AglQ0lRLlNaU0U6MDAyNjQ3LklRX1BCVi4yMDAwLjMvMzEvMjAyMAEAAABd59MHAgAAABAxMy4wODA1OTAyMjgyNjUyAQcAAAAFAAAAATEBAAAACjIwMTgyMjI4ODEDAAAAATACAAAABjEwMDA2NwQAAAABMAcAAAAJMy8zMS8yMDIwCAAAAAkzLzMxLzIwMjD3b3oPnfXYCM+2NFCd9dgIJkNJUS5UU0U6Mzc2OS5JUV9QRV9FWENMLjIwMDAuMy8zMS8yMDIwAQAAALLlTAECAAAAEDk2LjM3MDkzODcxMDI4MjUBBwAAAAUAAAABMQEAAAAKMjAxNDA0OTQ0NQMAAAABMAIAAAAGMTAwMDY2BAAAAAEwBwAA</t>
  </si>
  <si>
    <t>AAkzLzMxLzIwMjAIAAAACTMvMzEvMjAyMPdveg+d9dgIGiw1UJ312AgoQ0lRLk5ZU0U6U1EuSVFfVEVWX0VCSVREQS4yMDAwLjMvMzEvMjAyMAEAAACqhwAFAgAAABAxODkuOTk0OTYwNTEzODQ2AQcAAAAFAAAAATEBAAAACjIwMTc0Nzc5MjADAAAAATACAAAABjEwMDA2MwQAAAABMAcAAAAJMy8zMS8yMDIwCAAAAAkzLzMxLzIwMjD3b3oPnfXYCFDvNVCd9dgILkNJUS5OQVNEQVFHTTpFVk9QLklRX1RFVl9FQklUREEuMjAwMC4zLzMxLzIwMjABAAAAEH5pIQIAAAAQMTMuNzA0ODc3NTcxNTExMwEHAAAABQAAAAExAQAAAAoyMDE4MTE4NzI5AwAAAAEwAgAAAAYxMDAwNjMEAAAAATAHAAAACTMvMzEvMjAyMAgAAAAJMy8zMS8yMDIw9296D5312AgvoTVQnfXYCCxDSVFBVkcuQVNYOlNaTC5JUV9QRV9FWENMLjIwMDAuLTNZLjMvMzEvMjAyMAEAAACVlIkTAwAAAAJOTQD3b3oPnfXYCNdsMlCd9dgIM0NJUUFWRy5LT1NEQVE6QTAzNTYwMC5JUV9QRV9FWENMLjIwMDAuLTNZLjMvMzEvMjAyMAEAAABrvJIAAgAAABAyOS4xMjY3NDMyNzUwMDMzAPdveg+d9dgIpfcxUJ312AgtQ0lRQVZHLlRTRTozNzY5LklRX1BFX0VYQ0wuMjAwMC4tM1kuMy8zMS8yMDIwAQAAALLlTAECAAAAEDEwNi4yMTg3ODQ2MDQ4MzkA9296D5312AirQTRQnfXYCCJDSVEuVFNFOjM3NjkuSVFfUEJWLjIwMDAuMy8zMS8yMDIwAQAAALLl</t>
  </si>
  <si>
    <t>TAECAAAAEDIxLjY2NjkwNjIxMjcwNDEBBwAAAAUAAAABMQEAAAAKMjAxNDA0OTQ0NQMAAAABMAIAAAAGMTAwMDY3BAAAAAEwBwAAAAkzLzMxLzIwMjAIAAAACTMvMzEvMjAyMPdveg+d9dgI+QQ1UJ312AgtQ0lRQVZHLk5ZU0U6RklTLklRX1BFX0VYQ0wuMjAwMC4tM1kuMy8zMS8yMDIwAQAAAKzTmQACAAAAEDQ5Ljk4ODM5OTYxMTYxNjUA9296D5312AgaLDVQnfXYCCdDSVEuTkFTREFROsKgUlBBWS5JUV9QQlYuMjAwMC4zLzMxLzIwMjABAAAAAcm3IwIAAAAQMi4xMTczODY0MjgwMzk5MgEHAAAABQAAAAExAQAAAAoyMDIyNDExMzQxAwAAAAEwAgAAAAYxMDAwNjcEAAAAATAHAAAACTMvMzEvMjAyMAgAAAAJMy8zMS8yMDIw9296D5312AjpkzJQnfXYCCpDSVEuTllTRTogR1BOLklRX1RFVl9FQklUREEuMjAwMC4zLzMxLzIwMjABAAAABmoMAAIAAAAQMjUuNjQ2NDA5NTUxODgwMQEHAAAABQAAAAExAQAAAAoyMDE2MzY1NDA1AwAAAAEwAgAAAAYxMDAwNjMEAAAAATAHAAAACTMvMzEvMjAyMAgAAAAJMy8zMS8yMDIw9296D5312Aj5BDVQnfXYCDFDSVFBVkcuU1pTRTogMzAwNzczLklRX1BFX0VYQ0wuMjAwMC4tM1kuMy8zMS8yMDIwAQAAAEVeFgICAAAAEDMzLjkyMzIxNzczMzk1MDkA9296D5312AhQ7zVQnfXYCCZDSVEuU1pTRTogMzAwNzczLklRX1BCVi4yMDAwLjMvMzEvMjAyMAEAAABFXhYCAgAA</t>
  </si>
  <si>
    <t>ABA2LjA2NTM2MzUwNzgyNDAxAQcAAAAFAAAAATEBAAAACjIwMTc3MzQwMzEDAAAAATACAAAABjEwMDA2NwQAAAABMAcAAAAJMy8zMS8yMDIwCAAAAAkzLzMxLzIwMjD3b3oPnfXYCFDvNVCd9dgINENJUUFWRy5TWlNFOiAzMDA3NzMuSVFfVEVWX0VCSVREQS4yMDAwLi0zWS4zLzMxLzIwMjABAAAARV4WAgIAAAAPMTkuMTMwNDQ3OTExNzUxAPdveg+d9dgIQMg1UJ312AgsQ0lRLlNaU0U6MDAyNjQ3LklRX1RFVl9FQklUREEuMjAwMC4zLzMxLzIwMjABAAAAXefTBwIAAAAQMjUyLjAwOTQ4NjQwMjM4NgEHAAAABQAAAAExAQAAAAoyMDE4MjIyODgxAwAAAAEwAgAAAAYxMDAwNjMEAAAAATAHAAAACTMvMzEvMjAyMAgAAAAJMy8zMS8yMDIw9296D5312Ah38zNQnfXYCCZDSVEuU0VISzo3MDAuSVFfUEVfRVhDTC4yMDAwLjMvMzEvMjAyMAEAAABYfagAAgAAABAzNS4yNDUyODMzOTkzNzYzAQcAAAAFAAAAATEBAAAACjIwMjI1NjAxOTUDAAAAATACAAAABjEwMDA2NgQAAAABMAcAAAAJMy8zMS8yMDIwCAAAAAkzLzMxLzIwMjD3b3oPnfXYCKB1kRmd9dgIMENJUUFWRy5UU0U6Mzc2OS5JUV9URVZfRUJJVERBLjIwMDAuLTNZLjMvMzEvMjAyMAEAAACy5UwBAgAAABA1NC45NTAwMzkxMDgxNDY0APdveg+d9dgIFFM1UJ312AguQ0lRLk5BU0RBUTrCoFJQQVkuSVFfVEVWX0VCSVREQS4yMDAwLjMvMzEvMjAyMAEA</t>
  </si>
  <si>
    <t>AAABybcjAgAAABA0NS45MTU5NDE4NjE0NDA2AQcAAAAFAAAAATEBAAAACjIwMjI0MTEzNDEDAAAAATACAAAABjEwMDA2MwQAAAABMAcAAAAJMy8zMS8yMDIwCAAAAAkzLzMxLzIwMjD3b3oPnfXYCNBFMlCd9dgIKkNJUS5OQVNEQVE6IFBZUEwuSVFfUEVfRVhDTC4yMDAwLjMvMzEvMjAyMAEAAABcuAEAAgAAABA0Ni4yNTEyMDc3Mjk0Njg2AQcAAAAFAAAAATEBAAAACjIwMTAwNjczNzEDAAAAATACAAAABjEwMDA2NgQAAAABMAcAAAAJMy8zMS8yMDIwCAAAAAkzLzMxLzIwMjD3b3oPnfXYCNvdNFCd9dgILUNJUUFWRy5TRUhLOjcwMC5JUV9QRV9FWENMLjIwMDAuLTNZLjMvMzEvMjAyMAEAAABYfagAAgAAABA0MS4yNzg2NTAwNDQ2NjAzAPdveg+d9dgIvsORGZ312AgiQ0lRLlNFSEs6NzAwLklRX1BCVi4yMDAwLjMvMzEvMjAyMAEAAABYfagAAgAAABA3LjQ0MTQ4MjkwOTQ3MzEyAQcAAAAFAAAAATEBAAAACjIwMjI1NjAxOTUDAAAAATACAAAABjEwMDA2NwQAAAABMAcAAAAJMy8zMS8yMDIwCAAAAAkzLzMxLzIwMjD3b3oPnfXYCL7DkRmd9dgIKUNJUS5UU0U6Mzc2OS5JUV9URVZfRUJJVERBLjIwMDAuMy8zMS8yMDIwAQAAALLlTAECAAAAEDQ2Ljk3MjgwNjg3NzI0OTgBBwAAAAUAAAABMQEAAAAKMjAxNDA0OTQ0NQMAAAABMAIAAAAGMTAwMDYzBAAAAAEwBwAAAAkzLzMxLzIwMjAIAAAACTMvMzEvMjAy</t>
  </si>
  <si>
    <t>MPdveg+d9dgIz7Y0UJ312AgxQ0lRQVZHLk5BU0RBUTogRklTVi5JUV9QRV9FWENMLjIwMDAuLTNZLjMvMzEvMjAyMAEAAADR9AEAAgAAABAzMy43MDAzOTExMjM3Mzc3APdveg+d9dgIFFM1UJ312AghQ0lRLkFTWDpTWkwuSVFfUEJWLjIwMDAuMy8zMS8yMDIwAQAAAJWUiRMCAAAADjMuMDEzNjQ2OTAxMTg4AQcAAAAFAAAAATEBAAAACjIwMTczODk2NDMDAAAAATACAAAABjEwMDA2NwQAAAABMAcAAAAJMy8zMS8yMDIwCAAAAAkzLzMxLzIwMjD3b3oPnfXYCNdsMlCd9dgILENJUS5LT1NEQVE6QTAzNTYwMC5JUV9QRV9FWENMLjIwMDAuMy8zMS8yMDIwAQAAAGu8kgACAAAAEDEwLjE4MDk2Mjc1NzI0MTEBBwAAAAUAAAABMQEAAAAKMjAyNTI5MDExNAMAAAABMAIAAAAGMTAwMDY2BAAAAAEwBwAAAAkzLzMxLzIwMjAIAAAACTMvMzEvMjAyMPdveg+d9dgI12wyUJ312AgoQ0lRLkFTWDpTWkwuSVFfVEVWX0VCSVREQS4yMDAwLjMvMzEvMjAyMAEAAACVlIkTAwAAAAJOTQEHAAAABQAAAAExAQAAAAoyMDE3Mzg5NjQzAwAAAAEwAgAAAAYxMDAwNjMEAAAAATAHAAAACTMvMzEvMjAyMAgAAAAJMy8zMS8yMDIw9296D5312AhipTNQnfXYCDVDSVFBVkcuTkFTREFRQ006UFJUSC5JUV9URVZfRUJJVERBLjIwMDAuLTNZLjMvMzEvMjAyMAEAAACiPmkYAgAAABAxOC4zNzYyMTY5NzYzNTQ2APdveg+d9dgIbswzUJ31</t>
  </si>
  <si>
    <t>2AgoQ0lRLktPU0RBUTpBMDM1NjAwLklRX1BCVi4yMDAwLjMvMzEvMjAyMAEAAABrvJIAAgAAABAyLjAwNjYzMzAyOTQzOTQ4AQcAAAAFAAAAATEBAAAACjIwMjUyOTAxMTQDAAAAATACAAAABjEwMDA2NwQAAAABMAcAAAAJMy8zMS8yMDIwCAAAAAkzLzMxLzIwMjD3b3oPnfXYCKX3MVCd9dgIJkNJUS5OWVNFOkZJUy5JUV9QRV9FWENMLjIwMDAuMy8zMS8yMDIwAQAAAKzTmQACAAAADzE4NC4zMDMwMzAzMDMwMwEHAAAABQAAAAExAQAAAAoyMDE2MjcxOTU1AwAAAAEwAgAAAAYxMDAwNjYEAAAAATAHAAAACTMvMzEvMjAyMAgAAAAJMy8zMS8yMDIw9296D5312AhHVzNQnfXYCDRDSVFBVkcuTkFTREFROiBGSVNWLklRX1RFVl9FQklUREEuMjAwMC4tM1kuMy8zMS8yMDIwAQAAANH0AQACAAAAEDIyLjM1MDY3ODg1MDQ0NTEA9296D5312AgYCTNQnfXYCCVDSVEuQVNYOlNaTC5JUV9QRV9FWENMLjIwMDAuMy8zMS8yMDIwAQAAAJWUiRMDAAAAAk5NAQcAAAAFAAAAATEBAAAACjIwMTczODk2NDMDAAAAATACAAAABjEwMDA2NgQAAAABMAcAAAAJMy8zMS8yMDIwCAAAAAkzLzMxLzIwMjD3b3oPnfXYCOmTMlCd9dgINkNJUUFWRy5LT1NEQVE6QTAzNTYwMC5JUV9URVZfRUJJVERBLjIwMDAuLTNZLjMvMzEvMjAyMAEAAABrvJIAAgAAABAxMS4wMDg3NDg3ODc5ODk3APdveg+d9dgIT34zUJ312AgvQ0lRLktPU0RB</t>
  </si>
  <si>
    <t>UTpBMDM1NjAwLklRX1RFVl9FQklUREEuMjAwMC4zLzMxLzIwMjABAAAAa7ySAAIAAAAQNS4zMzE3ODIwNTM3OTI4NwEHAAAABQAAAAExAQAAAAoyMDI1MjkwMTE0AwAAAAEwAgAAAAYxMDAwNjMEAAAAATAHAAAACTMvMzEvMjAyMAgAAAAJMy8zMS8yMDIw9296D5312AghMDNQnfXYCCVDSVEuTllTRTpTUS5JUV9QRV9FWENMLjIwMDAuMy8zMS8yMDIwAQAAAKqHAAUCAAAAEDY0LjY2NjY2NjY2NjY2NjcBBwAAAAUAAAABMQEAAAAKMjAxNzQ3NzkyMAMAAAABMAIAAAAGMTAwMDY2BAAAAAEwBwAAAAkzLzMxLzIwMjAIAAAACTMvMzEvMjAyMPdveg+d9dgItWg0UJ312AgwQ0lRQVZHLk5ZU0U6RklTLklRX1RFVl9FQklUREEuMjAwMC4tM1kuMy8zMS8yMDIwAQAAAKzTmQACAAAAEDIwLjU3NDA1MTYxMTk2MDYA9296D5312Ai9jzRQnfXYCCtDSVEuTkFTREFROsKgUlBBWS5JUV9QRV9FWENMLjIwMDAuMy8zMS8yMDIwAQAAAAHJtyMDAAAAAk5NAQcAAAAFAAAAATEBAAAACjIwMjI0MTEzNDEDAAAAATACAAAABjEwMDA2NgQAAAABMAcAAAAJMy8zMS8yMDIwCAAAAAkzLzMxLzIwMjD3b3oPnfXYCAXiMlCd9dgIL0NJUUFWRy5BU1g6U1pMLklRX1RFVl9FQklUREEuMjAwMC4tM1kuMy8zMS8yMDIwAQAAAJWUiRMDAAAAAk5NAPdveg+d9dgIpfcxUJ312AgnQ0lRLk5ZU0U6IEdQTi5JUV9QRV9FWENMLjIwMDAuMy8z</t>
  </si>
  <si>
    <t>MS8yMDIwAQAAAAZqDAACAAAAEDY2Ljc3MzE0ODE0ODE0ODIBBwAAAAUAAAABMQEAAAAKMjAxNjM2NTQwNQMAAAABMAIAAAAGMTAwMDY2BAAAAAEwBwAAAAkzLzMxLzIwMjAIAAAACTMvMzEvMjAyMPdveg+d9dgIq0E0UJ312Ag1Q0lRQVZHLk5BU0RBUTrCoFJQQVkuSVFfVEVWX0VCSVREQS4yMDAwLi0zWS4zLzMxLzIwMjABAAAAAcm3IwIAAAAQMjIuMjIzOTExMTQ5ODU0NAD3b3oPnfXYCBosNVCd9dgIO0NJUS5BU1g6U1pMLklRX0VCSVREQV8zWVJfQU5OX0dST1dUSC5GWTIwMTkuMy8zMS8yMDIwLi4uVVNEAQAAAJWUiRMDAAAAAAD6C2QQnfXYCCEwM1Cd9dgIPkNJUS5LT1NEQVE6QTAzNTYwMC5JUV9OSV8zWVJfQU5OX0dST1dUSC5GWTIwMTkuMy8zMS8yMDIwLi4uVVNEAQAAAGu8kgACAAAABzgzLjQ5NjMBCAAAAAUAAAABMQEAAAAKMjAyNTI4Mzk0NgMAAAACODUCAAAABDQyMjUEAAAAATAHAAAACTMvMzEvMjAyMAgAAAAKMTIvMzEvMjAxOQkAAAABMPoLZBCd9dgIBeIyUJ312AhEQ0lRLk5BU0RBUTrCoFJQQVkuSVFfVE9UQUxfUkVWXzNZUl9BTk5fR1JPV1RILkZZMjAxOS4zLzMxLzIwMjAuLi5VU0QBAAAAAcm3IwIAAAAGOC4zMjM3AQgAAAAFAAAAATEBAAAACjIwMjI0MTA1NDkDAAAAAzE2MAIAAAAENDIyMAQAAAABMAcAAAAJMy8zMS8yMDIwCAAAAAoxMi8zMS8yMDE5CQAAAAEw+gtkEJ312AhA</t>
  </si>
  <si>
    <t>yDVQnfXYCDxDSVEuTkFTREFROiBGSVNWLklRX05JXzNZUl9BTk5fR1JPV1RILkZZMjAxOS4zLzMxLzIwMjAuLi5VU0QBAAAA0fQBAAIAAAAHLTEuMzQ0MgEIAAAABQAAAAExAQAAAAoyMDE4MDk4ODc5AwAAAAMxNjACAAAABDQyMjUEAAAAATAHAAAACTMvMzEvMjAyMAgAAAAKMTIvMzEvMjAxOQkAAAABMPoLZBCd9dgIbswzUJ312Ag8Q0lRLk5ZU0U6RklTLklRX0VCSVREQV8zWVJfQU5OX0dST1dUSC5GWTIwMTkuMy8zMS8yMDIwLi4uVVNEAQAAAKzTmQACAAAABzIxLjEzNjEBCAAAAAUAAAABMQEAAAAKMjAxNjI3MTcwMwMAAAADMTYwAgAAAAQ0MjIyBAAAAAEwBwAAAAkzLzMxLzIwMjAIAAAACjEyLzMxLzIwMTkJAAAAATD6C2QQnfXYCPe6MlCd9dgIPkNJUS5BU1g6U1pMLklRX1RPVEFMX1JFVl8zWVJfQU5OX0dST1dUSC5GWTIwMTkuMy8zMS8yMDIwLi4uVVNEAQAAAJWUiRMDAAAAAAD6C2QQnfXYCKX3MVCd9dgIQkNJUS5LT1NEQVE6QTAzNTYwMC5JUV9FQklUREFfM1lSX0FOTl9HUk9XVEguRlkyMDE5LjMvMzEvMjAyMC4uLlVTRAEAAABrvJIAAgAAAAczNC45NTQzAQgAAAAFAAAAATEBAAAACjIwMjUyODM5NDYDAAAAAjg1AgAAAAQ0MjIyBAAAAAEwBwAAAAkzLzMxLzIwMjAIAAAACjEyLzMxLzIwMTkJAAAAATD6C2QQnfXYCB96NVCd9dgIOUNJUS5OWVNFOiBHUE4uSVFfTklfM1lSX0FOTl9HUk9X</t>
  </si>
  <si>
    <t>VEguRlkyMDE5LjMvMzEvMjAyMC4uLlVTRAEAAAAGagwAAgAAAAcyNi4yMTUxAQgAAAAFAAAAATEBAAAACjIwMTYzNjM5OTADAAAAAzE2MAIAAAAENDIyNQQAAAABMAcAAAAJMy8zMS8yMDIwCAAAAAoxMi8zMS8yMDE5CQAAAAEw+gtkEJ312AhHVzNQnfXYCEBDSVEuTkFTREFROiBGSVNWLklRX0VCSVREQV8zWVJfQU5OX0dST1dUSC5GWTIwMTkuMy8zMS8yMDIwLi4uVVNEAQAAANH0AQACAAAABzI0LjUzNDcBCAAAAAUAAAABMQEAAAAKMjAxODA5ODg3OQMAAAADMTYwAgAAAAQ0MjIyBAAAAAEwBwAAAAkzLzMxLzIwMjAIAAAACjEyLzMxLzIwMTkJAAAAATD6C2QQnfXYCLVoNFCd9dgIP0NJUS5OWVNFOkZJUy5JUV9UT1RBTF9SRVZfM1lSX0FOTl9HUk9XVEguRlkyMDE5LjMvMzEvMjAyMC4uLlVTRAEAAACs05kAAgAAAAY1LjM3NTMBCAAAAAUAAAABMQEAAAAKMjAxNjI3MTcwMwMAAAADMTYwAgAAAAQ0MjIwBAAAAAEwBwAAAAkzLzMxLzIwMjAIAAAACjEyLzMxLzIwMTkJAAAAATD6C2QQnfXYCL2PNFCd9dgIPUNJUS5OQVNEQVFHTTpFVk9QLklRX05JXzNZUl9BTk5fR1JPV1RILkZZMjAxOS4zLzMxLzIwMjAuLi5VU0QBAAAAEH5pIQMAAAACTk0BCAAAAAUAAAABMQEAAAAKMjAxODExODUwNwMAAAADMTYwAgAAAAQ0MjI1BAAAAAEwBwAAAAkzLzMxLzIwMjAIAAAACjEyLzMxLzIwMTkJAAAAATD6C2QQnfXY</t>
  </si>
  <si>
    <t>CPe6MlCd9dgIRUNJUS5LT1NEQVE6QTAzNTYwMC5JUV9UT1RBTF9SRVZfM1lSX0FOTl9HUk9XVEguRlkyMDE5LjMvMzEvMjAyMC4uLlVTRAEAAABrvJIAAgAAAAcyNS45OTAzAQgAAAAFAAAAATEBAAAACjIwMjUyODM5NDYDAAAAAjg1AgAAAAQ0MjIwBAAAAAEwBwAAAAkzLzMxLzIwMjAIAAAACjEyLzMxLzIwMTkJAAAAATD6C2QQnfXYCGKlM1Cd9dgIPUNJUS5OWVNFOiBHUE4uSVFfRUJJVERBXzNZUl9BTk5fR1JPV1RILkZZMjAxOS4zLzMxLzIwMjAuLi5VU0QBAAAABmoMAAIAAAAHMjQuODQ5NAEIAAAABQAAAAExAQAAAAoyMDE2MzYzOTkwAwAAAAMxNjACAAAABDQyMjIEAAAAATAHAAAACTMvMzEvMjAyMAgAAAAKMTIvMzEvMjAxOQkAAAABMPoLZBCd9dgI0EUyUJ312Ag9Q0lRLk5BU0RBUTrCoFJQQVkuSVFfTklfM1lSX0FOTl9HUk9XVEguRlkyMDE5LjMvMzEvMjAyMC4uLlVTRAEAAAABybcjAwAAAAJOTQEIAAAABQAAAAExAQAAAAoyMDIyNDEwNTQ5AwAAAAMxNjACAAAABDQyMjUEAAAAATAHAAAACTMvMzEvMjAyMAgAAAAKMTIvMzEvMjAxOQkAAAABMPoLZBCd9dgIH3o1UJ312AhDQ0lRLk5BU0RBUTogRklTVi5JUV9UT1RBTF9SRVZfM1lSX0FOTl9HUk9XVEguRlkyMDE5LjMvMzEvMjAyMC4uLlVTRAEAAADR9AEAAgAAAAcyMi43NzExAQgAAAAFAAAAATEBAAAACjIwMTgwOTg4NzkDAAAAAzE2MAIA</t>
  </si>
  <si>
    <t>AAAENDIyMAQAAAABMAcAAAAJMy8zMS8yMDIwCAAAAAoxMi8zMS8yMDE5CQAAAAEw+gtkEJ312AgYCTNQnfXYCDdDSVEuTllTRTpTUS5JUV9OSV8zWVJfQU5OX0dST1dUSC5GWTIwMTkuMy8zMS8yMDIwLi4uVVNEAQAAAKqHAAUDAAAAAk5NAQgAAAAFAAAAATEBAAAACjIwMTc0Nzc2MjUDAAAAAzE2MAIAAAAENDIyNQQAAAABMAcAAAAJMy8zMS8yMDIwCAAAAAoxMi8zMS8yMDE5CQAAAAEw+gtkEJ312Ai9jzRQnfXYCEFDSVEuTkFTREFRR006RVZPUC5JUV9FQklUREFfM1lSX0FOTl9HUk9XVEguRlkyMDE5LjMvMzEvMjAyMC4uLlVTRAEAAAAQfmkhAgAAAAY1LjE5NDUBCAAAAAUAAAABMQEAAAAKMjAxODExODUwNwMAAAADMTYwAgAAAAQ0MjIyBAAAAAEwBwAAAAkzLzMxLzIwMjAIAAAACjEyLzMxLzIwMTkJAAAAATD6C2QQnfXYCM+2NFCd9dgIQENJUS5OWVNFOiBHUE4uSVFfVE9UQUxfUkVWXzNZUl9BTk5fR1JPV1RILkZZMjAxOS4zLzMxLzIwMjAuLi5VU0QBAAAABmoMAAIAAAAGOS4xNTg0AQgAAAAFAAAAATEBAAAACjIwMTYzNjM5OTADAAAAAzE2MAIAAAAENDIyMAQAAAABMAcAAAAJMy8zMS8yMDIwCAAAAAoxMi8zMS8yMDE5CQAAAAEw+gtkEJ312AjpkzJQnfXYCDtDSVEuTllTRTpTUS5JUV9FQklUREFfM1lSX0FOTl9HUk9XVEguRlkyMDE5LjMvMzEvMjAyMC4uLlVTRAEAAACqhwAFAwAAAAJOTQEI</t>
  </si>
  <si>
    <t>AAAABQAAAAExAQAAAAoyMDE3NDc3NjI1AwAAAAMxNjACAAAABDQyMjIEAAAAATAHAAAACTMvMzEvMjAyMAgAAAAKMTIvMzEvMjAxOQkAAAABMPoLZBCd9dgIGiw1UJ312Ag/Q0lRLlNaU0U6MDAyNjQ3LklRX0VCSVREQV8zWVJfQU5OX0dST1dUSC5GWTIwMTkuMy8zMS8yMDIwLi4uVVNEAQAAAF3n0wcDAAAAAk5NAQgAAAAFAAAAATEBAAAACjIwMTgyMjI3MzkDAAAAAjMyAgAAAAQ0MjIyBAAAAAEwBwAAAAkzLzMxLzIwMjAIAAAACjEyLzMxLzIwMTkJAAAAATD6C2QQnfXYCGUWNlCd9dgIOENJUS5OWVNFOkZJUy5JUV9OSV8zWVJfQU5OX0dST1dUSC5GWTIwMTkuMy8zMS8yMDIwLi4uVVNEAQAAAKzTmQACAAAACC0xNy4yMDIyAQgAAAAFAAAAATEBAAAACjIwMTYyNzE3MDMDAAAAAzE2MAIAAAAENDIyNQQAAAABMAcAAAAJMy8zMS8yMDIwCAAAAAoxMi8zMS8yMDE5CQAAAAEw+gtkEJ312AjXbDJQnfXYCD1DSVEuTkFTREFRQ006UFJUSC5JUV9OSV8zWVJfQU5OX0dST1dUSC5GWTIwMTkuMy8zMS8yMDIwLi4uVVNEAQAAAKI+aRgDAAAAAk5NAQgAAAAFAAAAATEBAAAACjIwMjQ3NjU5OTYDAAAAAzE2MAIAAAAENDIyNQQAAAABMAcAAAAJMy8zMS8yMDIwCAAAAAoxMi8zMS8yMDE5CQAAAAEw+gtkEJ312AhuzDNQnfXYCD9DSVEuVFNFOjM3NjkuSVFfVE9UQUxfUkVWXzNZUl9BTk5fR1JPV1RILkZZMjAxOS4z</t>
  </si>
  <si>
    <t>LzMxLzIwMjAuLi5VU0QBAAAAsuVMAQIAAAAHMzguNDEzNwEIAAAABQAAAAExAQAAAAoxOTk3ODcxODc5AwAAAAI3OQIAAAAENDIyMAQAAAABMAcAAAAJMy8zMS8yMDIwCAAAAAk5LzMwLzIwMTkJAAAAATD6C2QQnfXYCBRTNVCd9dgIPENJUS5OQVNEQVE6IFBZUEwuSVFfTklfM1lSX0FOTl9HUk9XVEguRlkyMDE5LjMvMzEvMjAyMC4uLlVTRAEAAABcuAEAAgAAAAcyMC42MjU4AQgAAAAFAAAAATEBAAAACjIwMTAwNjY3MjkDAAAAAzE2MAIAAAAENDIyNQQAAAABMAcAAAAJMy8zMS8yMDIwCAAAAAoxMi8zMS8yMDE5CQAAAAEw+gtkEJ312Aj5BDVQnfXYCENDSVEuU1pTRTogMzAwNzczLklRX1RPVEFMX1JFVl8zWVJfQU5OX0dST1dUSC5GWTIwMTkuMy8zMS8yMDIwLi4uVVNEAQAAAEVeFgICAAAABzI0LjE1NjcBCAAAAAUAAAABMQEAAAAKMjAxNzczMzg4OQMAAAACMzICAAAABDQyMjAEAAAAATAHAAAACTMvMzEvMjAyMAgAAAAKMTIvMzEvMjAxOQkAAAABMPoLZBCd9dgIQMg1UJ312Ag3Q0lRLkFTWDpTWkwuSVFfTklfM1lSX0FOTl9HUk9XVEguRlkyMDE5LjMvMzEvMjAyMC4uLlVTRAEAAACVlIkTAwAAAAAA+gtkEJ312AghMDNQnfXYCD5DSVEuTllTRTpTUS5JUV9UT1RBTF9SRVZfM1lSX0FOTl9HUk9XVEguRlkyMDE5LjMvMzEvMjAyMC4uLlVTRAEAAACqhwAFAgAAAAc0MC4yNDYxAQgAAAAFAAAAATEB</t>
  </si>
  <si>
    <t>AAAACjIwMTc0Nzc2MjUDAAAAAzE2MAIAAAAENDIyMAQAAAABMAcAAAAJMy8zMS8yMDIwCAAAAAoxMi8zMS8yMDE5CQAAAAEw+gtkEJ312AirQTRQnfXYCERDSVEuTkFTREFRR006RVZPUC5JUV9UT1RBTF9SRVZfM1lSX0FOTl9HUk9XVEguRlkyMDE5LjMvMzEvMjAyMC4uLlVTRAEAAAAQfmkhAgAAAAY1LjAzNDQBCAAAAAUAAAABMQEAAAAKMjAxODExODUwNwMAAAADMTYwAgAAAAQ0MjIwBAAAAAEwBwAAAAkzLzMxLzIwMjAIAAAACjEyLzMxLzIwMTkJAAAAATD6C2QQnfXYCE9+M1Cd9dgIQkNJUS5TWlNFOjAwMjY0Ny5JUV9UT1RBTF9SRVZfM1lSX0FOTl9HUk9XVEguRlkyMDE5LjMvMzEvMjAyMC4uLlVTRAEAAABd59MHAgAAAAgtMTEuNTE0MQEIAAAABQAAAAExAQAAAAoyMDE4MjIyNzM5AwAAAAIzMgIAAAAENDIyMAQAAAABMAcAAAAJMy8zMS8yMDIwCAAAAAoxMi8zMS8yMDE5CQAAAAEw+gtkEJ312Ai1aDRQnfXYCEFDSVEuTkFTREFRQ006UFJUSC5JUV9FQklUREFfM1lSX0FOTl9HUk9XVEguRlkyMDE5LjMvMzEvMjAyMC4uLlVTRAEAAACiPmkYAgAAAAYzLjcxNzQBCAAAAAUAAAABMQEAAAAKMjAyNDc2NTk5NgMAAAADMTYwAgAAAAQ0MjIyBAAAAAEwBwAAAAkzLzMxLzIwMjAIAAAACjEyLzMxLzIwMTkJAAAAATD6C2QQnfXYCM+2NFCd9dgIOENJUS5TRUhLOjcwMC5JUV9OSV8zWVJfQU5OX0dST1dU</t>
  </si>
  <si>
    <t>SC5GWTIwMTkuMy8zMS8yMDIwLi4uVVNEAQAAAFh9qAACAAAABzMxLjQzNTYBCAAAAAUAAAABMQEAAAAKMjAyMjU2MDE3MAMAAAACMzICAAAABDQyMjUEAAAAATAHAAAACTMvMzEvMjAyMAgAAAAKMTIvMzEvMjAxOQkAAAABMPoLZBCd9dgITfySGZ312AhAQ0lRLk5BU0RBUTogUFlQTC5JUV9FQklUREFfM1lSX0FOTl9HUk9XVEguRlkyMDE5LjMvMzEvMjAyMC4uLlVTRAEAAABcuAEAAgAAAAcxNy40MzE4AQgAAAAFAAAAATEBAAAACjIwMTAwNjY3MjkDAAAAAzE2MAIAAAAENDIyMgQAAAABMAcAAAAJMy8zMS8yMDIwCAAAAAoxMi8zMS8yMDE5CQAAAAEw+gtkEJ312AhAyDVQnfXYCEFDSVEuTkFTREFROsKgUlBBWS5JUV9FQklUREFfM1lSX0FOTl9HUk9XVEguRlkyMDE5LjMvMzEvMjAyMC4uLlVTRAEAAAABybcjAgAAAAc1NS4yNzExAQgAAAAFAAAAATEBAAAACjIwMjI0MTA1NDkDAAAAAzE2MAIAAAAENDIyMgQAAAABMAcAAAAJMy8zMS8yMDIwCAAAAAoxMi8zMS8yMDE5CQAAAAEw+gtkEJ312AhipTNQnfXYCERDSVEuTkFTREFRQ006UFJUSC5JUV9UT1RBTF9SRVZfM1lSX0FOTl9HUk9XVEguRlkyMDE5LjMvMzEvMjAyMC4uLlVTRAEAAACiPmkYAgAAAAYyLjYxNzkBCAAAAAUAAAABMQEAAAAKMjAyNDc2NTk5NgMAAAADMTYwAgAAAAQ0MjIwBAAAAAEwBwAAAAkzLzMxLzIwMjAIAAAACjEyLzMxLzIwMTkJ</t>
  </si>
  <si>
    <t>AAAAATD6C2QQnfXYCBRTNVCd9dgIOENJUS5UU0U6Mzc2OS5JUV9OSV8zWVJfQU5OX0dST1dUSC5GWTIwMTkuMy8zMS8yMDIwLi4uVVNEAQAAALLlTAECAAAABzIxLjg2ODEBCAAAAAUAAAABMQEAAAAKMTk5Nzg3MTg3OQMAAAACNzkCAAAABDQyMjUEAAAAATAHAAAACTMvMzEvMjAyMAgAAAAJOS8zMC8yMDE5CQAAAAEw+gtkEJ312AhlFjZQnfXYCDxDSVEuU0VISzo3MDAuSVFfRUJJVERBXzNZUl9BTk5fR1JPV1RILkZZMjAxOS4zLzMxLzIwMjAuLi5VU0QBAAAAWH2oAAIAAAAHMzAuMzEyOAEIAAAABQAAAAExAQAAAAoyMDIyNTYwMTcwAwAAAAIzMgIAAAAENDIyMgQAAAABMAcAAAAJMy8zMS8yMDIwCAAAAAoxMi8zMS8yMDE5CQAAAAEw+gtkEJ312AgaPZAZnfXYCDxDSVEuU1pTRTogMzAwNzczLklRX05JXzNZUl9BTk5fR1JPV1RILkZZMjAxOS4zLzMxLzIwMjAuLi5VU0QBAAAARV4WAgIAAAAHMzMuOTk3MQEIAAAABQAAAAExAQAAAAoyMDE3NzMzODg5AwAAAAIzMgIAAAAENDIyNQQAAAABMAcAAAAJMy8zMS8yMDIwCAAAAAoxMi8zMS8yMDE5CQAAAAEw+gtkEJ312Ajb3TRQnfXYCENDSVEuTkFTREFROiBQWVBMLklRX1RPVEFMX1JFVl8zWVJfQU5OX0dST1dUSC5GWTIwMTkuMy8zMS8yMDIwLi4uVVNEAQAAAFy4AQACAAAABzE3LjkwNzcBCAAAAAUAAAABMQEAAAAKMjAxMDA2NjcyOQMAAAADMTYwAgAA</t>
  </si>
  <si>
    <t>AAQ0MjIwBAAAAAEwBwAAAAkzLzMxLzIwMjAIAAAACjEyLzMxLzIwMTkJAAAAATD6C2QQnfXYCHfzM1Cd9dgIO0NJUS5TWlNFOjAwMjY0Ny5JUV9OSV8zWVJfQU5OX0dST1dUSC5GWTIwMTkuMy8zMS8yMDIwLi4uVVNEAQAAAF3n0wcCAAAABy0zNS4wNTQBCAAAAAUAAAABMQEAAAAKMjAxODIyMjczOQMAAAACMzICAAAABDQyMjUEAAAAATAHAAAACTMvMzEvMjAyMAgAAAAKMTIvMzEvMjAxOQkAAAABMPoLZBCd9dgIq0E0UJ312AhAQ0lRLlNaU0U6IDMwMDc3My5JUV9FQklUREFfM1lSX0FOTl9HUk9XVEguRlkyMDE5LjMvMzEvMjAyMC4uLlVTRAEAAABFXhYCAgAAAAYyNy4xMTYBCAAAAAUAAAABMQEAAAAKMjAxNzczMzg4OQMAAAACMzICAAAABDQyMjIEAAAAATAHAAAACTMvMzEvMjAyMAgAAAAKMTIvMzEvMjAxOQkAAAABMPoLZBCd9dgIvY80UJ312Ag8Q0lRLlRTRTozNzY5LklRX0VCSVREQV8zWVJfQU5OX0dST1dUSC5GWTIwMTkuMy8zMS8yMDIwLi4uVVNEAQAAALLlTAECAAAABzM2LjA4MjcBCAAAAAUAAAABMQEAAAAKMTk5Nzg3MTg3OQMAAAACNzkCAAAABDQyMjIEAAAAATAHAAAACTMvMzEvMjAyMAgAAAAJOS8zMC8yMDE5CQAAAAEw+gtkEJ312Ai1aDRQnfXYCD9DSVEuU0VISzo3MDAuSVFfVE9UQUxfUkVWXzNZUl9BTk5fR1JPV1RILkZZMjAxOS4zLzMxLzIwMjAuLi5VU0QBAAAAWH2oAAIAAAAH</t>
  </si>
  <si>
    <t>MzUuNDE1OAEIAAAABQAAAAExAQAAAAoyMDIyNTYwMTcwAwAAAAIzMgIAAAAENDIyMAQAAAABMAcAAAAJMy8zMS8yMDIwCAAAAAoxMi8zMS8yMDE5CQAAAAEw+gtkEJ312AhrAJEZnfXYCA==</t>
  </si>
  <si>
    <t>Cost synergies</t>
  </si>
  <si>
    <t>Management</t>
  </si>
  <si>
    <t>Sales &amp; Marketing</t>
  </si>
  <si>
    <t>R&amp;D</t>
  </si>
  <si>
    <t>Average Salary</t>
  </si>
  <si>
    <t>Total cost savings</t>
  </si>
  <si>
    <t>Commission rate HF</t>
  </si>
  <si>
    <t>Debt/EBITDA</t>
  </si>
  <si>
    <t>Valuation Summary</t>
  </si>
  <si>
    <t>(RMB'000)</t>
  </si>
  <si>
    <t>Valuation Statistics</t>
  </si>
  <si>
    <t>Range of Valuation Multiples</t>
  </si>
  <si>
    <t>Implied Valuation Range</t>
  </si>
  <si>
    <t>25th</t>
  </si>
  <si>
    <t>75th</t>
  </si>
  <si>
    <t>Minimum</t>
  </si>
  <si>
    <t>Pecentile</t>
  </si>
  <si>
    <t>Maximum</t>
  </si>
  <si>
    <t>Relevant</t>
  </si>
  <si>
    <t>Methodology Name</t>
  </si>
  <si>
    <t>Multiple</t>
  </si>
  <si>
    <t>Figure</t>
  </si>
  <si>
    <t>Growth Rate</t>
  </si>
  <si>
    <t>Public Company Comparables:</t>
  </si>
  <si>
    <t>P/E Growth:</t>
  </si>
  <si>
    <t>EV/EBITDA Growth:</t>
  </si>
  <si>
    <t>Precedent Transactions:</t>
  </si>
  <si>
    <t>EV / LTM Revenue:</t>
  </si>
  <si>
    <t>Discounted Cash Flow Analysis:</t>
  </si>
  <si>
    <t>Min.</t>
  </si>
  <si>
    <t>Max</t>
  </si>
  <si>
    <t>Min Point</t>
  </si>
  <si>
    <t>25 Point</t>
  </si>
  <si>
    <t>Med Point</t>
  </si>
  <si>
    <t>75 Point</t>
  </si>
  <si>
    <t>Max Point</t>
  </si>
  <si>
    <t>Discounted Cash Flow Analysis</t>
  </si>
  <si>
    <t>25th quartile</t>
  </si>
  <si>
    <t>75th quartile</t>
  </si>
  <si>
    <t>PE</t>
  </si>
  <si>
    <t>PEG</t>
  </si>
  <si>
    <t>EV/EBITDA</t>
  </si>
  <si>
    <t>EV/EBITDA - Growth adjusted</t>
  </si>
  <si>
    <t>Maximu,</t>
  </si>
  <si>
    <t>GP Margin</t>
  </si>
  <si>
    <t>GP margin</t>
  </si>
  <si>
    <t>Other non-operating gains/(losses)</t>
  </si>
  <si>
    <t>Commission and fees per transaction volume</t>
  </si>
  <si>
    <t>Processing fees per transaction volume</t>
  </si>
  <si>
    <t>Exit EV/EBITDA/Growth</t>
  </si>
  <si>
    <t>FY2024 F EBITDA</t>
  </si>
  <si>
    <t>Sensitivity Analysis</t>
  </si>
  <si>
    <t>Takeover Price for Huifu</t>
  </si>
  <si>
    <t>DCF (7% - 9% WACC, 2.5% - 3.5% Terminal Growth rate)</t>
  </si>
  <si>
    <t>Implied enterprise value</t>
  </si>
  <si>
    <t>Pre money valuation</t>
  </si>
  <si>
    <t>RMB Currency</t>
  </si>
  <si>
    <t>Post money valuation (USD bn)</t>
  </si>
  <si>
    <t>in RMB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</si>
</sst>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3">
    <numFmt numFmtId="44" formatCode="_-&quot;$&quot;* #,##0.00_-;\-&quot;$&quot;* #,##0.00_-;_-&quot;$&quot;* &quot;-&quot;??_-;_-@_-"/>
    <numFmt numFmtId="43" formatCode="_-* #,##0.00_-;\-* #,##0.00_-;_-* &quot;-&quot;??_-;_-@_-"/>
    <numFmt numFmtId="164" formatCode="&quot;$&quot;#,##0_);[Red]\(&quot;$&quot;#,##0\)"/>
    <numFmt numFmtId="165" formatCode="_(* #,##0_);_(* \(#,##0\);_(* &quot;-&quot;_);_(@_)"/>
    <numFmt numFmtId="166" formatCode="_(* #,##0.00_);_(* \(#,##0.00\);_(* &quot;-&quot;??_);_(@_)"/>
    <numFmt numFmtId="167" formatCode="0\ &quot;A&quot;"/>
    <numFmt numFmtId="168" formatCode="0.0"/>
    <numFmt numFmtId="169" formatCode="_(* #,##0_);_(* \(#,##0\);_(* &quot;-&quot;??_);_(@_)"/>
    <numFmt numFmtId="170" formatCode="0\ &quot;F&quot;"/>
    <numFmt numFmtId="171" formatCode="0.0%"/>
    <numFmt numFmtId="172" formatCode="0.0&quot; x&quot;"/>
    <numFmt numFmtId="173" formatCode="0.0_);\(0.0\)"/>
    <numFmt numFmtId="174" formatCode="#,##0.##"/>
    <numFmt numFmtId="175" formatCode="#,##0.0_);\(#,##0.0\)"/>
    <numFmt numFmtId="176" formatCode="#,##0.0"/>
    <numFmt numFmtId="177" formatCode="0.000%"/>
    <numFmt numFmtId="178" formatCode="0_);\(0\)"/>
    <numFmt numFmtId="179" formatCode="#,###;\(#,###\);\-"/>
    <numFmt numFmtId="180" formatCode="0.0\x"/>
    <numFmt numFmtId="181" formatCode="[$-409]d\-mmm\-yy;@"/>
    <numFmt numFmtId="182" formatCode="mmm\-dd\-yyyy"/>
    <numFmt numFmtId="183" formatCode="m/d/yy"/>
    <numFmt numFmtId="184" formatCode="#,##0_ ;\-#,##0\ "/>
    <numFmt numFmtId="185" formatCode="#,##0.000_ ;\-#,##0.000\ "/>
    <numFmt numFmtId="186" formatCode="#,##0.00_ ;\-#,##0.00\ "/>
    <numFmt numFmtId="187" formatCode="#,##0.0_ ;\-#,##0.0\ "/>
    <numFmt numFmtId="188" formatCode="_(* #,##0.0%_);_(* \(#,##0.0%\);_(* &quot;-&quot;?_);_(@_)"/>
    <numFmt numFmtId="189" formatCode="0%;\(0%\)"/>
    <numFmt numFmtId="190" formatCode="0%;[Red]\(0%\);\-"/>
    <numFmt numFmtId="191" formatCode="0.0%;\(0.0%\);\-"/>
    <numFmt numFmtId="192" formatCode="0.0%;[Red]\(0.0%\);\-"/>
    <numFmt numFmtId="193" formatCode="0%_);\(0%\);0%_);@_)"/>
    <numFmt numFmtId="194" formatCode="_(&quot;$&quot;* #,##0.0_);_(&quot;$&quot;* \(#,##0.0\);_(&quot;$&quot;* &quot;-&quot;?_);_(@_)"/>
    <numFmt numFmtId="195" formatCode="0.0\ \x"/>
    <numFmt numFmtId="196" formatCode="_-&quot;$&quot;* #,##0.0_-;\-&quot;$&quot;* #,##0.0_-;_-&quot;$&quot;* &quot;-&quot;??_-;_-@_-"/>
    <numFmt numFmtId="197" formatCode="_(* #,##0.0_);_(* \(#,##0.0\);_(* &quot;-&quot;?_);_(@_)"/>
    <numFmt numFmtId="198" formatCode="#,###;\ \(#,###\);\-"/>
    <numFmt numFmtId="199" formatCode="0\x"/>
    <numFmt numFmtId="200" formatCode="0.0%;\(0.0%\)"/>
    <numFmt numFmtId="201" formatCode="0.00%;\(0.00%\);\-_)_%;@_)_%"/>
    <numFmt numFmtId="202" formatCode="0.00%;\(0.00%\)"/>
    <numFmt numFmtId="203" formatCode="_ [$¥-804]* #,##0.00_ ;_ [$¥-804]* \-#,##0.00_ ;_ [$¥-804]* &quot;-&quot;??_ ;_ @_ "/>
    <numFmt numFmtId="204" formatCode="_(* #,##0.000_);_(* \(#,##0.000\);_(* &quot;-&quot;??_);_(@_)"/>
  </numFmts>
  <fonts count="62" x14ac:knownFonts="1">
    <font>
      <sz val="11"/>
      <color theme="1"/>
      <name val="Calibri"/>
      <family val="2"/>
      <scheme val="minor"/>
    </font>
    <font>
      <sz val="11"/>
      <color theme="1"/>
      <name val="Calibri"/>
      <family val="2"/>
      <scheme val="minor"/>
    </font>
    <font>
      <sz val="8"/>
      <color theme="1"/>
      <name val="Arial"/>
      <family val="2"/>
    </font>
    <font>
      <b/>
      <i/>
      <sz val="8"/>
      <color theme="0" tint="-0.14999847407452621"/>
      <name val="Arial"/>
      <family val="2"/>
    </font>
    <font>
      <sz val="8"/>
      <color theme="0" tint="-0.14999847407452621"/>
      <name val="Arial"/>
      <family val="2"/>
    </font>
    <font>
      <i/>
      <sz val="8"/>
      <color theme="0"/>
      <name val="Arial"/>
      <family val="2"/>
    </font>
    <font>
      <b/>
      <u val="singleAccounting"/>
      <sz val="8"/>
      <color theme="1"/>
      <name val="Arial"/>
      <family val="2"/>
    </font>
    <font>
      <b/>
      <u val="singleAccounting"/>
      <sz val="8"/>
      <color theme="0"/>
      <name val="Arial"/>
      <family val="2"/>
    </font>
    <font>
      <b/>
      <sz val="8"/>
      <color theme="0" tint="-0.499984740745262"/>
      <name val="Arial"/>
      <family val="2"/>
    </font>
    <font>
      <i/>
      <sz val="8"/>
      <color theme="0" tint="-0.499984740745262"/>
      <name val="Arial"/>
      <family val="2"/>
    </font>
    <font>
      <b/>
      <i/>
      <sz val="8"/>
      <color theme="4" tint="-0.249977111117893"/>
      <name val="Arial"/>
      <family val="2"/>
    </font>
    <font>
      <b/>
      <sz val="8"/>
      <color theme="4" tint="-0.249977111117893"/>
      <name val="Arial"/>
      <family val="2"/>
    </font>
    <font>
      <b/>
      <sz val="8"/>
      <color theme="0"/>
      <name val="Arial"/>
      <family val="2"/>
    </font>
    <font>
      <b/>
      <sz val="8"/>
      <color theme="1"/>
      <name val="Arial"/>
      <family val="2"/>
    </font>
    <font>
      <sz val="8"/>
      <color theme="0" tint="-0.499984740745262"/>
      <name val="Arial"/>
      <family val="2"/>
    </font>
    <font>
      <sz val="8"/>
      <color rgb="FF0000FF"/>
      <name val="Arial"/>
      <family val="2"/>
    </font>
    <font>
      <sz val="8"/>
      <color rgb="FF00B050"/>
      <name val="Arial"/>
      <family val="2"/>
    </font>
    <font>
      <b/>
      <i/>
      <sz val="8"/>
      <color theme="0" tint="-0.499984740745262"/>
      <name val="Arial"/>
      <family val="2"/>
    </font>
    <font>
      <i/>
      <sz val="8"/>
      <color theme="1"/>
      <name val="Arial"/>
      <family val="2"/>
    </font>
    <font>
      <b/>
      <sz val="8"/>
      <color rgb="FF0000FF"/>
      <name val="Arial"/>
      <family val="2"/>
    </font>
    <font>
      <sz val="8"/>
      <name val="Arial"/>
      <family val="2"/>
    </font>
    <font>
      <b/>
      <sz val="9"/>
      <color indexed="81"/>
      <name val="Tahoma"/>
      <family val="2"/>
    </font>
    <font>
      <sz val="9"/>
      <color indexed="81"/>
      <name val="Tahoma"/>
      <family val="2"/>
    </font>
    <font>
      <sz val="10"/>
      <name val="Arial"/>
      <family val="2"/>
    </font>
    <font>
      <sz val="8"/>
      <color theme="0"/>
      <name val="Arial"/>
      <family val="2"/>
    </font>
    <font>
      <b/>
      <sz val="8"/>
      <color theme="0"/>
      <name val="Arial Narrow"/>
      <family val="2"/>
    </font>
    <font>
      <sz val="8"/>
      <color theme="1"/>
      <name val="Calibri"/>
      <family val="2"/>
      <scheme val="minor"/>
    </font>
    <font>
      <sz val="8"/>
      <color rgb="FF0000FF"/>
      <name val="Arial Narrow"/>
      <family val="2"/>
    </font>
    <font>
      <sz val="8"/>
      <color theme="1"/>
      <name val="Arial Narrow"/>
      <family val="2"/>
    </font>
    <font>
      <sz val="8"/>
      <color rgb="FF00B050"/>
      <name val="Arial Narrow"/>
      <family val="2"/>
    </font>
    <font>
      <i/>
      <sz val="8"/>
      <color theme="0" tint="-0.499984740745262"/>
      <name val="Arial Narrow"/>
      <family val="2"/>
    </font>
    <font>
      <b/>
      <sz val="12"/>
      <color rgb="FF0000FF"/>
      <name val="Arial"/>
      <family val="2"/>
    </font>
    <font>
      <b/>
      <sz val="8"/>
      <name val="Arial"/>
      <family val="2"/>
    </font>
    <font>
      <b/>
      <sz val="11"/>
      <color theme="1"/>
      <name val="Calibri"/>
      <family val="2"/>
      <scheme val="minor"/>
    </font>
    <font>
      <sz val="8"/>
      <color rgb="FF00B24F"/>
      <name val="Arial"/>
      <family val="2"/>
    </font>
    <font>
      <b/>
      <sz val="8"/>
      <color rgb="FF00B24F"/>
      <name val="Arial"/>
      <family val="2"/>
    </font>
    <font>
      <b/>
      <sz val="8"/>
      <color theme="1"/>
      <name val="Franklin Gothic Medium"/>
      <family val="2"/>
    </font>
    <font>
      <sz val="8"/>
      <color theme="1"/>
      <name val="Franklin Gothic Medium"/>
      <family val="2"/>
    </font>
    <font>
      <sz val="8"/>
      <color theme="0" tint="-0.499984740745262"/>
      <name val="Franklin Gothic Medium"/>
      <family val="2"/>
    </font>
    <font>
      <b/>
      <sz val="8"/>
      <color theme="0"/>
      <name val="Franklin Gothic Medium"/>
      <family val="2"/>
    </font>
    <font>
      <b/>
      <sz val="13"/>
      <color indexed="8"/>
      <name val="Verdana"/>
      <family val="2"/>
    </font>
    <font>
      <sz val="8"/>
      <color indexed="8"/>
      <name val="Arial"/>
      <family val="2"/>
    </font>
    <font>
      <i/>
      <sz val="8"/>
      <color theme="0"/>
      <name val="Arial Narrow"/>
      <family val="2"/>
    </font>
    <font>
      <sz val="8"/>
      <color theme="0" tint="-0.499984740745262"/>
      <name val="Arial Narrow"/>
      <family val="2"/>
    </font>
    <font>
      <b/>
      <sz val="8"/>
      <color theme="1"/>
      <name val="Arial Narrow"/>
      <family val="2"/>
    </font>
    <font>
      <b/>
      <sz val="8"/>
      <color theme="0" tint="-0.499984740745262"/>
      <name val="Arial Narrow"/>
      <family val="2"/>
    </font>
    <font>
      <b/>
      <sz val="8"/>
      <name val="Arial Narrow"/>
      <family val="2"/>
    </font>
    <font>
      <sz val="8"/>
      <name val="Arial Narrow"/>
      <family val="2"/>
    </font>
    <font>
      <i/>
      <sz val="8"/>
      <color rgb="FF0000FF"/>
      <name val="Arial"/>
      <family val="2"/>
    </font>
    <font>
      <sz val="10"/>
      <color theme="1"/>
      <name val="Arial"/>
      <family val="2"/>
    </font>
    <font>
      <b/>
      <u/>
      <sz val="8"/>
      <color theme="1"/>
      <name val="Arial"/>
      <family val="2"/>
    </font>
    <font>
      <b/>
      <sz val="12"/>
      <color theme="5"/>
      <name val="Arial"/>
      <family val="2"/>
    </font>
    <font>
      <sz val="8"/>
      <color rgb="FF000000"/>
      <name val="Arial"/>
      <family val="2"/>
    </font>
    <font>
      <b/>
      <u/>
      <sz val="8"/>
      <color rgb="FFFFFFFF"/>
      <name val="Arial"/>
      <family val="2"/>
    </font>
    <font>
      <b/>
      <u/>
      <sz val="8"/>
      <name val="Arial"/>
      <family val="2"/>
    </font>
    <font>
      <sz val="8"/>
      <color rgb="FF005900"/>
      <name val="Arial"/>
      <family val="2"/>
    </font>
    <font>
      <b/>
      <sz val="8"/>
      <color rgb="FF005900"/>
      <name val="Arial"/>
      <family val="2"/>
    </font>
    <font>
      <b/>
      <sz val="8"/>
      <color rgb="FFFFFFFF"/>
      <name val="Arial"/>
      <family val="2"/>
    </font>
    <font>
      <b/>
      <sz val="8"/>
      <color rgb="FF000000"/>
      <name val="Arial"/>
      <family val="2"/>
    </font>
    <font>
      <u/>
      <sz val="8"/>
      <color theme="1"/>
      <name val="Arial"/>
      <family val="2"/>
    </font>
    <font>
      <sz val="8"/>
      <color rgb="FF00CC66"/>
      <name val="Arial"/>
      <family val="2"/>
    </font>
    <font>
      <sz val="8"/>
      <color theme="4"/>
      <name val="Arial"/>
      <family val="2"/>
    </font>
  </fonts>
  <fills count="22">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theme="7" tint="0.79998168889431442"/>
        <bgColor indexed="64"/>
      </patternFill>
    </fill>
    <fill>
      <patternFill patternType="solid">
        <fgColor rgb="FF1947BA"/>
        <bgColor indexed="64"/>
      </patternFill>
    </fill>
    <fill>
      <patternFill patternType="solid">
        <fgColor rgb="FF002060"/>
        <bgColor indexed="64"/>
      </patternFill>
    </fill>
    <fill>
      <patternFill patternType="solid">
        <fgColor rgb="FF0000FF"/>
        <bgColor indexed="64"/>
      </patternFill>
    </fill>
    <fill>
      <patternFill patternType="solid">
        <fgColor rgb="FF00B24F"/>
        <bgColor indexed="64"/>
      </patternFill>
    </fill>
    <fill>
      <patternFill patternType="solid">
        <fgColor theme="4"/>
        <bgColor indexed="64"/>
      </patternFill>
    </fill>
    <fill>
      <patternFill patternType="solid">
        <fgColor rgb="FFFF0000"/>
        <bgColor indexed="64"/>
      </patternFill>
    </fill>
    <fill>
      <patternFill patternType="solid">
        <fgColor theme="1"/>
        <bgColor indexed="64"/>
      </patternFill>
    </fill>
    <fill>
      <patternFill patternType="solid">
        <fgColor rgb="FF000000"/>
        <bgColor rgb="FF000000"/>
      </patternFill>
    </fill>
    <fill>
      <patternFill patternType="solid">
        <fgColor rgb="FFD9D9D9"/>
        <bgColor rgb="FF000000"/>
      </patternFill>
    </fill>
    <fill>
      <patternFill patternType="solid">
        <fgColor rgb="FFFFFFFF"/>
        <bgColor rgb="FF000000"/>
      </patternFill>
    </fill>
    <fill>
      <patternFill patternType="solid">
        <fgColor rgb="FFF2F2F2"/>
        <bgColor rgb="FF000000"/>
      </patternFill>
    </fill>
    <fill>
      <patternFill patternType="solid">
        <fgColor rgb="FF969696"/>
        <bgColor rgb="FF000000"/>
      </patternFill>
    </fill>
    <fill>
      <patternFill patternType="solid">
        <fgColor theme="5" tint="-0.499984740745262"/>
        <bgColor indexed="64"/>
      </patternFill>
    </fill>
    <fill>
      <patternFill patternType="solid">
        <fgColor theme="7" tint="-0.249977111117893"/>
        <bgColor indexed="64"/>
      </patternFill>
    </fill>
  </fills>
  <borders count="20">
    <border>
      <left/>
      <right/>
      <top/>
      <bottom/>
      <diagonal/>
    </border>
    <border>
      <left/>
      <right/>
      <top/>
      <bottom style="hair">
        <color auto="1"/>
      </bottom>
      <diagonal/>
    </border>
    <border>
      <left/>
      <right/>
      <top style="thin">
        <color indexed="64"/>
      </top>
      <bottom/>
      <diagonal/>
    </border>
    <border>
      <left/>
      <right/>
      <top/>
      <bottom style="thin">
        <color indexed="64"/>
      </bottom>
      <diagonal/>
    </border>
    <border>
      <left style="hair">
        <color auto="1"/>
      </left>
      <right style="hair">
        <color auto="1"/>
      </right>
      <top style="hair">
        <color auto="1"/>
      </top>
      <bottom style="hair">
        <color auto="1"/>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hair">
        <color auto="1"/>
      </left>
      <right style="hair">
        <color auto="1"/>
      </right>
      <top style="hair">
        <color auto="1"/>
      </top>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s>
  <cellStyleXfs count="8">
    <xf numFmtId="0" fontId="0" fillId="0" borderId="0"/>
    <xf numFmtId="166" fontId="1" fillId="0" borderId="0" applyFont="0" applyFill="0" applyBorder="0" applyAlignment="0" applyProtection="0"/>
    <xf numFmtId="9" fontId="1" fillId="0" borderId="0" applyFont="0" applyFill="0" applyBorder="0" applyAlignment="0" applyProtection="0"/>
    <xf numFmtId="0" fontId="23" fillId="0" borderId="0"/>
    <xf numFmtId="44" fontId="1" fillId="0" borderId="0" applyFont="0" applyFill="0" applyBorder="0" applyAlignment="0" applyProtection="0"/>
    <xf numFmtId="0" fontId="49" fillId="0" borderId="0"/>
    <xf numFmtId="43" fontId="1" fillId="0" borderId="0" applyFont="0" applyFill="0" applyBorder="0" applyAlignment="0" applyProtection="0"/>
    <xf numFmtId="44" fontId="1" fillId="0" borderId="0" applyFont="0" applyFill="0" applyBorder="0" applyAlignment="0" applyProtection="0"/>
  </cellStyleXfs>
  <cellXfs count="635">
    <xf numFmtId="0" fontId="0" fillId="0" borderId="0" xfId="0"/>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right" vertical="center"/>
    </xf>
    <xf numFmtId="168" fontId="4" fillId="0" borderId="0" xfId="0" applyNumberFormat="1" applyFont="1" applyAlignment="1">
      <alignment vertical="center"/>
    </xf>
    <xf numFmtId="0" fontId="6" fillId="2" borderId="0" xfId="0" applyFont="1" applyFill="1" applyAlignment="1">
      <alignment horizontal="centerContinuous" vertical="center"/>
    </xf>
    <xf numFmtId="0" fontId="8" fillId="0" borderId="0" xfId="0" applyFont="1" applyAlignment="1">
      <alignment horizontal="left" vertical="center"/>
    </xf>
    <xf numFmtId="0" fontId="9" fillId="0" borderId="0" xfId="0" applyFont="1" applyAlignment="1">
      <alignment horizontal="center" vertical="center"/>
    </xf>
    <xf numFmtId="169" fontId="9" fillId="0" borderId="0" xfId="0" applyNumberFormat="1" applyFont="1" applyAlignment="1">
      <alignment horizontal="right" vertical="center"/>
    </xf>
    <xf numFmtId="0" fontId="2" fillId="0" borderId="1" xfId="0" applyFont="1" applyBorder="1" applyAlignment="1">
      <alignment vertical="center"/>
    </xf>
    <xf numFmtId="0" fontId="10" fillId="0" borderId="1" xfId="0" applyFont="1" applyBorder="1" applyAlignment="1">
      <alignment horizontal="center" vertical="center"/>
    </xf>
    <xf numFmtId="167" fontId="11" fillId="0" borderId="1" xfId="0" applyNumberFormat="1" applyFont="1" applyBorder="1" applyAlignment="1">
      <alignment vertical="center"/>
    </xf>
    <xf numFmtId="170" fontId="11" fillId="0" borderId="1" xfId="0" applyNumberFormat="1" applyFont="1" applyBorder="1" applyAlignment="1">
      <alignment vertical="center"/>
    </xf>
    <xf numFmtId="0" fontId="13" fillId="0" borderId="0" xfId="0" applyFont="1" applyAlignment="1">
      <alignment horizontal="left" vertical="center"/>
    </xf>
    <xf numFmtId="0" fontId="8" fillId="0" borderId="0" xfId="0" applyFont="1" applyAlignment="1">
      <alignment horizontal="center" vertical="center"/>
    </xf>
    <xf numFmtId="0" fontId="2" fillId="0" borderId="0" xfId="0" applyFont="1" applyAlignment="1">
      <alignment horizontal="left" vertical="center"/>
    </xf>
    <xf numFmtId="0" fontId="14" fillId="0" borderId="0" xfId="0" applyFont="1" applyAlignment="1">
      <alignment horizontal="center" vertical="center"/>
    </xf>
    <xf numFmtId="169" fontId="15" fillId="0" borderId="0" xfId="1" applyNumberFormat="1" applyFont="1" applyAlignment="1">
      <alignment horizontal="center" vertical="center"/>
    </xf>
    <xf numFmtId="169" fontId="16" fillId="0" borderId="0" xfId="1" applyNumberFormat="1" applyFont="1" applyAlignment="1">
      <alignment horizontal="center" vertical="center"/>
    </xf>
    <xf numFmtId="0" fontId="13" fillId="0" borderId="2" xfId="0" applyFont="1" applyBorder="1" applyAlignment="1">
      <alignment horizontal="left" vertical="center"/>
    </xf>
    <xf numFmtId="0" fontId="8" fillId="0" borderId="2" xfId="0" applyFont="1" applyBorder="1" applyAlignment="1">
      <alignment horizontal="center" vertical="center"/>
    </xf>
    <xf numFmtId="169" fontId="13" fillId="0" borderId="2" xfId="1" applyNumberFormat="1" applyFont="1" applyBorder="1" applyAlignment="1">
      <alignment horizontal="center" vertical="center"/>
    </xf>
    <xf numFmtId="0" fontId="9" fillId="4" borderId="0" xfId="0" applyFont="1" applyFill="1" applyAlignment="1">
      <alignment horizontal="left" vertical="center" indent="1"/>
    </xf>
    <xf numFmtId="0" fontId="9" fillId="4" borderId="0" xfId="0" applyFont="1" applyFill="1" applyAlignment="1">
      <alignment horizontal="center" vertical="center"/>
    </xf>
    <xf numFmtId="9" fontId="9" fillId="4" borderId="0" xfId="2" applyFont="1" applyFill="1" applyBorder="1" applyAlignment="1">
      <alignment vertical="center"/>
    </xf>
    <xf numFmtId="169" fontId="13" fillId="0" borderId="0" xfId="1" applyNumberFormat="1" applyFont="1" applyBorder="1" applyAlignment="1">
      <alignment horizontal="center" vertical="center"/>
    </xf>
    <xf numFmtId="0" fontId="9" fillId="0" borderId="0" xfId="0" applyFont="1" applyAlignment="1">
      <alignment horizontal="left" vertical="center" indent="1"/>
    </xf>
    <xf numFmtId="169" fontId="2" fillId="0" borderId="0" xfId="1" applyNumberFormat="1" applyFont="1" applyAlignment="1">
      <alignment vertical="center"/>
    </xf>
    <xf numFmtId="0" fontId="13" fillId="0" borderId="0" xfId="0" applyFont="1" applyAlignment="1">
      <alignment vertical="center"/>
    </xf>
    <xf numFmtId="0" fontId="13" fillId="2" borderId="0" xfId="0" applyFont="1" applyFill="1" applyAlignment="1">
      <alignment horizontal="left" vertical="center"/>
    </xf>
    <xf numFmtId="0" fontId="8" fillId="2" borderId="0" xfId="0" applyFont="1" applyFill="1" applyAlignment="1">
      <alignment horizontal="center" vertical="center"/>
    </xf>
    <xf numFmtId="169" fontId="2" fillId="2" borderId="0" xfId="1" applyNumberFormat="1" applyFont="1" applyFill="1" applyBorder="1" applyAlignment="1">
      <alignment horizontal="center" vertical="center"/>
    </xf>
    <xf numFmtId="0" fontId="18" fillId="0" borderId="0" xfId="0" applyFont="1" applyAlignment="1">
      <alignment horizontal="left" vertical="center"/>
    </xf>
    <xf numFmtId="169" fontId="19" fillId="2" borderId="0" xfId="1" applyNumberFormat="1" applyFont="1" applyFill="1" applyBorder="1" applyAlignment="1">
      <alignment horizontal="center" vertical="center"/>
    </xf>
    <xf numFmtId="169" fontId="19" fillId="2" borderId="0" xfId="1" applyNumberFormat="1" applyFont="1" applyFill="1" applyAlignment="1">
      <alignment horizontal="center" vertical="center"/>
    </xf>
    <xf numFmtId="169" fontId="20" fillId="0" borderId="0" xfId="1" applyNumberFormat="1" applyFont="1" applyAlignment="1">
      <alignment horizontal="center" vertical="center"/>
    </xf>
    <xf numFmtId="0" fontId="2" fillId="0" borderId="0" xfId="0" applyFont="1" applyFill="1" applyAlignment="1">
      <alignment vertical="center"/>
    </xf>
    <xf numFmtId="0" fontId="9" fillId="0" borderId="0" xfId="0" applyFont="1" applyFill="1" applyAlignment="1">
      <alignment horizontal="left" vertical="center" indent="1"/>
    </xf>
    <xf numFmtId="0" fontId="9" fillId="0" borderId="0" xfId="0" applyFont="1" applyFill="1" applyAlignment="1">
      <alignment horizontal="center" vertical="center"/>
    </xf>
    <xf numFmtId="9" fontId="9" fillId="0" borderId="0" xfId="2" applyFont="1" applyFill="1" applyBorder="1" applyAlignment="1">
      <alignment vertical="center"/>
    </xf>
    <xf numFmtId="0" fontId="2" fillId="0" borderId="3" xfId="0" applyFont="1" applyBorder="1" applyAlignment="1">
      <alignment horizontal="left" vertical="center"/>
    </xf>
    <xf numFmtId="0" fontId="14" fillId="0" borderId="3" xfId="0" applyFont="1" applyBorder="1" applyAlignment="1">
      <alignment horizontal="center" vertical="center"/>
    </xf>
    <xf numFmtId="169" fontId="15" fillId="0" borderId="3" xfId="1" applyNumberFormat="1" applyFont="1" applyBorder="1" applyAlignment="1">
      <alignment horizontal="center" vertical="center"/>
    </xf>
    <xf numFmtId="169" fontId="16" fillId="0" borderId="3" xfId="1" applyNumberFormat="1" applyFont="1" applyBorder="1" applyAlignment="1">
      <alignment horizontal="center" vertical="center"/>
    </xf>
    <xf numFmtId="0" fontId="8" fillId="0" borderId="0" xfId="0" applyFont="1" applyBorder="1" applyAlignment="1">
      <alignment horizontal="center" vertical="center"/>
    </xf>
    <xf numFmtId="0" fontId="2" fillId="0" borderId="0" xfId="0" applyFont="1" applyBorder="1" applyAlignment="1">
      <alignment horizontal="left" vertical="center"/>
    </xf>
    <xf numFmtId="166" fontId="2" fillId="0" borderId="0" xfId="0" applyNumberFormat="1" applyFont="1" applyAlignment="1">
      <alignment vertical="center"/>
    </xf>
    <xf numFmtId="169" fontId="15" fillId="5" borderId="4" xfId="2" applyNumberFormat="1" applyFont="1" applyFill="1" applyBorder="1" applyAlignment="1">
      <alignment horizontal="right" vertical="center"/>
    </xf>
    <xf numFmtId="39" fontId="15" fillId="0" borderId="0" xfId="1" applyNumberFormat="1" applyFont="1" applyAlignment="1">
      <alignment horizontal="center" vertical="center"/>
    </xf>
    <xf numFmtId="0" fontId="13" fillId="0" borderId="0" xfId="0" applyFont="1" applyAlignment="1">
      <alignment horizontal="center" vertical="center"/>
    </xf>
    <xf numFmtId="0" fontId="13" fillId="0" borderId="0" xfId="0" applyFont="1" applyBorder="1" applyAlignment="1">
      <alignment horizontal="left" vertical="center"/>
    </xf>
    <xf numFmtId="0" fontId="2" fillId="0" borderId="0" xfId="0" applyFont="1"/>
    <xf numFmtId="0" fontId="18" fillId="0" borderId="0" xfId="0" applyFont="1" applyAlignment="1">
      <alignment horizontal="center" vertical="center"/>
    </xf>
    <xf numFmtId="0" fontId="2" fillId="4" borderId="0" xfId="0" applyFont="1" applyFill="1" applyAlignment="1">
      <alignment vertical="center"/>
    </xf>
    <xf numFmtId="0" fontId="18" fillId="4" borderId="0" xfId="0" applyFont="1" applyFill="1" applyAlignment="1">
      <alignment horizontal="center" vertical="center"/>
    </xf>
    <xf numFmtId="0" fontId="2" fillId="4" borderId="0" xfId="0" applyFont="1" applyFill="1" applyAlignment="1">
      <alignment horizontal="center" vertical="center"/>
    </xf>
    <xf numFmtId="37" fontId="2" fillId="0" borderId="0" xfId="1" applyNumberFormat="1" applyFont="1" applyAlignment="1">
      <alignment horizontal="center" vertical="center"/>
    </xf>
    <xf numFmtId="166" fontId="15" fillId="0" borderId="0" xfId="1" applyFont="1" applyAlignment="1">
      <alignment vertical="center"/>
    </xf>
    <xf numFmtId="0" fontId="13" fillId="0" borderId="2" xfId="0" applyFont="1" applyBorder="1" applyAlignment="1">
      <alignment vertical="center"/>
    </xf>
    <xf numFmtId="0" fontId="14" fillId="0" borderId="2" xfId="0" applyFont="1" applyBorder="1" applyAlignment="1">
      <alignment horizontal="center" vertical="center"/>
    </xf>
    <xf numFmtId="169" fontId="13" fillId="0" borderId="2" xfId="1" applyNumberFormat="1" applyFont="1" applyBorder="1" applyAlignment="1">
      <alignment vertical="center"/>
    </xf>
    <xf numFmtId="169" fontId="15" fillId="0" borderId="0" xfId="1" applyNumberFormat="1" applyFont="1" applyAlignment="1">
      <alignment vertical="center"/>
    </xf>
    <xf numFmtId="0" fontId="9" fillId="4" borderId="0" xfId="0" applyFont="1" applyFill="1" applyAlignment="1">
      <alignment horizontal="left" vertical="center"/>
    </xf>
    <xf numFmtId="172" fontId="9" fillId="4" borderId="0" xfId="1" applyNumberFormat="1" applyFont="1" applyFill="1" applyBorder="1" applyAlignment="1">
      <alignment vertical="center"/>
    </xf>
    <xf numFmtId="3" fontId="2" fillId="0" borderId="0" xfId="0" applyNumberFormat="1" applyFont="1" applyAlignment="1">
      <alignment vertical="center"/>
    </xf>
    <xf numFmtId="0" fontId="26" fillId="0" borderId="0" xfId="0" applyFont="1" applyAlignment="1">
      <alignment vertical="center"/>
    </xf>
    <xf numFmtId="0" fontId="27" fillId="0" borderId="0" xfId="0" applyFont="1" applyAlignment="1">
      <alignment horizontal="center" vertical="center"/>
    </xf>
    <xf numFmtId="0" fontId="28" fillId="0" borderId="0" xfId="0" applyFont="1" applyAlignment="1">
      <alignment vertical="center"/>
    </xf>
    <xf numFmtId="0" fontId="28" fillId="0" borderId="0" xfId="0" applyFont="1" applyAlignment="1">
      <alignment horizontal="center" vertical="center"/>
    </xf>
    <xf numFmtId="0" fontId="29" fillId="0" borderId="0" xfId="0" applyFont="1" applyAlignment="1">
      <alignment horizontal="center" vertical="center"/>
    </xf>
    <xf numFmtId="0" fontId="30" fillId="4" borderId="0" xfId="0" applyFont="1" applyFill="1" applyAlignment="1">
      <alignment horizontal="center" vertical="center"/>
    </xf>
    <xf numFmtId="0" fontId="28" fillId="7" borderId="4" xfId="0" applyFont="1" applyFill="1" applyBorder="1" applyAlignment="1">
      <alignment horizontal="center" vertical="center"/>
    </xf>
    <xf numFmtId="0" fontId="24" fillId="6" borderId="0" xfId="0" applyFont="1" applyFill="1"/>
    <xf numFmtId="0" fontId="12" fillId="6" borderId="0" xfId="0" applyFont="1" applyFill="1"/>
    <xf numFmtId="0" fontId="12" fillId="8" borderId="0" xfId="0" applyFont="1" applyFill="1"/>
    <xf numFmtId="0" fontId="2" fillId="8" borderId="0" xfId="0" applyFont="1" applyFill="1"/>
    <xf numFmtId="0" fontId="12" fillId="8" borderId="0" xfId="0" applyFont="1" applyFill="1" applyAlignment="1">
      <alignment vertical="center"/>
    </xf>
    <xf numFmtId="0" fontId="25" fillId="8" borderId="0" xfId="0" applyFont="1" applyFill="1" applyAlignment="1">
      <alignment horizontal="center" vertical="center"/>
    </xf>
    <xf numFmtId="0" fontId="25" fillId="8" borderId="0" xfId="0" applyFont="1" applyFill="1" applyAlignment="1">
      <alignment horizontal="centerContinuous" vertical="center"/>
    </xf>
    <xf numFmtId="0" fontId="25" fillId="9" borderId="0" xfId="0" applyFont="1" applyFill="1" applyAlignment="1">
      <alignment horizontal="center" vertical="center"/>
    </xf>
    <xf numFmtId="0" fontId="25" fillId="10" borderId="0" xfId="0" applyFont="1" applyFill="1" applyAlignment="1">
      <alignment horizontal="center" vertical="center"/>
    </xf>
    <xf numFmtId="0" fontId="12" fillId="11" borderId="0" xfId="0" applyFont="1" applyFill="1" applyAlignment="1">
      <alignment vertical="center"/>
    </xf>
    <xf numFmtId="0" fontId="25" fillId="11" borderId="0" xfId="0" applyFont="1" applyFill="1" applyAlignment="1">
      <alignment horizontal="center" vertical="center"/>
    </xf>
    <xf numFmtId="0" fontId="25" fillId="3" borderId="0" xfId="0" applyFont="1" applyFill="1" applyAlignment="1">
      <alignment horizontal="center" vertical="center"/>
    </xf>
    <xf numFmtId="167" fontId="5" fillId="10" borderId="0" xfId="0" applyNumberFormat="1" applyFont="1" applyFill="1" applyAlignment="1">
      <alignment horizontal="left" vertical="center"/>
    </xf>
    <xf numFmtId="0" fontId="2" fillId="10" borderId="0" xfId="0" applyFont="1" applyFill="1" applyAlignment="1">
      <alignment horizontal="center" vertical="center"/>
    </xf>
    <xf numFmtId="0" fontId="7" fillId="10" borderId="0" xfId="0" applyFont="1" applyFill="1" applyAlignment="1">
      <alignment horizontal="centerContinuous" vertical="center"/>
    </xf>
    <xf numFmtId="0" fontId="12" fillId="11" borderId="0" xfId="0" applyFont="1" applyFill="1" applyAlignment="1">
      <alignment horizontal="left" vertical="center"/>
    </xf>
    <xf numFmtId="0" fontId="8" fillId="11" borderId="0" xfId="0" applyFont="1" applyFill="1" applyAlignment="1">
      <alignment horizontal="center" vertical="center"/>
    </xf>
    <xf numFmtId="0" fontId="2" fillId="11" borderId="0" xfId="0" applyFont="1" applyFill="1" applyAlignment="1">
      <alignment horizontal="center" vertical="center"/>
    </xf>
    <xf numFmtId="167" fontId="31" fillId="0" borderId="0" xfId="0" applyNumberFormat="1" applyFont="1" applyAlignment="1">
      <alignment horizontal="left" vertical="center"/>
    </xf>
    <xf numFmtId="0" fontId="2" fillId="0" borderId="0" xfId="0" applyFont="1" applyBorder="1" applyAlignment="1">
      <alignment vertical="center"/>
    </xf>
    <xf numFmtId="0" fontId="14" fillId="0" borderId="0" xfId="0" applyFont="1" applyBorder="1" applyAlignment="1">
      <alignment horizontal="center" vertical="center"/>
    </xf>
    <xf numFmtId="169" fontId="2" fillId="0" borderId="0" xfId="1" applyNumberFormat="1" applyFont="1" applyBorder="1" applyAlignment="1">
      <alignment horizontal="center" vertical="center"/>
    </xf>
    <xf numFmtId="0" fontId="14" fillId="0" borderId="0" xfId="0" quotePrefix="1" applyFont="1" applyBorder="1" applyAlignment="1">
      <alignment horizontal="center" vertical="center"/>
    </xf>
    <xf numFmtId="169" fontId="32" fillId="0" borderId="0" xfId="1" applyNumberFormat="1" applyFont="1" applyAlignment="1">
      <alignment horizontal="center" vertical="center"/>
    </xf>
    <xf numFmtId="169" fontId="19" fillId="0" borderId="0" xfId="1" applyNumberFormat="1" applyFont="1" applyAlignment="1">
      <alignment horizontal="center" vertical="center"/>
    </xf>
    <xf numFmtId="173" fontId="15" fillId="0" borderId="0" xfId="1" applyNumberFormat="1" applyFont="1" applyAlignment="1">
      <alignment horizontal="right" vertical="center"/>
    </xf>
    <xf numFmtId="171" fontId="2" fillId="0" borderId="0" xfId="0" applyNumberFormat="1" applyFont="1" applyAlignment="1">
      <alignment vertical="center"/>
    </xf>
    <xf numFmtId="171" fontId="2" fillId="0" borderId="2" xfId="0" applyNumberFormat="1" applyFont="1" applyBorder="1" applyAlignment="1">
      <alignment vertical="center"/>
    </xf>
    <xf numFmtId="171" fontId="13" fillId="0" borderId="0" xfId="0" applyNumberFormat="1" applyFont="1" applyAlignment="1">
      <alignment vertical="center"/>
    </xf>
    <xf numFmtId="3" fontId="15" fillId="0" borderId="0" xfId="0" applyNumberFormat="1" applyFont="1" applyAlignment="1">
      <alignment vertical="center"/>
    </xf>
    <xf numFmtId="9" fontId="2" fillId="0" borderId="0" xfId="0" applyNumberFormat="1" applyFont="1" applyAlignment="1">
      <alignment vertical="center"/>
    </xf>
    <xf numFmtId="9" fontId="2" fillId="0" borderId="3" xfId="0" applyNumberFormat="1" applyFont="1" applyBorder="1" applyAlignment="1">
      <alignment vertical="center"/>
    </xf>
    <xf numFmtId="9" fontId="13" fillId="0" borderId="0" xfId="1" applyNumberFormat="1" applyFont="1" applyBorder="1" applyAlignment="1">
      <alignment horizontal="right" vertical="center"/>
    </xf>
    <xf numFmtId="3" fontId="13" fillId="0" borderId="0" xfId="0" applyNumberFormat="1" applyFont="1" applyAlignment="1">
      <alignment vertical="center"/>
    </xf>
    <xf numFmtId="9" fontId="13" fillId="0" borderId="0" xfId="0" applyNumberFormat="1" applyFont="1" applyAlignment="1">
      <alignment vertical="center"/>
    </xf>
    <xf numFmtId="0" fontId="32" fillId="0" borderId="0" xfId="0" applyFont="1" applyAlignment="1">
      <alignment horizontal="left" vertical="center"/>
    </xf>
    <xf numFmtId="0" fontId="32" fillId="0" borderId="0" xfId="0" applyFont="1" applyAlignment="1">
      <alignment horizontal="center" vertical="center"/>
    </xf>
    <xf numFmtId="0" fontId="32" fillId="0" borderId="0" xfId="0" applyFont="1" applyAlignment="1">
      <alignment vertical="center"/>
    </xf>
    <xf numFmtId="0" fontId="14" fillId="0" borderId="0" xfId="0" quotePrefix="1" applyFont="1" applyAlignment="1">
      <alignment horizontal="center" vertical="center"/>
    </xf>
    <xf numFmtId="175" fontId="15" fillId="5" borderId="4" xfId="2" applyNumberFormat="1" applyFont="1" applyFill="1" applyBorder="1" applyAlignment="1">
      <alignment horizontal="right" vertical="center"/>
    </xf>
    <xf numFmtId="169" fontId="15" fillId="6" borderId="0" xfId="2" applyNumberFormat="1" applyFont="1" applyFill="1" applyBorder="1" applyAlignment="1">
      <alignment horizontal="right" vertical="center"/>
    </xf>
    <xf numFmtId="175" fontId="20" fillId="5" borderId="4" xfId="2" applyNumberFormat="1" applyFont="1" applyFill="1" applyBorder="1" applyAlignment="1">
      <alignment horizontal="right" vertical="center"/>
    </xf>
    <xf numFmtId="9" fontId="9" fillId="6" borderId="0" xfId="2" applyFont="1" applyFill="1" applyBorder="1" applyAlignment="1">
      <alignment vertical="center"/>
    </xf>
    <xf numFmtId="9" fontId="15" fillId="0" borderId="0" xfId="1" applyNumberFormat="1" applyFont="1" applyAlignment="1">
      <alignment horizontal="center" vertical="center"/>
    </xf>
    <xf numFmtId="168" fontId="2" fillId="0" borderId="0" xfId="0" applyNumberFormat="1" applyFont="1" applyAlignment="1">
      <alignment vertical="center"/>
    </xf>
    <xf numFmtId="171" fontId="9" fillId="4" borderId="0" xfId="2" applyNumberFormat="1" applyFont="1" applyFill="1" applyBorder="1" applyAlignment="1">
      <alignment vertical="center"/>
    </xf>
    <xf numFmtId="171" fontId="15" fillId="5" borderId="4" xfId="2" applyNumberFormat="1" applyFont="1" applyFill="1" applyBorder="1" applyAlignment="1">
      <alignment horizontal="right" vertical="center"/>
    </xf>
    <xf numFmtId="0" fontId="2" fillId="0" borderId="0" xfId="0" quotePrefix="1" applyFont="1" applyAlignment="1">
      <alignment horizontal="center" vertical="center"/>
    </xf>
    <xf numFmtId="171" fontId="15" fillId="0" borderId="0" xfId="1" applyNumberFormat="1" applyFont="1" applyAlignment="1">
      <alignment horizontal="right" vertical="center"/>
    </xf>
    <xf numFmtId="171" fontId="20" fillId="0" borderId="0" xfId="1" applyNumberFormat="1" applyFont="1" applyAlignment="1">
      <alignment horizontal="right" vertical="center"/>
    </xf>
    <xf numFmtId="9" fontId="15" fillId="5" borderId="4" xfId="2" applyNumberFormat="1" applyFont="1" applyFill="1" applyBorder="1" applyAlignment="1">
      <alignment horizontal="right" vertical="center"/>
    </xf>
    <xf numFmtId="10" fontId="15" fillId="0" borderId="0" xfId="1" applyNumberFormat="1" applyFont="1" applyAlignment="1">
      <alignment horizontal="right" vertical="center"/>
    </xf>
    <xf numFmtId="175" fontId="15" fillId="0" borderId="0" xfId="1" applyNumberFormat="1" applyFont="1" applyAlignment="1">
      <alignment horizontal="right" vertical="center"/>
    </xf>
    <xf numFmtId="3" fontId="2" fillId="0" borderId="0" xfId="1" applyNumberFormat="1" applyFont="1" applyBorder="1" applyAlignment="1">
      <alignment horizontal="center" vertical="center"/>
    </xf>
    <xf numFmtId="3" fontId="9" fillId="0" borderId="0" xfId="2" applyNumberFormat="1" applyFont="1" applyFill="1" applyBorder="1" applyAlignment="1">
      <alignment vertical="center"/>
    </xf>
    <xf numFmtId="171" fontId="15" fillId="0" borderId="0" xfId="1" applyNumberFormat="1" applyFont="1" applyAlignment="1">
      <alignment horizontal="center" vertical="center"/>
    </xf>
    <xf numFmtId="10" fontId="2" fillId="0" borderId="0" xfId="0" applyNumberFormat="1" applyFont="1" applyAlignment="1">
      <alignment vertical="center"/>
    </xf>
    <xf numFmtId="169" fontId="2" fillId="0" borderId="0" xfId="0" applyNumberFormat="1" applyFont="1" applyAlignment="1">
      <alignment vertical="center"/>
    </xf>
    <xf numFmtId="3" fontId="19" fillId="0" borderId="0" xfId="0" applyNumberFormat="1" applyFont="1" applyAlignment="1">
      <alignment vertical="center"/>
    </xf>
    <xf numFmtId="0" fontId="2" fillId="0" borderId="0" xfId="0" applyFont="1" applyAlignment="1">
      <alignment horizontal="left" vertical="center" indent="1"/>
    </xf>
    <xf numFmtId="3" fontId="20" fillId="0" borderId="0" xfId="0" applyNumberFormat="1" applyFont="1" applyAlignment="1">
      <alignment vertical="center"/>
    </xf>
    <xf numFmtId="10" fontId="15" fillId="0" borderId="0" xfId="0" applyNumberFormat="1" applyFont="1" applyAlignment="1">
      <alignment vertical="center"/>
    </xf>
    <xf numFmtId="37" fontId="2" fillId="0" borderId="0" xfId="1" applyNumberFormat="1" applyFont="1" applyBorder="1" applyAlignment="1">
      <alignment horizontal="right" vertical="center"/>
    </xf>
    <xf numFmtId="37" fontId="2" fillId="0" borderId="0" xfId="0" applyNumberFormat="1" applyFont="1" applyAlignment="1">
      <alignment vertical="center"/>
    </xf>
    <xf numFmtId="0" fontId="2" fillId="0" borderId="0" xfId="1" applyNumberFormat="1" applyFont="1" applyBorder="1" applyAlignment="1">
      <alignment horizontal="center" vertical="center"/>
    </xf>
    <xf numFmtId="0" fontId="2" fillId="0" borderId="5" xfId="0" applyFont="1" applyBorder="1" applyAlignment="1">
      <alignment vertical="center"/>
    </xf>
    <xf numFmtId="0" fontId="12" fillId="11" borderId="6" xfId="0" applyFont="1" applyFill="1" applyBorder="1"/>
    <xf numFmtId="0" fontId="12" fillId="11" borderId="7" xfId="0" applyFont="1" applyFill="1" applyBorder="1"/>
    <xf numFmtId="37" fontId="15" fillId="5" borderId="4" xfId="2" applyNumberFormat="1" applyFont="1" applyFill="1" applyBorder="1" applyAlignment="1">
      <alignment horizontal="right" vertical="center"/>
    </xf>
    <xf numFmtId="1" fontId="2" fillId="0" borderId="0" xfId="0" applyNumberFormat="1" applyFont="1" applyAlignment="1">
      <alignment vertical="center"/>
    </xf>
    <xf numFmtId="3" fontId="2" fillId="13" borderId="0" xfId="0" applyNumberFormat="1" applyFont="1" applyFill="1" applyAlignment="1">
      <alignment vertical="center"/>
    </xf>
    <xf numFmtId="177" fontId="2" fillId="0" borderId="0" xfId="0" applyNumberFormat="1" applyFont="1" applyAlignment="1">
      <alignment vertical="center"/>
    </xf>
    <xf numFmtId="10" fontId="2" fillId="13" borderId="0" xfId="0" applyNumberFormat="1" applyFont="1" applyFill="1" applyAlignment="1">
      <alignment vertical="center"/>
    </xf>
    <xf numFmtId="171" fontId="2" fillId="13" borderId="0" xfId="0" applyNumberFormat="1" applyFont="1" applyFill="1" applyAlignment="1">
      <alignment vertical="center"/>
    </xf>
    <xf numFmtId="0" fontId="2" fillId="13" borderId="0" xfId="0" applyFont="1" applyFill="1" applyAlignment="1">
      <alignment vertical="center"/>
    </xf>
    <xf numFmtId="3" fontId="2" fillId="6" borderId="0" xfId="0" applyNumberFormat="1" applyFont="1" applyFill="1" applyAlignment="1">
      <alignment vertical="center"/>
    </xf>
    <xf numFmtId="0" fontId="2" fillId="6" borderId="0" xfId="0" applyFont="1" applyFill="1" applyAlignment="1">
      <alignment vertical="center"/>
    </xf>
    <xf numFmtId="0" fontId="0" fillId="6" borderId="0" xfId="0" applyFill="1"/>
    <xf numFmtId="175" fontId="15" fillId="6" borderId="0" xfId="2" applyNumberFormat="1" applyFont="1" applyFill="1" applyBorder="1" applyAlignment="1">
      <alignment horizontal="right" vertical="center"/>
    </xf>
    <xf numFmtId="0" fontId="13" fillId="6" borderId="0" xfId="0" applyFont="1" applyFill="1" applyAlignment="1">
      <alignment vertical="center"/>
    </xf>
    <xf numFmtId="0" fontId="33" fillId="0" borderId="0" xfId="0" applyFont="1"/>
    <xf numFmtId="3" fontId="13" fillId="6" borderId="0" xfId="0" applyNumberFormat="1" applyFont="1" applyFill="1" applyAlignment="1">
      <alignment vertical="center"/>
    </xf>
    <xf numFmtId="3" fontId="32" fillId="0" borderId="0" xfId="0" applyNumberFormat="1" applyFont="1" applyAlignment="1">
      <alignment vertical="center"/>
    </xf>
    <xf numFmtId="169" fontId="20" fillId="0" borderId="3" xfId="1" applyNumberFormat="1" applyFont="1" applyBorder="1" applyAlignment="1">
      <alignment horizontal="center" vertical="center"/>
    </xf>
    <xf numFmtId="0" fontId="2" fillId="0" borderId="0" xfId="0" applyFont="1" applyAlignment="1">
      <alignment horizontal="left" vertical="center" indent="2"/>
    </xf>
    <xf numFmtId="173" fontId="19" fillId="0" borderId="0" xfId="1" applyNumberFormat="1" applyFont="1" applyAlignment="1">
      <alignment horizontal="right" vertical="center"/>
    </xf>
    <xf numFmtId="37" fontId="15" fillId="0" borderId="0" xfId="1" applyNumberFormat="1" applyFont="1" applyAlignment="1">
      <alignment horizontal="right" vertical="center"/>
    </xf>
    <xf numFmtId="37" fontId="32" fillId="0" borderId="0" xfId="1" applyNumberFormat="1" applyFont="1" applyAlignment="1">
      <alignment horizontal="right" vertical="center"/>
    </xf>
    <xf numFmtId="0" fontId="0" fillId="0" borderId="0" xfId="0" applyFont="1"/>
    <xf numFmtId="37" fontId="20" fillId="0" borderId="0" xfId="1" applyNumberFormat="1" applyFont="1" applyAlignment="1">
      <alignment horizontal="right" vertical="center"/>
    </xf>
    <xf numFmtId="0" fontId="20" fillId="0" borderId="0" xfId="0" applyFont="1" applyAlignment="1">
      <alignment horizontal="center" vertical="center"/>
    </xf>
    <xf numFmtId="171" fontId="20" fillId="5" borderId="4" xfId="2" applyNumberFormat="1" applyFont="1" applyFill="1" applyBorder="1" applyAlignment="1">
      <alignment horizontal="right" vertical="center"/>
    </xf>
    <xf numFmtId="171" fontId="20" fillId="13" borderId="0" xfId="1" applyNumberFormat="1" applyFont="1" applyFill="1" applyAlignment="1">
      <alignment horizontal="right" vertical="center"/>
    </xf>
    <xf numFmtId="0" fontId="32" fillId="0" borderId="0" xfId="0" applyFont="1" applyBorder="1" applyAlignment="1">
      <alignment horizontal="center" vertical="center"/>
    </xf>
    <xf numFmtId="37" fontId="32" fillId="0" borderId="0" xfId="1" applyNumberFormat="1" applyFont="1" applyBorder="1" applyAlignment="1">
      <alignment horizontal="right" vertical="center"/>
    </xf>
    <xf numFmtId="173" fontId="15" fillId="0" borderId="3" xfId="1" applyNumberFormat="1" applyFont="1" applyBorder="1" applyAlignment="1">
      <alignment horizontal="right" vertical="center"/>
    </xf>
    <xf numFmtId="171" fontId="20" fillId="6" borderId="3" xfId="2" applyNumberFormat="1" applyFont="1" applyFill="1" applyBorder="1" applyAlignment="1">
      <alignment horizontal="right" vertical="center"/>
    </xf>
    <xf numFmtId="0" fontId="9" fillId="4" borderId="3" xfId="0" applyFont="1" applyFill="1" applyBorder="1" applyAlignment="1">
      <alignment horizontal="left" vertical="center" indent="1"/>
    </xf>
    <xf numFmtId="0" fontId="9" fillId="4" borderId="3" xfId="0" applyFont="1" applyFill="1" applyBorder="1" applyAlignment="1">
      <alignment horizontal="center" vertical="center"/>
    </xf>
    <xf numFmtId="9" fontId="9" fillId="4" borderId="3" xfId="2" applyFont="1" applyFill="1" applyBorder="1" applyAlignment="1">
      <alignment vertical="center"/>
    </xf>
    <xf numFmtId="165" fontId="2" fillId="0" borderId="0" xfId="0" applyNumberFormat="1" applyFont="1" applyAlignment="1">
      <alignment vertical="center"/>
    </xf>
    <xf numFmtId="178" fontId="15" fillId="0" borderId="0" xfId="1" applyNumberFormat="1" applyFont="1" applyAlignment="1">
      <alignment horizontal="right" vertical="center"/>
    </xf>
    <xf numFmtId="37" fontId="13" fillId="0" borderId="0" xfId="0" applyNumberFormat="1" applyFont="1" applyAlignment="1">
      <alignment vertical="center"/>
    </xf>
    <xf numFmtId="9" fontId="17" fillId="4" borderId="0" xfId="1" applyNumberFormat="1" applyFont="1" applyFill="1" applyBorder="1" applyAlignment="1">
      <alignment horizontal="right" vertical="center" indent="1"/>
    </xf>
    <xf numFmtId="37" fontId="20" fillId="5" borderId="4" xfId="2" applyNumberFormat="1" applyFont="1" applyFill="1" applyBorder="1" applyAlignment="1">
      <alignment horizontal="right" vertical="center"/>
    </xf>
    <xf numFmtId="178" fontId="2" fillId="0" borderId="0" xfId="0" applyNumberFormat="1" applyFont="1" applyAlignment="1">
      <alignment vertical="center"/>
    </xf>
    <xf numFmtId="178" fontId="20" fillId="0" borderId="0" xfId="1" applyNumberFormat="1" applyFont="1" applyAlignment="1">
      <alignment horizontal="right" vertical="center"/>
    </xf>
    <xf numFmtId="0" fontId="8" fillId="0" borderId="0" xfId="0" quotePrefix="1" applyFont="1" applyAlignment="1">
      <alignment horizontal="center" vertical="center"/>
    </xf>
    <xf numFmtId="179" fontId="15" fillId="0" borderId="0" xfId="1" applyNumberFormat="1" applyFont="1" applyAlignment="1">
      <alignment horizontal="right" vertical="center"/>
    </xf>
    <xf numFmtId="179" fontId="15" fillId="5" borderId="4" xfId="2" applyNumberFormat="1" applyFont="1" applyFill="1" applyBorder="1" applyAlignment="1">
      <alignment horizontal="right" vertical="center"/>
    </xf>
    <xf numFmtId="10" fontId="20" fillId="5" borderId="4" xfId="2" applyNumberFormat="1" applyFont="1" applyFill="1" applyBorder="1" applyAlignment="1">
      <alignment horizontal="right" vertical="center"/>
    </xf>
    <xf numFmtId="37" fontId="15" fillId="0" borderId="0" xfId="0" applyNumberFormat="1" applyFont="1" applyAlignment="1">
      <alignment vertical="center"/>
    </xf>
    <xf numFmtId="171" fontId="15" fillId="0" borderId="0" xfId="0" applyNumberFormat="1" applyFont="1" applyAlignment="1">
      <alignment vertical="center"/>
    </xf>
    <xf numFmtId="179" fontId="13" fillId="0" borderId="0" xfId="0" applyNumberFormat="1" applyFont="1" applyAlignment="1">
      <alignment vertical="center"/>
    </xf>
    <xf numFmtId="169" fontId="34" fillId="0" borderId="0" xfId="1" applyNumberFormat="1" applyFont="1" applyAlignment="1">
      <alignment horizontal="center" vertical="center"/>
    </xf>
    <xf numFmtId="0" fontId="18" fillId="6" borderId="0" xfId="0" applyFont="1" applyFill="1" applyAlignment="1">
      <alignment horizontal="center" vertical="center"/>
    </xf>
    <xf numFmtId="9" fontId="15" fillId="5" borderId="4" xfId="2" applyNumberFormat="1" applyFont="1" applyFill="1" applyBorder="1" applyAlignment="1">
      <alignment horizontal="center" vertical="center"/>
    </xf>
    <xf numFmtId="3" fontId="34" fillId="0" borderId="0" xfId="0" applyNumberFormat="1" applyFont="1" applyAlignment="1">
      <alignment vertical="center"/>
    </xf>
    <xf numFmtId="3" fontId="35" fillId="0" borderId="0" xfId="0" applyNumberFormat="1" applyFont="1" applyAlignment="1">
      <alignment vertical="center"/>
    </xf>
    <xf numFmtId="179" fontId="2" fillId="0" borderId="0" xfId="0" applyNumberFormat="1" applyFont="1" applyAlignment="1">
      <alignment vertical="center"/>
    </xf>
    <xf numFmtId="179" fontId="35" fillId="0" borderId="0" xfId="0" applyNumberFormat="1" applyFont="1" applyAlignment="1">
      <alignment vertical="center"/>
    </xf>
    <xf numFmtId="169" fontId="20" fillId="5" borderId="4" xfId="2" applyNumberFormat="1" applyFont="1" applyFill="1" applyBorder="1" applyAlignment="1">
      <alignment horizontal="right" vertical="center"/>
    </xf>
    <xf numFmtId="0" fontId="2" fillId="6" borderId="0" xfId="0" applyFont="1" applyFill="1" applyAlignment="1">
      <alignment horizontal="left" vertical="center"/>
    </xf>
    <xf numFmtId="0" fontId="14" fillId="6" borderId="0" xfId="0" applyFont="1" applyFill="1" applyAlignment="1">
      <alignment horizontal="center" vertical="center"/>
    </xf>
    <xf numFmtId="169" fontId="15" fillId="6" borderId="0" xfId="1" applyNumberFormat="1" applyFont="1" applyFill="1" applyAlignment="1">
      <alignment horizontal="center" vertical="center"/>
    </xf>
    <xf numFmtId="169" fontId="20" fillId="6" borderId="0" xfId="1" applyNumberFormat="1" applyFont="1" applyFill="1" applyAlignment="1">
      <alignment horizontal="center" vertical="center"/>
    </xf>
    <xf numFmtId="169" fontId="15" fillId="6" borderId="0" xfId="1" applyNumberFormat="1" applyFont="1" applyFill="1" applyAlignment="1">
      <alignment horizontal="right" vertical="center"/>
    </xf>
    <xf numFmtId="169" fontId="34" fillId="6" borderId="0" xfId="1" applyNumberFormat="1" applyFont="1" applyFill="1" applyAlignment="1">
      <alignment horizontal="center" vertical="center"/>
    </xf>
    <xf numFmtId="0" fontId="2" fillId="6" borderId="3" xfId="0" applyFont="1" applyFill="1" applyBorder="1" applyAlignment="1">
      <alignment horizontal="left" vertical="center"/>
    </xf>
    <xf numFmtId="0" fontId="14" fillId="6" borderId="3" xfId="0" applyFont="1" applyFill="1" applyBorder="1" applyAlignment="1">
      <alignment horizontal="center" vertical="center"/>
    </xf>
    <xf numFmtId="169" fontId="15" fillId="6" borderId="3" xfId="1" applyNumberFormat="1" applyFont="1" applyFill="1" applyBorder="1" applyAlignment="1">
      <alignment horizontal="center" vertical="center"/>
    </xf>
    <xf numFmtId="169" fontId="20" fillId="6" borderId="3" xfId="1" applyNumberFormat="1" applyFont="1" applyFill="1" applyBorder="1" applyAlignment="1">
      <alignment horizontal="center" vertical="center"/>
    </xf>
    <xf numFmtId="0" fontId="13" fillId="6" borderId="0" xfId="0" applyFont="1" applyFill="1" applyAlignment="1">
      <alignment horizontal="left" vertical="center"/>
    </xf>
    <xf numFmtId="0" fontId="8" fillId="6" borderId="0" xfId="0" applyFont="1" applyFill="1" applyAlignment="1">
      <alignment horizontal="center" vertical="center"/>
    </xf>
    <xf numFmtId="169" fontId="32" fillId="6" borderId="0" xfId="1" applyNumberFormat="1" applyFont="1" applyFill="1" applyAlignment="1">
      <alignment horizontal="center" vertical="center"/>
    </xf>
    <xf numFmtId="39" fontId="15" fillId="6" borderId="0" xfId="1" applyNumberFormat="1" applyFont="1" applyFill="1" applyAlignment="1">
      <alignment horizontal="center" vertical="center"/>
    </xf>
    <xf numFmtId="37" fontId="15" fillId="6" borderId="0" xfId="1" applyNumberFormat="1" applyFont="1" applyFill="1" applyAlignment="1">
      <alignment horizontal="center" vertical="center"/>
    </xf>
    <xf numFmtId="0" fontId="13" fillId="6" borderId="2" xfId="0" applyFont="1" applyFill="1" applyBorder="1" applyAlignment="1">
      <alignment horizontal="left" vertical="center"/>
    </xf>
    <xf numFmtId="0" fontId="8" fillId="6" borderId="2" xfId="0" applyFont="1" applyFill="1" applyBorder="1" applyAlignment="1">
      <alignment horizontal="center" vertical="center"/>
    </xf>
    <xf numFmtId="169" fontId="13" fillId="6" borderId="2" xfId="1" applyNumberFormat="1" applyFont="1" applyFill="1" applyBorder="1" applyAlignment="1">
      <alignment horizontal="center" vertical="center"/>
    </xf>
    <xf numFmtId="169" fontId="2" fillId="6" borderId="0" xfId="0" applyNumberFormat="1" applyFont="1" applyFill="1" applyAlignment="1">
      <alignment vertical="center"/>
    </xf>
    <xf numFmtId="0" fontId="2" fillId="6" borderId="0" xfId="0" applyFont="1" applyFill="1" applyBorder="1" applyAlignment="1">
      <alignment horizontal="left" vertical="center"/>
    </xf>
    <xf numFmtId="0" fontId="8" fillId="6" borderId="0" xfId="0" applyFont="1" applyFill="1" applyBorder="1" applyAlignment="1">
      <alignment horizontal="center" vertical="center"/>
    </xf>
    <xf numFmtId="169" fontId="2" fillId="6" borderId="0" xfId="1" applyNumberFormat="1" applyFont="1" applyFill="1" applyAlignment="1">
      <alignment horizontal="center" vertical="center"/>
    </xf>
    <xf numFmtId="179" fontId="2" fillId="6" borderId="0" xfId="0" applyNumberFormat="1" applyFont="1" applyFill="1" applyAlignment="1">
      <alignment vertical="center"/>
    </xf>
    <xf numFmtId="37" fontId="2" fillId="6" borderId="0" xfId="0" applyNumberFormat="1" applyFont="1" applyFill="1" applyAlignment="1">
      <alignment vertical="center"/>
    </xf>
    <xf numFmtId="9" fontId="15" fillId="5" borderId="4" xfId="2" applyFont="1" applyFill="1" applyBorder="1" applyAlignment="1">
      <alignment horizontal="right" vertical="center"/>
    </xf>
    <xf numFmtId="4" fontId="2" fillId="0" borderId="0" xfId="0" applyNumberFormat="1" applyFont="1" applyAlignment="1">
      <alignment vertical="center"/>
    </xf>
    <xf numFmtId="176" fontId="2" fillId="0" borderId="0" xfId="0" applyNumberFormat="1" applyFont="1" applyAlignment="1">
      <alignment vertical="center"/>
    </xf>
    <xf numFmtId="0" fontId="2" fillId="0" borderId="0" xfId="0" applyFont="1" applyAlignment="1">
      <alignment horizontal="right" vertical="center"/>
    </xf>
    <xf numFmtId="3" fontId="2" fillId="0" borderId="0" xfId="0" applyNumberFormat="1" applyFont="1" applyAlignment="1">
      <alignment horizontal="right" vertical="center"/>
    </xf>
    <xf numFmtId="0" fontId="20" fillId="6" borderId="0" xfId="0" applyFont="1" applyFill="1" applyAlignment="1">
      <alignment vertical="center"/>
    </xf>
    <xf numFmtId="3" fontId="20" fillId="6" borderId="0" xfId="0" applyNumberFormat="1" applyFont="1" applyFill="1" applyAlignment="1">
      <alignment vertical="center"/>
    </xf>
    <xf numFmtId="0" fontId="20" fillId="6" borderId="0" xfId="0" applyFont="1" applyFill="1" applyAlignment="1">
      <alignment horizontal="center" vertical="center"/>
    </xf>
    <xf numFmtId="166" fontId="15" fillId="5" borderId="4" xfId="2" applyNumberFormat="1" applyFont="1" applyFill="1" applyBorder="1" applyAlignment="1">
      <alignment horizontal="right" vertical="center"/>
    </xf>
    <xf numFmtId="3" fontId="12" fillId="6" borderId="0" xfId="0" applyNumberFormat="1" applyFont="1" applyFill="1" applyAlignment="1">
      <alignment vertical="center"/>
    </xf>
    <xf numFmtId="178" fontId="15" fillId="5" borderId="4" xfId="2" applyNumberFormat="1" applyFont="1" applyFill="1" applyBorder="1" applyAlignment="1">
      <alignment horizontal="right" vertical="center"/>
    </xf>
    <xf numFmtId="0" fontId="12" fillId="6" borderId="0" xfId="0" applyFont="1" applyFill="1" applyAlignment="1">
      <alignment horizontal="center" vertical="center"/>
    </xf>
    <xf numFmtId="0" fontId="12" fillId="6" borderId="0" xfId="0" applyFont="1" applyFill="1" applyAlignment="1">
      <alignment vertical="center"/>
    </xf>
    <xf numFmtId="3" fontId="12" fillId="10" borderId="0" xfId="0" applyNumberFormat="1" applyFont="1" applyFill="1" applyAlignment="1">
      <alignment vertical="center"/>
    </xf>
    <xf numFmtId="0" fontId="12" fillId="10" borderId="0" xfId="0" applyFont="1" applyFill="1" applyAlignment="1">
      <alignment horizontal="center" vertical="center"/>
    </xf>
    <xf numFmtId="0" fontId="12" fillId="10" borderId="0" xfId="0" applyFont="1" applyFill="1" applyAlignment="1">
      <alignment vertical="center"/>
    </xf>
    <xf numFmtId="180" fontId="13" fillId="0" borderId="0" xfId="0" applyNumberFormat="1" applyFont="1" applyAlignment="1">
      <alignment vertical="center"/>
    </xf>
    <xf numFmtId="175" fontId="36" fillId="0" borderId="0" xfId="0" applyNumberFormat="1" applyFont="1" applyAlignment="1">
      <alignment horizontal="right" vertical="center"/>
    </xf>
    <xf numFmtId="169" fontId="36" fillId="0" borderId="0" xfId="0" applyNumberFormat="1" applyFont="1" applyAlignment="1">
      <alignment horizontal="right" vertical="center"/>
    </xf>
    <xf numFmtId="0" fontId="36" fillId="0" borderId="0" xfId="0" applyFont="1" applyAlignment="1">
      <alignment horizontal="right" vertical="center"/>
    </xf>
    <xf numFmtId="0" fontId="36" fillId="0" borderId="0" xfId="0" applyFont="1" applyAlignment="1">
      <alignment horizontal="center" vertical="center"/>
    </xf>
    <xf numFmtId="0" fontId="36" fillId="0" borderId="0" xfId="0" applyFont="1" applyAlignment="1">
      <alignment vertical="center"/>
    </xf>
    <xf numFmtId="9" fontId="36" fillId="0" borderId="0" xfId="0" applyNumberFormat="1" applyFont="1" applyAlignment="1">
      <alignment horizontal="right" vertical="center"/>
    </xf>
    <xf numFmtId="175" fontId="37" fillId="0" borderId="0" xfId="1" applyNumberFormat="1" applyFont="1" applyBorder="1" applyAlignment="1">
      <alignment horizontal="right" vertical="center"/>
    </xf>
    <xf numFmtId="3" fontId="37" fillId="0" borderId="0" xfId="0" applyNumberFormat="1" applyFont="1" applyAlignment="1">
      <alignment horizontal="right" vertical="center"/>
    </xf>
    <xf numFmtId="0" fontId="37" fillId="0" borderId="0" xfId="0" applyFont="1" applyAlignment="1">
      <alignment horizontal="right" vertical="center"/>
    </xf>
    <xf numFmtId="49" fontId="37" fillId="0" borderId="0" xfId="1" applyNumberFormat="1" applyFont="1" applyBorder="1" applyAlignment="1">
      <alignment horizontal="right" vertical="center"/>
    </xf>
    <xf numFmtId="0" fontId="37" fillId="0" borderId="0" xfId="0" applyFont="1" applyAlignment="1">
      <alignment horizontal="center" vertical="center"/>
    </xf>
    <xf numFmtId="0" fontId="37" fillId="0" borderId="0" xfId="0" applyFont="1" applyAlignment="1">
      <alignment vertical="center"/>
    </xf>
    <xf numFmtId="2" fontId="37" fillId="0" borderId="0" xfId="0" applyNumberFormat="1" applyFont="1" applyAlignment="1">
      <alignment horizontal="right" vertical="center"/>
    </xf>
    <xf numFmtId="181" fontId="2" fillId="0" borderId="0" xfId="1" applyNumberFormat="1" applyFont="1" applyBorder="1" applyAlignment="1">
      <alignment horizontal="center" vertical="center"/>
    </xf>
    <xf numFmtId="179" fontId="36" fillId="0" borderId="0" xfId="1" applyNumberFormat="1" applyFont="1" applyBorder="1" applyAlignment="1">
      <alignment horizontal="right" vertical="center"/>
    </xf>
    <xf numFmtId="178" fontId="36" fillId="0" borderId="0" xfId="1" applyNumberFormat="1" applyFont="1" applyBorder="1" applyAlignment="1">
      <alignment horizontal="right" vertical="center"/>
    </xf>
    <xf numFmtId="179" fontId="37" fillId="0" borderId="0" xfId="1" applyNumberFormat="1" applyFont="1" applyBorder="1" applyAlignment="1">
      <alignment horizontal="right" vertical="center"/>
    </xf>
    <xf numFmtId="169" fontId="37" fillId="0" borderId="0" xfId="1" applyNumberFormat="1" applyFont="1" applyBorder="1" applyAlignment="1">
      <alignment horizontal="right" vertical="center"/>
    </xf>
    <xf numFmtId="39" fontId="37" fillId="0" borderId="0" xfId="1" applyNumberFormat="1" applyFont="1" applyBorder="1" applyAlignment="1">
      <alignment horizontal="right" vertical="center"/>
    </xf>
    <xf numFmtId="0" fontId="38" fillId="0" borderId="0" xfId="0" applyFont="1" applyAlignment="1">
      <alignment horizontal="center" vertical="center"/>
    </xf>
    <xf numFmtId="0" fontId="37" fillId="0" borderId="0" xfId="0" applyFont="1" applyAlignment="1">
      <alignment horizontal="left" vertical="center"/>
    </xf>
    <xf numFmtId="178" fontId="37" fillId="0" borderId="0" xfId="1" applyNumberFormat="1" applyFont="1" applyBorder="1" applyAlignment="1">
      <alignment horizontal="right" vertical="center"/>
    </xf>
    <xf numFmtId="0" fontId="39" fillId="10" borderId="0" xfId="0" applyFont="1" applyFill="1" applyAlignment="1">
      <alignment horizontal="right" vertical="center"/>
    </xf>
    <xf numFmtId="0" fontId="39" fillId="10" borderId="0" xfId="0" applyFont="1" applyFill="1" applyAlignment="1">
      <alignment horizontal="center" vertical="center"/>
    </xf>
    <xf numFmtId="0" fontId="39" fillId="10" borderId="0" xfId="0" applyFont="1" applyFill="1" applyAlignment="1">
      <alignment vertical="center"/>
    </xf>
    <xf numFmtId="4" fontId="13" fillId="0" borderId="0" xfId="0" applyNumberFormat="1" applyFont="1" applyAlignment="1">
      <alignment vertical="center"/>
    </xf>
    <xf numFmtId="0" fontId="2" fillId="0" borderId="0" xfId="0" applyFont="1" applyAlignment="1">
      <alignment vertical="center" wrapText="1"/>
    </xf>
    <xf numFmtId="2" fontId="2" fillId="0" borderId="0" xfId="0" applyNumberFormat="1" applyFont="1" applyAlignment="1">
      <alignment vertical="center"/>
    </xf>
    <xf numFmtId="170" fontId="11" fillId="0" borderId="0" xfId="0" applyNumberFormat="1" applyFont="1" applyAlignment="1">
      <alignment vertical="center"/>
    </xf>
    <xf numFmtId="0" fontId="40" fillId="0" borderId="0" xfId="0" applyFont="1"/>
    <xf numFmtId="0" fontId="20" fillId="0" borderId="0" xfId="0" applyFont="1"/>
    <xf numFmtId="182" fontId="41" fillId="0" borderId="0" xfId="0" applyNumberFormat="1" applyFont="1" applyAlignment="1">
      <alignment horizontal="left" vertical="top" wrapText="1"/>
    </xf>
    <xf numFmtId="0" fontId="41" fillId="0" borderId="0" xfId="0" applyFont="1" applyAlignment="1">
      <alignment horizontal="left" vertical="top" wrapText="1"/>
    </xf>
    <xf numFmtId="0" fontId="41" fillId="0" borderId="0" xfId="0" applyFont="1" applyAlignment="1">
      <alignment horizontal="right" vertical="top" wrapText="1"/>
    </xf>
    <xf numFmtId="169" fontId="12" fillId="11" borderId="0" xfId="1" applyNumberFormat="1" applyFont="1" applyFill="1" applyBorder="1" applyAlignment="1">
      <alignment horizontal="center" vertical="center"/>
    </xf>
    <xf numFmtId="3" fontId="12" fillId="10" borderId="0" xfId="0" applyNumberFormat="1" applyFont="1" applyFill="1" applyAlignment="1">
      <alignment horizontal="right" vertical="center"/>
    </xf>
    <xf numFmtId="0" fontId="12" fillId="10" borderId="0" xfId="0" applyFont="1" applyFill="1" applyAlignment="1">
      <alignment horizontal="right" vertical="center"/>
    </xf>
    <xf numFmtId="0" fontId="43" fillId="0" borderId="0" xfId="0" applyFont="1" applyAlignment="1">
      <alignment horizontal="center" vertical="center"/>
    </xf>
    <xf numFmtId="0" fontId="30" fillId="4" borderId="0" xfId="0" applyFont="1" applyFill="1" applyAlignment="1">
      <alignment horizontal="left" vertical="center" indent="1"/>
    </xf>
    <xf numFmtId="0" fontId="43" fillId="4" borderId="0" xfId="0" applyFont="1" applyFill="1" applyAlignment="1">
      <alignment vertical="center"/>
    </xf>
    <xf numFmtId="169" fontId="43" fillId="4" borderId="0" xfId="1" applyNumberFormat="1" applyFont="1" applyFill="1" applyAlignment="1">
      <alignment vertical="center"/>
    </xf>
    <xf numFmtId="171" fontId="30" fillId="4" borderId="0" xfId="2" applyNumberFormat="1" applyFont="1" applyFill="1" applyAlignment="1">
      <alignment vertical="center"/>
    </xf>
    <xf numFmtId="0" fontId="25" fillId="10" borderId="0" xfId="0" applyFont="1" applyFill="1" applyAlignment="1">
      <alignment vertical="center"/>
    </xf>
    <xf numFmtId="0" fontId="42" fillId="10" borderId="0" xfId="0" applyFont="1" applyFill="1" applyAlignment="1">
      <alignment horizontal="center" vertical="center"/>
    </xf>
    <xf numFmtId="167" fontId="25" fillId="10" borderId="0" xfId="0" applyNumberFormat="1" applyFont="1" applyFill="1" applyAlignment="1">
      <alignment vertical="center"/>
    </xf>
    <xf numFmtId="170" fontId="25" fillId="10" borderId="0" xfId="0" applyNumberFormat="1" applyFont="1" applyFill="1" applyAlignment="1">
      <alignment vertical="center"/>
    </xf>
    <xf numFmtId="0" fontId="44" fillId="0" borderId="0" xfId="0" applyFont="1" applyAlignment="1">
      <alignment vertical="center"/>
    </xf>
    <xf numFmtId="0" fontId="45" fillId="0" borderId="0" xfId="0" applyFont="1" applyAlignment="1">
      <alignment horizontal="center" vertical="center"/>
    </xf>
    <xf numFmtId="169" fontId="46" fillId="0" borderId="0" xfId="1" applyNumberFormat="1" applyFont="1" applyAlignment="1">
      <alignment vertical="center"/>
    </xf>
    <xf numFmtId="169" fontId="47" fillId="0" borderId="0" xfId="1" applyNumberFormat="1" applyFont="1" applyAlignment="1">
      <alignment vertical="center"/>
    </xf>
    <xf numFmtId="9" fontId="30" fillId="4" borderId="0" xfId="2" applyNumberFormat="1" applyFont="1" applyFill="1" applyAlignment="1">
      <alignment vertical="center"/>
    </xf>
    <xf numFmtId="189" fontId="30" fillId="4" borderId="0" xfId="2" applyNumberFormat="1" applyFont="1" applyFill="1" applyAlignment="1">
      <alignment vertical="center"/>
    </xf>
    <xf numFmtId="166" fontId="19" fillId="0" borderId="0" xfId="1" applyFont="1" applyAlignment="1">
      <alignment vertical="center"/>
    </xf>
    <xf numFmtId="0" fontId="13" fillId="0" borderId="0" xfId="0" applyFont="1"/>
    <xf numFmtId="0" fontId="18" fillId="0" borderId="0" xfId="0" applyFont="1" applyAlignment="1">
      <alignment horizontal="left" vertical="center" indent="1"/>
    </xf>
    <xf numFmtId="9" fontId="48" fillId="0" borderId="0" xfId="1" applyNumberFormat="1" applyFont="1" applyAlignment="1">
      <alignment horizontal="right" vertical="center"/>
    </xf>
    <xf numFmtId="0" fontId="18" fillId="0" borderId="0" xfId="0" applyFont="1" applyAlignment="1">
      <alignment vertical="center"/>
    </xf>
    <xf numFmtId="169" fontId="15" fillId="0" borderId="0" xfId="1" applyNumberFormat="1" applyFont="1" applyBorder="1" applyAlignment="1">
      <alignment horizontal="center" vertical="center"/>
    </xf>
    <xf numFmtId="169" fontId="20" fillId="0" borderId="0" xfId="1" applyNumberFormat="1" applyFont="1" applyBorder="1" applyAlignment="1">
      <alignment horizontal="center" vertical="center"/>
    </xf>
    <xf numFmtId="0" fontId="18" fillId="0" borderId="3" xfId="0" applyFont="1" applyBorder="1" applyAlignment="1">
      <alignment horizontal="left" vertical="center" indent="1"/>
    </xf>
    <xf numFmtId="9" fontId="15" fillId="0" borderId="3" xfId="1" applyNumberFormat="1" applyFont="1" applyBorder="1" applyAlignment="1">
      <alignment horizontal="right" vertical="center"/>
    </xf>
    <xf numFmtId="9" fontId="15" fillId="5" borderId="17" xfId="2" applyFont="1" applyFill="1" applyBorder="1" applyAlignment="1">
      <alignment horizontal="right" vertical="center"/>
    </xf>
    <xf numFmtId="0" fontId="13" fillId="0" borderId="18" xfId="0" applyFont="1" applyBorder="1" applyAlignment="1">
      <alignment horizontal="left" vertical="center"/>
    </xf>
    <xf numFmtId="0" fontId="14" fillId="0" borderId="18" xfId="0" applyFont="1" applyBorder="1" applyAlignment="1">
      <alignment horizontal="center" vertical="center"/>
    </xf>
    <xf numFmtId="169" fontId="13" fillId="0" borderId="18" xfId="1" applyNumberFormat="1" applyFont="1" applyBorder="1" applyAlignment="1">
      <alignment horizontal="center" vertical="center"/>
    </xf>
    <xf numFmtId="169" fontId="32" fillId="0" borderId="18" xfId="1" applyNumberFormat="1" applyFont="1" applyBorder="1" applyAlignment="1">
      <alignment horizontal="center" vertical="center"/>
    </xf>
    <xf numFmtId="169" fontId="32" fillId="6" borderId="2" xfId="1" applyNumberFormat="1" applyFont="1" applyFill="1" applyBorder="1" applyAlignment="1">
      <alignment horizontal="center" vertical="center"/>
    </xf>
    <xf numFmtId="169" fontId="15" fillId="6" borderId="0" xfId="1" applyNumberFormat="1" applyFont="1" applyFill="1" applyBorder="1" applyAlignment="1">
      <alignment horizontal="center" vertical="center"/>
    </xf>
    <xf numFmtId="169" fontId="20" fillId="6" borderId="0" xfId="1" applyNumberFormat="1" applyFont="1" applyFill="1" applyBorder="1" applyAlignment="1">
      <alignment horizontal="center" vertical="center"/>
    </xf>
    <xf numFmtId="9" fontId="15" fillId="0" borderId="0" xfId="1" applyNumberFormat="1" applyFont="1" applyAlignment="1">
      <alignment horizontal="right" vertical="center"/>
    </xf>
    <xf numFmtId="9" fontId="15" fillId="0" borderId="0" xfId="0" applyNumberFormat="1" applyFont="1" applyAlignment="1">
      <alignment vertical="center"/>
    </xf>
    <xf numFmtId="37" fontId="15" fillId="0" borderId="0" xfId="1" applyNumberFormat="1" applyFont="1" applyBorder="1" applyAlignment="1">
      <alignment horizontal="right" vertical="center"/>
    </xf>
    <xf numFmtId="9" fontId="48" fillId="4" borderId="0" xfId="2" applyFont="1" applyFill="1" applyBorder="1" applyAlignment="1">
      <alignment vertical="center"/>
    </xf>
    <xf numFmtId="169" fontId="19" fillId="0" borderId="0" xfId="1" applyNumberFormat="1" applyFont="1" applyBorder="1" applyAlignment="1">
      <alignment horizontal="center" vertical="center"/>
    </xf>
    <xf numFmtId="190" fontId="15" fillId="0" borderId="0" xfId="1" applyNumberFormat="1" applyFont="1" applyAlignment="1">
      <alignment horizontal="right" vertical="center"/>
    </xf>
    <xf numFmtId="190" fontId="15" fillId="0" borderId="0" xfId="1" applyNumberFormat="1" applyFont="1" applyAlignment="1">
      <alignment horizontal="center" vertical="center"/>
    </xf>
    <xf numFmtId="9" fontId="15" fillId="0" borderId="0" xfId="0" applyNumberFormat="1" applyFont="1"/>
    <xf numFmtId="190" fontId="20" fillId="0" borderId="0" xfId="1" applyNumberFormat="1" applyFont="1" applyAlignment="1">
      <alignment horizontal="right" vertical="center"/>
    </xf>
    <xf numFmtId="171" fontId="13" fillId="0" borderId="2" xfId="0" applyNumberFormat="1" applyFont="1" applyBorder="1" applyAlignment="1">
      <alignment vertical="center"/>
    </xf>
    <xf numFmtId="171" fontId="2" fillId="0" borderId="0" xfId="0" applyNumberFormat="1" applyFont="1" applyAlignment="1">
      <alignment horizontal="right" vertical="center"/>
    </xf>
    <xf numFmtId="191" fontId="13" fillId="0" borderId="2" xfId="0" applyNumberFormat="1" applyFont="1" applyBorder="1" applyAlignment="1">
      <alignment vertical="center"/>
    </xf>
    <xf numFmtId="191" fontId="13" fillId="0" borderId="2" xfId="1" applyNumberFormat="1" applyFont="1" applyBorder="1" applyAlignment="1">
      <alignment horizontal="center" vertical="center"/>
    </xf>
    <xf numFmtId="192" fontId="13" fillId="0" borderId="0" xfId="0" applyNumberFormat="1" applyFont="1" applyAlignment="1">
      <alignment vertical="center"/>
    </xf>
    <xf numFmtId="192" fontId="2" fillId="0" borderId="0" xfId="0" applyNumberFormat="1" applyFont="1" applyAlignment="1">
      <alignment horizontal="right" vertical="center"/>
    </xf>
    <xf numFmtId="192" fontId="2" fillId="0" borderId="0" xfId="0" applyNumberFormat="1" applyFont="1" applyAlignment="1">
      <alignment vertical="center"/>
    </xf>
    <xf numFmtId="3" fontId="15" fillId="0" borderId="0" xfId="0" applyNumberFormat="1" applyFont="1" applyAlignment="1">
      <alignment horizontal="right" vertical="center"/>
    </xf>
    <xf numFmtId="43" fontId="2" fillId="0" borderId="0" xfId="0" applyNumberFormat="1" applyFont="1" applyAlignment="1">
      <alignment vertical="center"/>
    </xf>
    <xf numFmtId="189" fontId="15" fillId="5" borderId="4" xfId="2" applyNumberFormat="1" applyFont="1" applyFill="1" applyBorder="1" applyAlignment="1">
      <alignment horizontal="right" vertical="center"/>
    </xf>
    <xf numFmtId="189" fontId="15" fillId="0" borderId="0" xfId="0" applyNumberFormat="1" applyFont="1" applyAlignment="1">
      <alignment vertical="center"/>
    </xf>
    <xf numFmtId="9" fontId="19" fillId="0" borderId="2" xfId="1" applyNumberFormat="1" applyFont="1" applyBorder="1" applyAlignment="1">
      <alignment horizontal="right" vertical="center"/>
    </xf>
    <xf numFmtId="0" fontId="13" fillId="0" borderId="2" xfId="0" applyFont="1" applyBorder="1" applyAlignment="1">
      <alignment horizontal="center" vertical="center"/>
    </xf>
    <xf numFmtId="9" fontId="19" fillId="0" borderId="0" xfId="1" applyNumberFormat="1" applyFont="1" applyAlignment="1">
      <alignment horizontal="right" vertical="center"/>
    </xf>
    <xf numFmtId="3" fontId="13" fillId="0" borderId="2" xfId="0" applyNumberFormat="1" applyFont="1" applyBorder="1" applyAlignment="1">
      <alignment vertical="center"/>
    </xf>
    <xf numFmtId="0" fontId="9" fillId="6" borderId="0" xfId="0" applyFont="1" applyFill="1" applyAlignment="1">
      <alignment horizontal="left" vertical="center" indent="1"/>
    </xf>
    <xf numFmtId="0" fontId="9" fillId="6" borderId="0" xfId="0" applyFont="1" applyFill="1" applyAlignment="1">
      <alignment horizontal="center" vertical="center"/>
    </xf>
    <xf numFmtId="0" fontId="2" fillId="6" borderId="0" xfId="0" applyFont="1" applyFill="1"/>
    <xf numFmtId="170" fontId="25" fillId="6" borderId="0" xfId="0" applyNumberFormat="1" applyFont="1" applyFill="1" applyAlignment="1">
      <alignment vertical="center"/>
    </xf>
    <xf numFmtId="169" fontId="46" fillId="6" borderId="0" xfId="1" applyNumberFormat="1" applyFont="1" applyFill="1" applyAlignment="1">
      <alignment vertical="center"/>
    </xf>
    <xf numFmtId="9" fontId="30" fillId="6" borderId="0" xfId="2" applyNumberFormat="1" applyFont="1" applyFill="1" applyAlignment="1">
      <alignment vertical="center"/>
    </xf>
    <xf numFmtId="169" fontId="47" fillId="6" borderId="0" xfId="1" applyNumberFormat="1" applyFont="1" applyFill="1" applyAlignment="1">
      <alignment vertical="center"/>
    </xf>
    <xf numFmtId="189" fontId="30" fillId="6" borderId="0" xfId="2" applyNumberFormat="1" applyFont="1" applyFill="1" applyAlignment="1">
      <alignment vertical="center"/>
    </xf>
    <xf numFmtId="37" fontId="20" fillId="0" borderId="3" xfId="0" applyNumberFormat="1" applyFont="1" applyBorder="1" applyAlignment="1">
      <alignment vertical="center"/>
    </xf>
    <xf numFmtId="169" fontId="32" fillId="0" borderId="0" xfId="1" applyNumberFormat="1" applyFont="1" applyBorder="1" applyAlignment="1">
      <alignment horizontal="center" vertical="center"/>
    </xf>
    <xf numFmtId="0" fontId="13" fillId="0" borderId="0" xfId="0" applyFont="1" applyAlignment="1">
      <alignment horizontal="center"/>
    </xf>
    <xf numFmtId="175" fontId="13" fillId="0" borderId="0" xfId="0" applyNumberFormat="1" applyFont="1" applyAlignment="1">
      <alignment horizontal="center"/>
    </xf>
    <xf numFmtId="175" fontId="13" fillId="0" borderId="0" xfId="0" quotePrefix="1" applyNumberFormat="1" applyFont="1" applyAlignment="1">
      <alignment horizontal="center"/>
    </xf>
    <xf numFmtId="0" fontId="12" fillId="14" borderId="19" xfId="0" applyFont="1" applyFill="1" applyBorder="1" applyAlignment="1">
      <alignment horizontal="center" wrapText="1"/>
    </xf>
    <xf numFmtId="175" fontId="12" fillId="14" borderId="19" xfId="0" applyNumberFormat="1" applyFont="1" applyFill="1" applyBorder="1" applyAlignment="1">
      <alignment horizontal="center" wrapText="1"/>
    </xf>
    <xf numFmtId="37" fontId="2" fillId="0" borderId="19" xfId="0" applyNumberFormat="1" applyFont="1" applyBorder="1" applyAlignment="1">
      <alignment horizontal="center"/>
    </xf>
    <xf numFmtId="193" fontId="2" fillId="0" borderId="19" xfId="0" applyNumberFormat="1" applyFont="1" applyBorder="1" applyAlignment="1">
      <alignment horizontal="center"/>
    </xf>
    <xf numFmtId="175" fontId="2" fillId="0" borderId="19" xfId="0" applyNumberFormat="1" applyFont="1" applyBorder="1" applyAlignment="1">
      <alignment horizontal="center"/>
    </xf>
    <xf numFmtId="9" fontId="2" fillId="0" borderId="19" xfId="0" applyNumberFormat="1" applyFont="1" applyBorder="1" applyAlignment="1">
      <alignment horizontal="center"/>
    </xf>
    <xf numFmtId="37" fontId="15" fillId="0" borderId="0" xfId="1" applyNumberFormat="1" applyFont="1" applyAlignment="1">
      <alignment vertical="center"/>
    </xf>
    <xf numFmtId="166" fontId="2" fillId="0" borderId="0" xfId="0" applyNumberFormat="1" applyFont="1"/>
    <xf numFmtId="176" fontId="15" fillId="0" borderId="0" xfId="0" applyNumberFormat="1" applyFont="1"/>
    <xf numFmtId="37" fontId="47" fillId="0" borderId="0" xfId="1" applyNumberFormat="1" applyFont="1" applyAlignment="1">
      <alignment vertical="center"/>
    </xf>
    <xf numFmtId="0" fontId="20" fillId="0" borderId="2" xfId="0" applyFont="1" applyBorder="1"/>
    <xf numFmtId="0" fontId="32" fillId="0" borderId="2" xfId="0" applyFont="1" applyBorder="1"/>
    <xf numFmtId="0" fontId="32" fillId="0" borderId="0" xfId="0" applyFont="1"/>
    <xf numFmtId="169" fontId="2" fillId="0" borderId="0" xfId="1" applyNumberFormat="1" applyFont="1" applyFill="1" applyBorder="1" applyAlignment="1">
      <alignment horizontal="center" vertical="center"/>
    </xf>
    <xf numFmtId="169" fontId="2" fillId="6" borderId="0" xfId="1" applyNumberFormat="1" applyFont="1" applyFill="1" applyBorder="1" applyAlignment="1">
      <alignment horizontal="center" vertical="center"/>
    </xf>
    <xf numFmtId="4" fontId="15" fillId="0" borderId="0" xfId="0" applyNumberFormat="1" applyFont="1" applyAlignment="1">
      <alignment vertical="center"/>
    </xf>
    <xf numFmtId="4" fontId="15" fillId="5" borderId="4" xfId="2" applyNumberFormat="1" applyFont="1" applyFill="1" applyBorder="1" applyAlignment="1">
      <alignment horizontal="right" vertical="center"/>
    </xf>
    <xf numFmtId="180" fontId="15" fillId="5" borderId="4" xfId="2" applyNumberFormat="1" applyFont="1" applyFill="1" applyBorder="1" applyAlignment="1">
      <alignment horizontal="right" vertical="center"/>
    </xf>
    <xf numFmtId="198" fontId="2" fillId="0" borderId="0" xfId="0" applyNumberFormat="1" applyFont="1" applyAlignment="1">
      <alignment vertical="center"/>
    </xf>
    <xf numFmtId="0" fontId="13" fillId="11" borderId="0" xfId="0" applyFont="1" applyFill="1" applyAlignment="1">
      <alignment horizontal="right" vertical="center"/>
    </xf>
    <xf numFmtId="199" fontId="2" fillId="0" borderId="0" xfId="0" applyNumberFormat="1" applyFont="1" applyAlignment="1">
      <alignment vertical="center"/>
    </xf>
    <xf numFmtId="0" fontId="24" fillId="14" borderId="0" xfId="0" applyFont="1" applyFill="1" applyAlignment="1">
      <alignment vertical="center"/>
    </xf>
    <xf numFmtId="0" fontId="12" fillId="14" borderId="0" xfId="0" applyFont="1" applyFill="1" applyAlignment="1">
      <alignment vertical="center"/>
    </xf>
    <xf numFmtId="168" fontId="15" fillId="5" borderId="4" xfId="2" applyNumberFormat="1" applyFont="1" applyFill="1" applyBorder="1" applyAlignment="1">
      <alignment horizontal="right" vertical="center"/>
    </xf>
    <xf numFmtId="0" fontId="20" fillId="0" borderId="0" xfId="0" applyFont="1" applyAlignment="1">
      <alignment vertical="center"/>
    </xf>
    <xf numFmtId="0" fontId="24" fillId="0" borderId="0" xfId="0" applyFont="1" applyAlignment="1">
      <alignment vertical="center"/>
    </xf>
    <xf numFmtId="3" fontId="24" fillId="0" borderId="0" xfId="0" applyNumberFormat="1" applyFont="1" applyAlignment="1">
      <alignment vertical="center"/>
    </xf>
    <xf numFmtId="169" fontId="24" fillId="0" borderId="0" xfId="0" applyNumberFormat="1" applyFont="1" applyAlignment="1">
      <alignment vertical="center"/>
    </xf>
    <xf numFmtId="166" fontId="24" fillId="0" borderId="0" xfId="0" applyNumberFormat="1" applyFont="1" applyAlignment="1">
      <alignment vertical="center"/>
    </xf>
    <xf numFmtId="0" fontId="12" fillId="0" borderId="0" xfId="0" applyFont="1" applyAlignment="1">
      <alignment vertical="center"/>
    </xf>
    <xf numFmtId="167" fontId="51" fillId="0" borderId="0" xfId="0" applyNumberFormat="1" applyFont="1" applyAlignment="1">
      <alignment horizontal="left" vertical="center"/>
    </xf>
    <xf numFmtId="167" fontId="5" fillId="20" borderId="0" xfId="0" applyNumberFormat="1" applyFont="1" applyFill="1" applyAlignment="1">
      <alignment horizontal="left" vertical="center"/>
    </xf>
    <xf numFmtId="0" fontId="2" fillId="20" borderId="0" xfId="0" applyFont="1" applyFill="1" applyAlignment="1">
      <alignment horizontal="center" vertical="center"/>
    </xf>
    <xf numFmtId="0" fontId="7" fillId="20" borderId="0" xfId="0" applyFont="1" applyFill="1" applyAlignment="1">
      <alignment horizontal="centerContinuous" vertical="center"/>
    </xf>
    <xf numFmtId="0" fontId="12" fillId="21" borderId="0" xfId="0" applyFont="1" applyFill="1" applyAlignment="1">
      <alignment horizontal="left" vertical="center"/>
    </xf>
    <xf numFmtId="0" fontId="8" fillId="21" borderId="0" xfId="0" applyFont="1" applyFill="1" applyAlignment="1">
      <alignment horizontal="center" vertical="center"/>
    </xf>
    <xf numFmtId="0" fontId="2" fillId="21" borderId="0" xfId="0" applyFont="1" applyFill="1" applyAlignment="1">
      <alignment horizontal="center" vertical="center"/>
    </xf>
    <xf numFmtId="0" fontId="12" fillId="21" borderId="6" xfId="0" applyFont="1" applyFill="1" applyBorder="1"/>
    <xf numFmtId="0" fontId="12" fillId="21" borderId="7" xfId="0" applyFont="1" applyFill="1" applyBorder="1"/>
    <xf numFmtId="0" fontId="20" fillId="15" borderId="0" xfId="0" applyFont="1" applyFill="1" applyAlignment="1">
      <alignment horizontal="left" vertical="center"/>
    </xf>
    <xf numFmtId="0" fontId="20" fillId="15" borderId="0" xfId="0" applyFont="1" applyFill="1" applyAlignment="1">
      <alignment vertical="center"/>
    </xf>
    <xf numFmtId="0" fontId="20" fillId="15" borderId="0" xfId="0" applyFont="1" applyFill="1" applyAlignment="1">
      <alignment horizontal="right" vertical="center"/>
    </xf>
    <xf numFmtId="0" fontId="20" fillId="0" borderId="0" xfId="0" applyFont="1" applyAlignment="1">
      <alignment horizontal="left" vertical="center"/>
    </xf>
    <xf numFmtId="0" fontId="20" fillId="0" borderId="0" xfId="0" applyFont="1" applyAlignment="1">
      <alignment horizontal="right" vertical="center"/>
    </xf>
    <xf numFmtId="0" fontId="52" fillId="0" borderId="0" xfId="0" applyFont="1"/>
    <xf numFmtId="0" fontId="32" fillId="0" borderId="8" xfId="0" applyFont="1" applyBorder="1" applyAlignment="1">
      <alignment horizontal="left" vertical="center"/>
    </xf>
    <xf numFmtId="183" fontId="32" fillId="0" borderId="9" xfId="0" applyNumberFormat="1" applyFont="1" applyBorder="1" applyAlignment="1">
      <alignment horizontal="left" vertical="center"/>
    </xf>
    <xf numFmtId="183" fontId="32" fillId="0" borderId="0" xfId="0" applyNumberFormat="1" applyFont="1" applyAlignment="1">
      <alignment vertical="center"/>
    </xf>
    <xf numFmtId="0" fontId="32" fillId="0" borderId="10" xfId="0" applyFont="1" applyBorder="1" applyAlignment="1">
      <alignment horizontal="left" vertical="center"/>
    </xf>
    <xf numFmtId="0" fontId="32" fillId="0" borderId="11" xfId="0" applyFont="1" applyBorder="1" applyAlignment="1">
      <alignment horizontal="left" vertical="center"/>
    </xf>
    <xf numFmtId="0" fontId="52" fillId="0" borderId="0" xfId="0" applyFont="1" applyAlignment="1">
      <alignment horizontal="right" wrapText="1"/>
    </xf>
    <xf numFmtId="0" fontId="20" fillId="0" borderId="0" xfId="0" applyFont="1" applyFill="1" applyAlignment="1">
      <alignment vertical="center"/>
    </xf>
    <xf numFmtId="0" fontId="53" fillId="15" borderId="12" xfId="0" applyFont="1" applyFill="1" applyBorder="1" applyAlignment="1">
      <alignment horizontal="left" vertical="center" wrapText="1"/>
    </xf>
    <xf numFmtId="0" fontId="53" fillId="15" borderId="13" xfId="0" applyFont="1" applyFill="1" applyBorder="1" applyAlignment="1">
      <alignment horizontal="left" vertical="center" wrapText="1"/>
    </xf>
    <xf numFmtId="0" fontId="53" fillId="15" borderId="13" xfId="0" applyFont="1" applyFill="1" applyBorder="1" applyAlignment="1">
      <alignment vertical="center" wrapText="1"/>
    </xf>
    <xf numFmtId="0" fontId="53" fillId="15" borderId="13" xfId="0" applyFont="1" applyFill="1" applyBorder="1" applyAlignment="1">
      <alignment horizontal="right" vertical="center" wrapText="1"/>
    </xf>
    <xf numFmtId="0" fontId="53" fillId="15" borderId="0" xfId="0" applyFont="1" applyFill="1" applyAlignment="1">
      <alignment horizontal="right" vertical="center" wrapText="1"/>
    </xf>
    <xf numFmtId="0" fontId="54" fillId="16" borderId="0" xfId="0" applyFont="1" applyFill="1" applyAlignment="1">
      <alignment horizontal="right" vertical="center" wrapText="1"/>
    </xf>
    <xf numFmtId="0" fontId="54" fillId="16" borderId="0" xfId="0" applyFont="1" applyFill="1" applyAlignment="1">
      <alignment horizontal="center" vertical="center"/>
    </xf>
    <xf numFmtId="0" fontId="20" fillId="0" borderId="0" xfId="0" applyFont="1" applyAlignment="1">
      <alignment horizontal="left" vertical="top"/>
    </xf>
    <xf numFmtId="0" fontId="20" fillId="0" borderId="0" xfId="0" applyFont="1" applyAlignment="1">
      <alignment horizontal="left" vertical="center" wrapText="1"/>
    </xf>
    <xf numFmtId="184" fontId="55" fillId="0" borderId="0" xfId="0" applyNumberFormat="1" applyFont="1" applyAlignment="1">
      <alignment horizontal="right" vertical="center" wrapText="1"/>
    </xf>
    <xf numFmtId="185" fontId="55" fillId="0" borderId="0" xfId="0" applyNumberFormat="1" applyFont="1" applyAlignment="1">
      <alignment horizontal="right" vertical="center" wrapText="1"/>
    </xf>
    <xf numFmtId="186" fontId="55" fillId="0" borderId="0" xfId="0" applyNumberFormat="1" applyFont="1" applyAlignment="1">
      <alignment horizontal="right" vertical="center" wrapText="1"/>
    </xf>
    <xf numFmtId="175" fontId="55" fillId="0" borderId="0" xfId="0" applyNumberFormat="1" applyFont="1" applyAlignment="1">
      <alignment horizontal="right" vertical="center" wrapText="1"/>
    </xf>
    <xf numFmtId="187" fontId="55" fillId="0" borderId="0" xfId="0" applyNumberFormat="1" applyFont="1" applyAlignment="1">
      <alignment horizontal="right" vertical="center" wrapText="1"/>
    </xf>
    <xf numFmtId="10" fontId="55" fillId="0" borderId="0" xfId="0" applyNumberFormat="1" applyFont="1" applyAlignment="1">
      <alignment horizontal="right" vertical="center" wrapText="1"/>
    </xf>
    <xf numFmtId="168" fontId="55" fillId="0" borderId="0" xfId="0" applyNumberFormat="1" applyFont="1" applyAlignment="1">
      <alignment horizontal="right" vertical="center" wrapText="1"/>
    </xf>
    <xf numFmtId="184" fontId="20" fillId="0" borderId="0" xfId="0" applyNumberFormat="1" applyFont="1" applyAlignment="1">
      <alignment horizontal="right" vertical="center"/>
    </xf>
    <xf numFmtId="171" fontId="20" fillId="0" borderId="0" xfId="2" applyNumberFormat="1" applyFont="1" applyFill="1" applyBorder="1" applyAlignment="1">
      <alignment horizontal="right" vertical="center"/>
    </xf>
    <xf numFmtId="171" fontId="20" fillId="0" borderId="0" xfId="2" applyNumberFormat="1" applyFont="1" applyFill="1" applyBorder="1" applyAlignment="1">
      <alignment vertical="center"/>
    </xf>
    <xf numFmtId="0" fontId="20" fillId="0" borderId="0" xfId="0" applyFont="1" applyAlignment="1">
      <alignment horizontal="justify" vertical="center"/>
    </xf>
    <xf numFmtId="0" fontId="20" fillId="17" borderId="0" xfId="0" applyFont="1" applyFill="1" applyAlignment="1">
      <alignment horizontal="left" vertical="center"/>
    </xf>
    <xf numFmtId="0" fontId="20" fillId="17" borderId="0" xfId="0" applyFont="1" applyFill="1" applyAlignment="1">
      <alignment vertical="center"/>
    </xf>
    <xf numFmtId="184" fontId="55" fillId="17" borderId="0" xfId="0" applyNumberFormat="1" applyFont="1" applyFill="1" applyAlignment="1">
      <alignment horizontal="right" vertical="center" wrapText="1"/>
    </xf>
    <xf numFmtId="0" fontId="20" fillId="17" borderId="0" xfId="0" applyFont="1" applyFill="1" applyAlignment="1">
      <alignment horizontal="justify" vertical="center"/>
    </xf>
    <xf numFmtId="0" fontId="32" fillId="18" borderId="0" xfId="0" applyFont="1" applyFill="1" applyAlignment="1">
      <alignment horizontal="left" vertical="center"/>
    </xf>
    <xf numFmtId="0" fontId="32" fillId="18" borderId="0" xfId="0" applyFont="1" applyFill="1" applyAlignment="1">
      <alignment horizontal="left" vertical="top"/>
    </xf>
    <xf numFmtId="0" fontId="32" fillId="18" borderId="0" xfId="0" applyFont="1" applyFill="1" applyAlignment="1">
      <alignment vertical="center"/>
    </xf>
    <xf numFmtId="0" fontId="32" fillId="18" borderId="0" xfId="0" applyFont="1" applyFill="1" applyAlignment="1">
      <alignment horizontal="left" vertical="center" wrapText="1"/>
    </xf>
    <xf numFmtId="184" fontId="32" fillId="18" borderId="0" xfId="0" applyNumberFormat="1" applyFont="1" applyFill="1" applyAlignment="1">
      <alignment horizontal="right" vertical="center" wrapText="1"/>
    </xf>
    <xf numFmtId="187" fontId="32" fillId="18" borderId="0" xfId="0" applyNumberFormat="1" applyFont="1" applyFill="1" applyAlignment="1">
      <alignment horizontal="right" vertical="center" wrapText="1"/>
    </xf>
    <xf numFmtId="175" fontId="32" fillId="18" borderId="0" xfId="0" applyNumberFormat="1" applyFont="1" applyFill="1" applyAlignment="1">
      <alignment horizontal="right" vertical="center" wrapText="1"/>
    </xf>
    <xf numFmtId="184" fontId="32" fillId="0" borderId="0" xfId="0" applyNumberFormat="1" applyFont="1" applyAlignment="1">
      <alignment horizontal="right" vertical="center" wrapText="1"/>
    </xf>
    <xf numFmtId="9" fontId="32" fillId="18" borderId="0" xfId="0" applyNumberFormat="1" applyFont="1" applyFill="1" applyAlignment="1">
      <alignment horizontal="right" vertical="center" wrapText="1"/>
    </xf>
    <xf numFmtId="168" fontId="32" fillId="18" borderId="0" xfId="0" applyNumberFormat="1" applyFont="1" applyFill="1" applyAlignment="1">
      <alignment horizontal="right" vertical="center" wrapText="1"/>
    </xf>
    <xf numFmtId="184" fontId="32" fillId="0" borderId="0" xfId="0" applyNumberFormat="1" applyFont="1" applyAlignment="1">
      <alignment horizontal="right" vertical="center"/>
    </xf>
    <xf numFmtId="171" fontId="32" fillId="0" borderId="0" xfId="2" applyNumberFormat="1" applyFont="1" applyFill="1" applyBorder="1" applyAlignment="1">
      <alignment horizontal="right" vertical="center"/>
    </xf>
    <xf numFmtId="171" fontId="32" fillId="0" borderId="0" xfId="2" applyNumberFormat="1" applyFont="1" applyFill="1" applyBorder="1" applyAlignment="1">
      <alignment vertical="center"/>
    </xf>
    <xf numFmtId="0" fontId="32" fillId="0" borderId="0" xfId="0" applyFont="1" applyAlignment="1">
      <alignment horizontal="justify" vertical="center"/>
    </xf>
    <xf numFmtId="0" fontId="32" fillId="17" borderId="0" xfId="0" applyFont="1" applyFill="1" applyAlignment="1">
      <alignment vertical="center"/>
    </xf>
    <xf numFmtId="0" fontId="32" fillId="0" borderId="0" xfId="0" applyFont="1" applyAlignment="1">
      <alignment horizontal="left" vertical="center" wrapText="1"/>
    </xf>
    <xf numFmtId="0" fontId="32" fillId="0" borderId="0" xfId="0" applyFont="1" applyAlignment="1">
      <alignment vertical="center" wrapText="1"/>
    </xf>
    <xf numFmtId="184" fontId="56" fillId="0" borderId="0" xfId="0" applyNumberFormat="1" applyFont="1" applyAlignment="1">
      <alignment horizontal="right" vertical="center" wrapText="1"/>
    </xf>
    <xf numFmtId="187" fontId="56" fillId="0" borderId="0" xfId="0" applyNumberFormat="1" applyFont="1" applyAlignment="1">
      <alignment horizontal="right" vertical="center" wrapText="1"/>
    </xf>
    <xf numFmtId="186" fontId="56" fillId="0" borderId="0" xfId="0" applyNumberFormat="1" applyFont="1" applyAlignment="1">
      <alignment horizontal="right" vertical="center" wrapText="1"/>
    </xf>
    <xf numFmtId="0" fontId="20" fillId="0" borderId="0" xfId="0" applyFont="1" applyAlignment="1">
      <alignment vertical="center" wrapText="1"/>
    </xf>
    <xf numFmtId="0" fontId="55" fillId="0" borderId="0" xfId="0" applyFont="1" applyAlignment="1">
      <alignment horizontal="right" vertical="center" wrapText="1"/>
    </xf>
    <xf numFmtId="0" fontId="32" fillId="16" borderId="12" xfId="0" applyFont="1" applyFill="1" applyBorder="1"/>
    <xf numFmtId="0" fontId="20" fillId="16" borderId="13" xfId="0" applyFont="1" applyFill="1" applyBorder="1"/>
    <xf numFmtId="0" fontId="20" fillId="16" borderId="13" xfId="0" applyFont="1" applyFill="1" applyBorder="1" applyAlignment="1">
      <alignment horizontal="right"/>
    </xf>
    <xf numFmtId="43" fontId="20" fillId="16" borderId="13" xfId="1" applyNumberFormat="1" applyFont="1" applyFill="1" applyBorder="1" applyAlignment="1">
      <alignment horizontal="right"/>
    </xf>
    <xf numFmtId="43" fontId="20" fillId="16" borderId="0" xfId="1" applyNumberFormat="1" applyFont="1" applyFill="1" applyBorder="1" applyAlignment="1">
      <alignment horizontal="right"/>
    </xf>
    <xf numFmtId="43" fontId="20" fillId="0" borderId="0" xfId="1" applyNumberFormat="1" applyFont="1" applyFill="1" applyBorder="1" applyAlignment="1">
      <alignment horizontal="right"/>
    </xf>
    <xf numFmtId="0" fontId="20" fillId="0" borderId="10" xfId="0" applyFont="1" applyBorder="1"/>
    <xf numFmtId="0" fontId="20" fillId="0" borderId="0" xfId="0" applyFont="1" applyAlignment="1">
      <alignment horizontal="right"/>
    </xf>
    <xf numFmtId="168" fontId="20" fillId="0" borderId="0" xfId="0" applyNumberFormat="1" applyFont="1" applyAlignment="1">
      <alignment horizontal="right"/>
    </xf>
    <xf numFmtId="0" fontId="20" fillId="0" borderId="14" xfId="0" applyFont="1" applyBorder="1"/>
    <xf numFmtId="0" fontId="20" fillId="0" borderId="3" xfId="0" applyFont="1" applyBorder="1"/>
    <xf numFmtId="0" fontId="20" fillId="0" borderId="3" xfId="0" applyFont="1" applyBorder="1" applyAlignment="1">
      <alignment horizontal="right"/>
    </xf>
    <xf numFmtId="168" fontId="20" fillId="0" borderId="3" xfId="0" applyNumberFormat="1" applyFont="1" applyBorder="1" applyAlignment="1">
      <alignment horizontal="right"/>
    </xf>
    <xf numFmtId="43" fontId="20" fillId="0" borderId="3" xfId="1" applyNumberFormat="1" applyFont="1" applyFill="1" applyBorder="1" applyAlignment="1">
      <alignment horizontal="right"/>
    </xf>
    <xf numFmtId="0" fontId="57" fillId="15" borderId="12" xfId="0" applyFont="1" applyFill="1" applyBorder="1" applyAlignment="1">
      <alignment horizontal="center"/>
    </xf>
    <xf numFmtId="0" fontId="57" fillId="15" borderId="13" xfId="0" applyFont="1" applyFill="1" applyBorder="1" applyAlignment="1">
      <alignment horizontal="center"/>
    </xf>
    <xf numFmtId="0" fontId="57" fillId="15" borderId="13" xfId="0" applyFont="1" applyFill="1" applyBorder="1" applyAlignment="1">
      <alignment horizontal="right"/>
    </xf>
    <xf numFmtId="0" fontId="57" fillId="15" borderId="15" xfId="0" applyFont="1" applyFill="1" applyBorder="1" applyAlignment="1">
      <alignment horizontal="right"/>
    </xf>
    <xf numFmtId="0" fontId="32" fillId="16" borderId="2" xfId="0" applyFont="1" applyFill="1" applyBorder="1"/>
    <xf numFmtId="0" fontId="32" fillId="16" borderId="13" xfId="0" applyFont="1" applyFill="1" applyBorder="1" applyAlignment="1">
      <alignment horizontal="right" wrapText="1"/>
    </xf>
    <xf numFmtId="0" fontId="32" fillId="16" borderId="13" xfId="0" applyFont="1" applyFill="1" applyBorder="1" applyAlignment="1">
      <alignment horizontal="right"/>
    </xf>
    <xf numFmtId="0" fontId="32" fillId="16" borderId="15" xfId="0" applyFont="1" applyFill="1" applyBorder="1" applyAlignment="1">
      <alignment horizontal="right" wrapText="1"/>
    </xf>
    <xf numFmtId="0" fontId="32" fillId="0" borderId="0" xfId="0" applyFont="1" applyAlignment="1">
      <alignment horizontal="right"/>
    </xf>
    <xf numFmtId="168" fontId="20" fillId="0" borderId="0" xfId="0" applyNumberFormat="1" applyFont="1"/>
    <xf numFmtId="1" fontId="20" fillId="0" borderId="0" xfId="0" applyNumberFormat="1" applyFont="1"/>
    <xf numFmtId="168" fontId="20" fillId="0" borderId="11" xfId="0" applyNumberFormat="1" applyFont="1" applyBorder="1"/>
    <xf numFmtId="171" fontId="20" fillId="0" borderId="0" xfId="2" applyNumberFormat="1" applyFont="1" applyFill="1" applyBorder="1" applyAlignment="1">
      <alignment horizontal="right"/>
    </xf>
    <xf numFmtId="0" fontId="58" fillId="19" borderId="0" xfId="0" applyFont="1" applyFill="1" applyAlignment="1">
      <alignment horizontal="right" vertical="center"/>
    </xf>
    <xf numFmtId="0" fontId="58" fillId="19" borderId="0" xfId="0" applyFont="1" applyFill="1" applyAlignment="1">
      <alignment horizontal="right" vertical="center" wrapText="1"/>
    </xf>
    <xf numFmtId="168" fontId="20" fillId="0" borderId="3" xfId="0" applyNumberFormat="1" applyFont="1" applyBorder="1"/>
    <xf numFmtId="1" fontId="20" fillId="0" borderId="3" xfId="0" applyNumberFormat="1" applyFont="1" applyBorder="1"/>
    <xf numFmtId="168" fontId="20" fillId="0" borderId="16" xfId="0" applyNumberFormat="1" applyFont="1" applyBorder="1"/>
    <xf numFmtId="180" fontId="32" fillId="0" borderId="0" xfId="0" applyNumberFormat="1" applyFont="1" applyAlignment="1">
      <alignment horizontal="right"/>
    </xf>
    <xf numFmtId="37" fontId="32" fillId="0" borderId="0" xfId="0" applyNumberFormat="1" applyFont="1" applyAlignment="1">
      <alignment horizontal="right"/>
    </xf>
    <xf numFmtId="188" fontId="32" fillId="0" borderId="0" xfId="0" applyNumberFormat="1" applyFont="1" applyAlignment="1">
      <alignment horizontal="right"/>
    </xf>
    <xf numFmtId="168" fontId="32" fillId="0" borderId="0" xfId="0" applyNumberFormat="1" applyFont="1" applyAlignment="1">
      <alignment horizontal="right"/>
    </xf>
    <xf numFmtId="9" fontId="32" fillId="0" borderId="0" xfId="2" applyFont="1" applyFill="1" applyBorder="1" applyAlignment="1">
      <alignment horizontal="right"/>
    </xf>
    <xf numFmtId="180" fontId="20" fillId="0" borderId="0" xfId="0" applyNumberFormat="1" applyFont="1" applyAlignment="1">
      <alignment horizontal="right"/>
    </xf>
    <xf numFmtId="37" fontId="20" fillId="0" borderId="0" xfId="0" applyNumberFormat="1" applyFont="1" applyAlignment="1">
      <alignment horizontal="right"/>
    </xf>
    <xf numFmtId="9" fontId="20" fillId="0" borderId="0" xfId="2" applyFont="1" applyFill="1" applyBorder="1" applyAlignment="1">
      <alignment horizontal="right"/>
    </xf>
    <xf numFmtId="0" fontId="32" fillId="16" borderId="2" xfId="0" applyFont="1" applyFill="1" applyBorder="1" applyAlignment="1">
      <alignment horizontal="center"/>
    </xf>
    <xf numFmtId="0" fontId="32" fillId="16" borderId="2" xfId="0" applyFont="1" applyFill="1" applyBorder="1" applyAlignment="1">
      <alignment horizontal="center" wrapText="1"/>
    </xf>
    <xf numFmtId="0" fontId="32" fillId="16" borderId="9" xfId="0" applyFont="1" applyFill="1" applyBorder="1" applyAlignment="1">
      <alignment horizontal="center" wrapText="1"/>
    </xf>
    <xf numFmtId="0" fontId="20" fillId="0" borderId="8" xfId="0" applyFont="1" applyBorder="1"/>
    <xf numFmtId="0" fontId="20" fillId="0" borderId="2" xfId="0" applyFont="1" applyBorder="1" applyAlignment="1">
      <alignment horizontal="center"/>
    </xf>
    <xf numFmtId="168" fontId="20" fillId="0" borderId="2" xfId="0" applyNumberFormat="1" applyFont="1" applyBorder="1" applyAlignment="1">
      <alignment horizontal="center"/>
    </xf>
    <xf numFmtId="1" fontId="20" fillId="0" borderId="2" xfId="0" applyNumberFormat="1" applyFont="1" applyBorder="1" applyAlignment="1">
      <alignment horizontal="center"/>
    </xf>
    <xf numFmtId="168" fontId="20" fillId="0" borderId="9" xfId="0" applyNumberFormat="1" applyFont="1" applyBorder="1" applyAlignment="1">
      <alignment horizontal="center"/>
    </xf>
    <xf numFmtId="0" fontId="20" fillId="0" borderId="0" xfId="0" applyFont="1" applyAlignment="1">
      <alignment horizontal="center"/>
    </xf>
    <xf numFmtId="168" fontId="20" fillId="0" borderId="0" xfId="0" applyNumberFormat="1" applyFont="1" applyAlignment="1">
      <alignment horizontal="center"/>
    </xf>
    <xf numFmtId="1" fontId="20" fillId="0" borderId="0" xfId="0" applyNumberFormat="1" applyFont="1" applyAlignment="1">
      <alignment horizontal="center"/>
    </xf>
    <xf numFmtId="168" fontId="20" fillId="0" borderId="11" xfId="0" applyNumberFormat="1" applyFont="1" applyBorder="1" applyAlignment="1">
      <alignment horizontal="center"/>
    </xf>
    <xf numFmtId="0" fontId="20" fillId="0" borderId="3" xfId="0" applyFont="1" applyBorder="1" applyAlignment="1">
      <alignment horizontal="center"/>
    </xf>
    <xf numFmtId="168" fontId="20" fillId="0" borderId="3" xfId="0" applyNumberFormat="1" applyFont="1" applyBorder="1" applyAlignment="1">
      <alignment horizontal="center"/>
    </xf>
    <xf numFmtId="1" fontId="20" fillId="0" borderId="3" xfId="0" applyNumberFormat="1" applyFont="1" applyBorder="1" applyAlignment="1">
      <alignment horizontal="center"/>
    </xf>
    <xf numFmtId="168" fontId="20" fillId="0" borderId="16" xfId="0" applyNumberFormat="1" applyFont="1" applyBorder="1" applyAlignment="1">
      <alignment horizontal="center"/>
    </xf>
    <xf numFmtId="0" fontId="20" fillId="0" borderId="0" xfId="0" applyFont="1" applyAlignment="1">
      <alignment horizontal="right" vertical="center" wrapText="1"/>
    </xf>
    <xf numFmtId="0" fontId="13" fillId="0" borderId="18" xfId="0" applyFont="1" applyBorder="1"/>
    <xf numFmtId="0" fontId="2" fillId="0" borderId="18" xfId="0" applyFont="1" applyBorder="1"/>
    <xf numFmtId="0" fontId="13" fillId="0" borderId="8" xfId="5" applyFont="1" applyBorder="1"/>
    <xf numFmtId="0" fontId="50" fillId="0" borderId="2" xfId="5" applyFont="1" applyBorder="1" applyAlignment="1">
      <alignment horizontal="centerContinuous"/>
    </xf>
    <xf numFmtId="0" fontId="59" fillId="0" borderId="2" xfId="5" applyFont="1" applyBorder="1" applyAlignment="1">
      <alignment horizontal="centerContinuous"/>
    </xf>
    <xf numFmtId="0" fontId="50" fillId="0" borderId="8" xfId="5" applyFont="1" applyBorder="1" applyAlignment="1">
      <alignment horizontal="centerContinuous"/>
    </xf>
    <xf numFmtId="0" fontId="59" fillId="0" borderId="9" xfId="5" applyFont="1" applyBorder="1" applyAlignment="1">
      <alignment horizontal="centerContinuous"/>
    </xf>
    <xf numFmtId="0" fontId="2" fillId="0" borderId="10" xfId="5" applyFont="1" applyBorder="1"/>
    <xf numFmtId="0" fontId="13" fillId="0" borderId="0" xfId="5" applyFont="1" applyAlignment="1">
      <alignment horizontal="center"/>
    </xf>
    <xf numFmtId="0" fontId="50" fillId="0" borderId="0" xfId="5" applyFont="1" applyAlignment="1">
      <alignment horizontal="centerContinuous"/>
    </xf>
    <xf numFmtId="0" fontId="59" fillId="0" borderId="0" xfId="5" applyFont="1" applyAlignment="1">
      <alignment horizontal="centerContinuous"/>
    </xf>
    <xf numFmtId="0" fontId="50" fillId="0" borderId="10" xfId="5" applyFont="1" applyBorder="1" applyAlignment="1">
      <alignment horizontal="centerContinuous"/>
    </xf>
    <xf numFmtId="0" fontId="50" fillId="0" borderId="11" xfId="5" applyFont="1" applyBorder="1" applyAlignment="1">
      <alignment horizontal="centerContinuous"/>
    </xf>
    <xf numFmtId="0" fontId="13" fillId="0" borderId="10" xfId="5" applyFont="1" applyBorder="1" applyAlignment="1">
      <alignment horizontal="center"/>
    </xf>
    <xf numFmtId="0" fontId="13" fillId="0" borderId="11" xfId="5" applyFont="1" applyBorder="1" applyAlignment="1">
      <alignment horizontal="center"/>
    </xf>
    <xf numFmtId="0" fontId="13" fillId="0" borderId="14" xfId="5" applyFont="1" applyBorder="1"/>
    <xf numFmtId="0" fontId="13" fillId="0" borderId="3" xfId="5" applyFont="1" applyBorder="1" applyAlignment="1">
      <alignment horizontal="center"/>
    </xf>
    <xf numFmtId="0" fontId="13" fillId="0" borderId="14" xfId="5" applyFont="1" applyBorder="1" applyAlignment="1">
      <alignment horizontal="center"/>
    </xf>
    <xf numFmtId="0" fontId="13" fillId="0" borderId="16" xfId="5" applyFont="1" applyBorder="1" applyAlignment="1">
      <alignment horizontal="center"/>
    </xf>
    <xf numFmtId="0" fontId="20" fillId="0" borderId="10" xfId="5" applyFont="1" applyBorder="1"/>
    <xf numFmtId="0" fontId="20" fillId="0" borderId="0" xfId="5" applyFont="1"/>
    <xf numFmtId="0" fontId="20" fillId="0" borderId="11" xfId="5" applyFont="1" applyBorder="1"/>
    <xf numFmtId="0" fontId="32" fillId="0" borderId="10" xfId="5" applyFont="1" applyBorder="1"/>
    <xf numFmtId="194" fontId="20" fillId="0" borderId="0" xfId="5" applyNumberFormat="1" applyFont="1"/>
    <xf numFmtId="195" fontId="20" fillId="0" borderId="0" xfId="5" applyNumberFormat="1" applyFont="1"/>
    <xf numFmtId="195" fontId="20" fillId="0" borderId="10" xfId="5" applyNumberFormat="1" applyFont="1" applyBorder="1"/>
    <xf numFmtId="195" fontId="60" fillId="0" borderId="0" xfId="5" applyNumberFormat="1" applyFont="1"/>
    <xf numFmtId="164" fontId="60" fillId="0" borderId="0" xfId="5" applyNumberFormat="1" applyFont="1"/>
    <xf numFmtId="3" fontId="15" fillId="0" borderId="0" xfId="5" applyNumberFormat="1" applyFont="1"/>
    <xf numFmtId="196" fontId="20" fillId="0" borderId="10" xfId="4" applyNumberFormat="1" applyFont="1" applyFill="1" applyBorder="1"/>
    <xf numFmtId="196" fontId="20" fillId="0" borderId="0" xfId="4" applyNumberFormat="1" applyFont="1" applyFill="1" applyBorder="1"/>
    <xf numFmtId="197" fontId="60" fillId="0" borderId="0" xfId="5" applyNumberFormat="1" applyFont="1"/>
    <xf numFmtId="9" fontId="60" fillId="0" borderId="0" xfId="5" applyNumberFormat="1" applyFont="1"/>
    <xf numFmtId="197" fontId="20" fillId="0" borderId="0" xfId="5" applyNumberFormat="1" applyFont="1"/>
    <xf numFmtId="195" fontId="20" fillId="0" borderId="11" xfId="5" applyNumberFormat="1" applyFont="1" applyBorder="1"/>
    <xf numFmtId="0" fontId="2" fillId="0" borderId="2" xfId="0" applyFont="1" applyBorder="1"/>
    <xf numFmtId="0" fontId="13" fillId="0" borderId="10" xfId="0" applyFont="1" applyBorder="1" applyAlignment="1">
      <alignment horizontal="center"/>
    </xf>
    <xf numFmtId="0" fontId="2" fillId="0" borderId="10" xfId="0" applyFont="1" applyBorder="1"/>
    <xf numFmtId="196" fontId="60" fillId="0" borderId="0" xfId="4" applyNumberFormat="1" applyFont="1" applyFill="1"/>
    <xf numFmtId="44" fontId="2" fillId="0" borderId="0" xfId="0" applyNumberFormat="1" applyFont="1"/>
    <xf numFmtId="44" fontId="2" fillId="0" borderId="10" xfId="0" applyNumberFormat="1" applyFont="1" applyBorder="1"/>
    <xf numFmtId="0" fontId="2" fillId="0" borderId="0" xfId="0" applyFont="1" applyAlignment="1">
      <alignment horizontal="left"/>
    </xf>
    <xf numFmtId="0" fontId="2" fillId="0" borderId="0" xfId="0" applyFont="1" applyAlignment="1">
      <alignment horizontal="center"/>
    </xf>
    <xf numFmtId="0" fontId="12" fillId="12" borderId="0" xfId="0" applyFont="1" applyFill="1" applyAlignment="1">
      <alignment horizontal="left"/>
    </xf>
    <xf numFmtId="0" fontId="12" fillId="12" borderId="0" xfId="0" applyFont="1" applyFill="1" applyAlignment="1">
      <alignment horizontal="center"/>
    </xf>
    <xf numFmtId="0" fontId="12" fillId="12" borderId="0" xfId="0" applyFont="1" applyFill="1"/>
    <xf numFmtId="3" fontId="2" fillId="0" borderId="0" xfId="0" applyNumberFormat="1" applyFont="1"/>
    <xf numFmtId="3" fontId="15" fillId="0" borderId="0" xfId="0" applyNumberFormat="1" applyFont="1"/>
    <xf numFmtId="10" fontId="2" fillId="0" borderId="0" xfId="0" applyNumberFormat="1" applyFont="1"/>
    <xf numFmtId="0" fontId="15" fillId="0" borderId="0" xfId="0" applyFont="1"/>
    <xf numFmtId="174" fontId="15" fillId="0" borderId="0" xfId="3" applyNumberFormat="1" applyFont="1" applyAlignment="1">
      <alignment horizontal="right" vertical="center"/>
    </xf>
    <xf numFmtId="3" fontId="20" fillId="0" borderId="0" xfId="3" applyNumberFormat="1" applyFont="1" applyAlignment="1">
      <alignment horizontal="left" vertical="center"/>
    </xf>
    <xf numFmtId="3" fontId="20" fillId="0" borderId="0" xfId="3" applyNumberFormat="1" applyFont="1" applyAlignment="1">
      <alignment horizontal="center" vertical="center"/>
    </xf>
    <xf numFmtId="3" fontId="15" fillId="0" borderId="0" xfId="3" applyNumberFormat="1" applyFont="1" applyAlignment="1">
      <alignment horizontal="right" vertical="center"/>
    </xf>
    <xf numFmtId="171" fontId="20" fillId="0" borderId="0" xfId="3" applyNumberFormat="1" applyFont="1" applyAlignment="1">
      <alignment horizontal="right" vertical="center"/>
    </xf>
    <xf numFmtId="171" fontId="15" fillId="0" borderId="0" xfId="3" applyNumberFormat="1" applyFont="1" applyAlignment="1">
      <alignment horizontal="right" vertical="center"/>
    </xf>
    <xf numFmtId="1" fontId="15" fillId="0" borderId="0" xfId="3" applyNumberFormat="1" applyFont="1" applyAlignment="1">
      <alignment horizontal="right" vertical="center"/>
    </xf>
    <xf numFmtId="174" fontId="20" fillId="0" borderId="0" xfId="3" applyNumberFormat="1" applyFont="1" applyAlignment="1">
      <alignment horizontal="right" vertical="center"/>
    </xf>
    <xf numFmtId="171" fontId="2" fillId="0" borderId="0" xfId="0" applyNumberFormat="1" applyFont="1"/>
    <xf numFmtId="174" fontId="20" fillId="0" borderId="0" xfId="3" applyNumberFormat="1" applyFont="1" applyAlignment="1">
      <alignment horizontal="left" vertical="center"/>
    </xf>
    <xf numFmtId="174" fontId="20" fillId="0" borderId="0" xfId="3" applyNumberFormat="1" applyFont="1" applyAlignment="1">
      <alignment horizontal="center" vertical="center"/>
    </xf>
    <xf numFmtId="3" fontId="20" fillId="0" borderId="0" xfId="3" applyNumberFormat="1" applyFont="1" applyAlignment="1">
      <alignment horizontal="right" vertical="center"/>
    </xf>
    <xf numFmtId="174" fontId="12" fillId="3" borderId="0" xfId="3" applyNumberFormat="1" applyFont="1" applyFill="1" applyAlignment="1">
      <alignment horizontal="left" vertical="center"/>
    </xf>
    <xf numFmtId="174" fontId="12" fillId="3" borderId="0" xfId="3" applyNumberFormat="1" applyFont="1" applyFill="1" applyAlignment="1">
      <alignment horizontal="center" vertical="center"/>
    </xf>
    <xf numFmtId="174" fontId="12" fillId="3" borderId="0" xfId="3" applyNumberFormat="1" applyFont="1" applyFill="1" applyAlignment="1">
      <alignment horizontal="right" vertical="center"/>
    </xf>
    <xf numFmtId="0" fontId="12" fillId="3" borderId="0" xfId="0" applyFont="1" applyFill="1"/>
    <xf numFmtId="168" fontId="15" fillId="0" borderId="0" xfId="0" applyNumberFormat="1" applyFont="1"/>
    <xf numFmtId="168" fontId="2" fillId="0" borderId="0" xfId="0" applyNumberFormat="1" applyFont="1"/>
    <xf numFmtId="176" fontId="2" fillId="0" borderId="0" xfId="0" applyNumberFormat="1" applyFont="1"/>
    <xf numFmtId="0" fontId="12" fillId="3" borderId="0" xfId="0" applyFont="1" applyFill="1" applyAlignment="1">
      <alignment horizontal="left"/>
    </xf>
    <xf numFmtId="0" fontId="12" fillId="3" borderId="0" xfId="0" applyFont="1" applyFill="1" applyAlignment="1">
      <alignment horizontal="center"/>
    </xf>
    <xf numFmtId="0" fontId="13" fillId="0" borderId="0" xfId="0" applyFont="1" applyAlignment="1">
      <alignment horizontal="left"/>
    </xf>
    <xf numFmtId="9" fontId="2" fillId="0" borderId="0" xfId="0" applyNumberFormat="1" applyFont="1"/>
    <xf numFmtId="0" fontId="7" fillId="14" borderId="0" xfId="0" applyFont="1" applyFill="1" applyAlignment="1">
      <alignment horizontal="left" vertical="top" wrapText="1"/>
    </xf>
    <xf numFmtId="0" fontId="7" fillId="14" borderId="0" xfId="0" applyFont="1" applyFill="1" applyAlignment="1">
      <alignment horizontal="right" vertical="top" wrapText="1"/>
    </xf>
    <xf numFmtId="0" fontId="7" fillId="10" borderId="0" xfId="0" applyFont="1" applyFill="1" applyAlignment="1">
      <alignment horizontal="center" vertical="center"/>
    </xf>
    <xf numFmtId="0" fontId="6" fillId="2" borderId="0" xfId="0" applyFont="1" applyFill="1" applyAlignment="1">
      <alignment horizontal="center" vertical="center"/>
    </xf>
    <xf numFmtId="43" fontId="2"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right" vertical="center"/>
    </xf>
    <xf numFmtId="168" fontId="4" fillId="0" borderId="0" xfId="0" applyNumberFormat="1" applyFont="1" applyAlignment="1">
      <alignment vertical="center"/>
    </xf>
    <xf numFmtId="0" fontId="2" fillId="0" borderId="1" xfId="0" applyFont="1" applyBorder="1" applyAlignment="1">
      <alignment vertical="center"/>
    </xf>
    <xf numFmtId="0" fontId="10" fillId="0" borderId="1" xfId="0" applyFont="1" applyBorder="1" applyAlignment="1">
      <alignment horizontal="center" vertical="center"/>
    </xf>
    <xf numFmtId="167" fontId="11" fillId="0" borderId="1" xfId="0" applyNumberFormat="1" applyFont="1" applyBorder="1" applyAlignment="1">
      <alignment vertical="center"/>
    </xf>
    <xf numFmtId="170" fontId="11" fillId="0" borderId="1" xfId="0" applyNumberFormat="1" applyFont="1" applyBorder="1" applyAlignment="1">
      <alignment vertical="center"/>
    </xf>
    <xf numFmtId="0" fontId="2" fillId="0" borderId="0" xfId="0" applyFont="1" applyAlignment="1">
      <alignment horizontal="left" vertical="center"/>
    </xf>
    <xf numFmtId="0" fontId="14" fillId="0" borderId="0" xfId="0" applyFont="1" applyAlignment="1">
      <alignment horizontal="center" vertical="center"/>
    </xf>
    <xf numFmtId="0" fontId="13" fillId="0" borderId="0" xfId="0" applyFont="1" applyAlignment="1">
      <alignment vertical="center"/>
    </xf>
    <xf numFmtId="0" fontId="13" fillId="2" borderId="0" xfId="0" applyFont="1" applyFill="1" applyAlignment="1">
      <alignment horizontal="left" vertical="center"/>
    </xf>
    <xf numFmtId="0" fontId="8" fillId="2" borderId="0" xfId="0" applyFont="1" applyFill="1" applyAlignment="1">
      <alignment horizontal="center" vertical="center"/>
    </xf>
    <xf numFmtId="169" fontId="2" fillId="2" borderId="0" xfId="6" applyNumberFormat="1" applyFont="1" applyFill="1" applyBorder="1" applyAlignment="1">
      <alignment horizontal="center" vertical="center"/>
    </xf>
    <xf numFmtId="43" fontId="2" fillId="0" borderId="0" xfId="0" applyNumberFormat="1" applyFont="1" applyAlignment="1">
      <alignment vertical="center"/>
    </xf>
    <xf numFmtId="0" fontId="13" fillId="0" borderId="0" xfId="0" applyFont="1" applyAlignment="1">
      <alignment horizontal="center" vertical="center"/>
    </xf>
    <xf numFmtId="0" fontId="2" fillId="0" borderId="0" xfId="0" applyFont="1"/>
    <xf numFmtId="3" fontId="2" fillId="0" borderId="0" xfId="0" applyNumberFormat="1" applyFont="1" applyAlignment="1">
      <alignment vertical="center"/>
    </xf>
    <xf numFmtId="167" fontId="5" fillId="10" borderId="0" xfId="0" applyNumberFormat="1" applyFont="1" applyFill="1" applyAlignment="1">
      <alignment horizontal="left" vertical="center"/>
    </xf>
    <xf numFmtId="0" fontId="2" fillId="10" borderId="0" xfId="0" applyFont="1" applyFill="1" applyAlignment="1">
      <alignment horizontal="center" vertical="center"/>
    </xf>
    <xf numFmtId="0" fontId="12" fillId="11" borderId="0" xfId="0" applyFont="1" applyFill="1" applyAlignment="1">
      <alignment horizontal="left" vertical="center"/>
    </xf>
    <xf numFmtId="0" fontId="8" fillId="11" borderId="0" xfId="0" applyFont="1" applyFill="1" applyAlignment="1">
      <alignment horizontal="center" vertical="center"/>
    </xf>
    <xf numFmtId="0" fontId="2" fillId="11" borderId="0" xfId="0" applyFont="1" applyFill="1" applyAlignment="1">
      <alignment horizontal="center" vertical="center"/>
    </xf>
    <xf numFmtId="171" fontId="2" fillId="0" borderId="0" xfId="0" applyNumberFormat="1" applyFont="1" applyAlignment="1">
      <alignment vertical="center"/>
    </xf>
    <xf numFmtId="9" fontId="2" fillId="0" borderId="0" xfId="0" applyNumberFormat="1" applyFont="1" applyAlignment="1">
      <alignment vertical="center"/>
    </xf>
    <xf numFmtId="3" fontId="13" fillId="0" borderId="0" xfId="0" applyNumberFormat="1" applyFont="1" applyAlignment="1">
      <alignment vertical="center"/>
    </xf>
    <xf numFmtId="168" fontId="2" fillId="0" borderId="0" xfId="0" applyNumberFormat="1" applyFont="1" applyAlignment="1">
      <alignment vertical="center"/>
    </xf>
    <xf numFmtId="171" fontId="15" fillId="5" borderId="4" xfId="2" applyNumberFormat="1" applyFont="1" applyFill="1" applyBorder="1" applyAlignment="1">
      <alignment horizontal="right" vertical="center"/>
    </xf>
    <xf numFmtId="10" fontId="2" fillId="0" borderId="0" xfId="0" applyNumberFormat="1" applyFont="1" applyAlignment="1">
      <alignment vertical="center"/>
    </xf>
    <xf numFmtId="0" fontId="2" fillId="0" borderId="0" xfId="0" applyFont="1" applyAlignment="1">
      <alignment horizontal="left" vertical="center" indent="1"/>
    </xf>
    <xf numFmtId="37" fontId="2" fillId="0" borderId="0" xfId="0" applyNumberFormat="1" applyFont="1" applyAlignment="1">
      <alignment vertical="center"/>
    </xf>
    <xf numFmtId="1" fontId="2" fillId="0" borderId="0" xfId="0" applyNumberFormat="1" applyFont="1" applyAlignment="1">
      <alignment vertical="center"/>
    </xf>
    <xf numFmtId="3" fontId="34" fillId="0" borderId="0" xfId="0" applyNumberFormat="1" applyFont="1" applyAlignment="1">
      <alignment vertical="center"/>
    </xf>
    <xf numFmtId="0" fontId="8" fillId="6" borderId="0" xfId="0" applyFont="1" applyFill="1" applyAlignment="1">
      <alignment horizontal="center" vertical="center"/>
    </xf>
    <xf numFmtId="176" fontId="2" fillId="0" borderId="0" xfId="0" applyNumberFormat="1" applyFont="1" applyAlignment="1">
      <alignment vertical="center"/>
    </xf>
    <xf numFmtId="0" fontId="2" fillId="0" borderId="0" xfId="0" applyFont="1" applyAlignment="1">
      <alignment horizontal="right" vertical="center"/>
    </xf>
    <xf numFmtId="37" fontId="34" fillId="0" borderId="0" xfId="0" applyNumberFormat="1" applyFont="1" applyAlignment="1">
      <alignment vertical="center"/>
    </xf>
    <xf numFmtId="0" fontId="12" fillId="11" borderId="0" xfId="0" applyFont="1" applyFill="1" applyAlignment="1">
      <alignment horizontal="center" vertical="center"/>
    </xf>
    <xf numFmtId="0" fontId="8" fillId="0" borderId="0" xfId="0" applyFont="1" applyFill="1" applyAlignment="1">
      <alignment horizontal="center" vertical="center"/>
    </xf>
    <xf numFmtId="0" fontId="50" fillId="0" borderId="0" xfId="0" applyFont="1" applyFill="1" applyAlignment="1">
      <alignment horizontal="left" vertical="center"/>
    </xf>
    <xf numFmtId="0" fontId="50" fillId="0" borderId="0" xfId="0" applyFont="1" applyAlignment="1">
      <alignment vertical="center"/>
    </xf>
    <xf numFmtId="0" fontId="50" fillId="6" borderId="0" xfId="0" applyFont="1" applyFill="1" applyAlignment="1">
      <alignment horizontal="left" vertical="center"/>
    </xf>
    <xf numFmtId="0" fontId="24" fillId="14" borderId="0" xfId="0" applyFont="1" applyFill="1" applyAlignment="1">
      <alignment vertical="center"/>
    </xf>
    <xf numFmtId="0" fontId="12" fillId="14" borderId="0" xfId="0" applyFont="1" applyFill="1" applyAlignment="1">
      <alignment vertical="center"/>
    </xf>
    <xf numFmtId="203" fontId="2" fillId="0" borderId="0" xfId="0" applyNumberFormat="1" applyFont="1" applyAlignment="1">
      <alignment vertical="center"/>
    </xf>
    <xf numFmtId="167" fontId="19" fillId="0" borderId="0" xfId="0" applyNumberFormat="1" applyFont="1" applyAlignment="1">
      <alignment horizontal="left" vertical="center"/>
    </xf>
    <xf numFmtId="200" fontId="61" fillId="10" borderId="10" xfId="0" applyNumberFormat="1" applyFont="1" applyFill="1" applyBorder="1"/>
    <xf numFmtId="201" fontId="12" fillId="10" borderId="0" xfId="0" applyNumberFormat="1" applyFont="1" applyFill="1" applyAlignment="1">
      <alignment horizontal="center"/>
    </xf>
    <xf numFmtId="202" fontId="12" fillId="10" borderId="0" xfId="0" applyNumberFormat="1" applyFont="1" applyFill="1" applyAlignment="1">
      <alignment horizontal="center"/>
    </xf>
    <xf numFmtId="203" fontId="2" fillId="0" borderId="8" xfId="0" applyNumberFormat="1" applyFont="1" applyBorder="1" applyAlignment="1">
      <alignment horizontal="center" vertical="center"/>
    </xf>
    <xf numFmtId="203" fontId="2" fillId="0" borderId="2" xfId="0" applyNumberFormat="1" applyFont="1" applyBorder="1" applyAlignment="1">
      <alignment horizontal="center" vertical="center"/>
    </xf>
    <xf numFmtId="43" fontId="2" fillId="0" borderId="10" xfId="0" applyNumberFormat="1" applyFont="1" applyBorder="1" applyAlignment="1">
      <alignment horizontal="center" vertical="center"/>
    </xf>
    <xf numFmtId="43" fontId="24" fillId="12" borderId="0" xfId="0" applyNumberFormat="1" applyFont="1" applyFill="1" applyAlignment="1">
      <alignment horizontal="center" vertical="center"/>
    </xf>
    <xf numFmtId="0" fontId="12" fillId="0" borderId="0" xfId="0" applyFont="1" applyFill="1" applyAlignment="1">
      <alignment vertical="center"/>
    </xf>
    <xf numFmtId="204" fontId="13" fillId="0" borderId="2" xfId="1" applyNumberFormat="1" applyFont="1" applyBorder="1" applyAlignment="1">
      <alignment vertical="center"/>
    </xf>
    <xf numFmtId="169" fontId="20" fillId="0" borderId="0" xfId="1" applyNumberFormat="1" applyFont="1" applyAlignment="1">
      <alignment vertical="center"/>
    </xf>
    <xf numFmtId="0" fontId="12" fillId="11" borderId="0" xfId="0" applyFont="1" applyFill="1" applyAlignment="1">
      <alignment horizontal="center"/>
    </xf>
    <xf numFmtId="0" fontId="12" fillId="21" borderId="0" xfId="0" applyFont="1" applyFill="1" applyAlignment="1">
      <alignment horizontal="center"/>
    </xf>
    <xf numFmtId="0" fontId="12" fillId="14" borderId="0" xfId="0" applyFont="1" applyFill="1" applyAlignment="1">
      <alignment horizontal="center" vertical="center"/>
    </xf>
    <xf numFmtId="0" fontId="24" fillId="14" borderId="0" xfId="0" applyFont="1" applyFill="1" applyAlignment="1">
      <alignment horizontal="center" vertical="center"/>
    </xf>
    <xf numFmtId="0" fontId="12" fillId="12" borderId="0" xfId="0" applyFont="1" applyFill="1" applyAlignment="1">
      <alignment horizontal="center"/>
    </xf>
  </cellXfs>
  <cellStyles count="8">
    <cellStyle name="Comma" xfId="1" builtinId="3"/>
    <cellStyle name="Comma 2" xfId="6" xr:uid="{2AA34FEC-2C2F-4730-979E-B3ED0A9D6F4D}"/>
    <cellStyle name="Currency" xfId="4" builtinId="4"/>
    <cellStyle name="Currency 2" xfId="7" xr:uid="{AA5C9A53-8035-4F61-9F14-45CB7EBDAABF}"/>
    <cellStyle name="Normal" xfId="0" builtinId="0"/>
    <cellStyle name="Normal 2" xfId="5" xr:uid="{C33C1C27-A3D7-4BA9-8BBA-900B5AAE059A}"/>
    <cellStyle name="Normal 2 2 2" xfId="3" xr:uid="{0920B656-9799-44AA-B0C0-B2449A2D1E34}"/>
    <cellStyle name="Percent" xfId="2" builtinId="5"/>
  </cellStyles>
  <dxfs count="1">
    <dxf>
      <font>
        <color rgb="FF006100"/>
      </font>
      <fill>
        <patternFill>
          <bgColor rgb="FFC6EFCE"/>
        </patternFill>
      </fill>
    </dxf>
  </dxfs>
  <tableStyles count="0" defaultTableStyle="TableStyleMedium2" defaultPivotStyle="PivotStyleLight16"/>
  <colors>
    <mruColors>
      <color rgb="FF00B24F"/>
      <color rgb="FF0000FF"/>
      <color rgb="FF1947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spPr>
            <a:noFill/>
            <a:ln>
              <a:noFill/>
            </a:ln>
            <a:effectLst/>
          </c:spPr>
          <c:invertIfNegative val="0"/>
          <c:cat>
            <c:strRef>
              <c:f>'Football Field'!$B$41:$B$44</c:f>
              <c:strCache>
                <c:ptCount val="4"/>
                <c:pt idx="0">
                  <c:v>Discounted Cash Flow Analysis</c:v>
                </c:pt>
                <c:pt idx="1">
                  <c:v>EV / LTM Revenue:</c:v>
                </c:pt>
                <c:pt idx="2">
                  <c:v>EV/EBITDA Growth:</c:v>
                </c:pt>
                <c:pt idx="3">
                  <c:v>P/E Growth:</c:v>
                </c:pt>
              </c:strCache>
            </c:strRef>
          </c:cat>
          <c:val>
            <c:numRef>
              <c:f>'Football Field'!$J$41:$J$44</c:f>
              <c:numCache>
                <c:formatCode>_("$"* #,##0.00_);_("$"* \(#,##0.00\);_("$"* "-"??_);_(@_)</c:formatCode>
                <c:ptCount val="4"/>
                <c:pt idx="0">
                  <c:v>40605016.045362495</c:v>
                </c:pt>
                <c:pt idx="1">
                  <c:v>9103119.182292996</c:v>
                </c:pt>
                <c:pt idx="2">
                  <c:v>1845468.3105171428</c:v>
                </c:pt>
                <c:pt idx="3">
                  <c:v>5963144.7152928561</c:v>
                </c:pt>
              </c:numCache>
            </c:numRef>
          </c:val>
          <c:extLst>
            <c:ext xmlns:c16="http://schemas.microsoft.com/office/drawing/2014/chart" uri="{C3380CC4-5D6E-409C-BE32-E72D297353CC}">
              <c16:uniqueId val="{00000002-F792-436B-8DD4-0B3D8108712F}"/>
            </c:ext>
          </c:extLst>
        </c:ser>
        <c:ser>
          <c:idx val="1"/>
          <c:order val="1"/>
          <c:spPr>
            <a:solidFill>
              <a:schemeClr val="accent2"/>
            </a:solidFill>
            <a:ln>
              <a:noFill/>
            </a:ln>
            <a:effectLst/>
          </c:spPr>
          <c:invertIfNegative val="0"/>
          <c:cat>
            <c:strRef>
              <c:f>'Football Field'!$B$41:$B$44</c:f>
              <c:strCache>
                <c:ptCount val="4"/>
                <c:pt idx="0">
                  <c:v>Discounted Cash Flow Analysis</c:v>
                </c:pt>
                <c:pt idx="1">
                  <c:v>EV / LTM Revenue:</c:v>
                </c:pt>
                <c:pt idx="2">
                  <c:v>EV/EBITDA Growth:</c:v>
                </c:pt>
                <c:pt idx="3">
                  <c:v>P/E Growth:</c:v>
                </c:pt>
              </c:strCache>
            </c:strRef>
          </c:cat>
          <c:val>
            <c:numRef>
              <c:f>'Football Field'!$K$41:$K$44</c:f>
              <c:numCache>
                <c:formatCode>_("$"* #,##0.00_);_("$"* \(#,##0.00\);_("$"* "-"??_);_(@_)</c:formatCode>
                <c:ptCount val="4"/>
                <c:pt idx="0">
                  <c:v>4807758.7244469374</c:v>
                </c:pt>
                <c:pt idx="1">
                  <c:v>3293891.8093823325</c:v>
                </c:pt>
                <c:pt idx="2">
                  <c:v>42544.815178741468</c:v>
                </c:pt>
                <c:pt idx="3">
                  <c:v>5143801.477945365</c:v>
                </c:pt>
              </c:numCache>
            </c:numRef>
          </c:val>
          <c:extLst>
            <c:ext xmlns:c16="http://schemas.microsoft.com/office/drawing/2014/chart" uri="{C3380CC4-5D6E-409C-BE32-E72D297353CC}">
              <c16:uniqueId val="{00000003-F792-436B-8DD4-0B3D8108712F}"/>
            </c:ext>
          </c:extLst>
        </c:ser>
        <c:ser>
          <c:idx val="2"/>
          <c:order val="2"/>
          <c:spPr>
            <a:solidFill>
              <a:schemeClr val="accent3"/>
            </a:solidFill>
            <a:ln>
              <a:noFill/>
            </a:ln>
            <a:effectLst/>
          </c:spPr>
          <c:invertIfNegative val="0"/>
          <c:cat>
            <c:strRef>
              <c:f>'Football Field'!$B$41:$B$44</c:f>
              <c:strCache>
                <c:ptCount val="4"/>
                <c:pt idx="0">
                  <c:v>Discounted Cash Flow Analysis</c:v>
                </c:pt>
                <c:pt idx="1">
                  <c:v>EV / LTM Revenue:</c:v>
                </c:pt>
                <c:pt idx="2">
                  <c:v>EV/EBITDA Growth:</c:v>
                </c:pt>
                <c:pt idx="3">
                  <c:v>P/E Growth:</c:v>
                </c:pt>
              </c:strCache>
            </c:strRef>
          </c:cat>
          <c:val>
            <c:numRef>
              <c:f>'Football Field'!$L$41:$L$44</c:f>
              <c:numCache>
                <c:formatCode>_("$"* #,##0.00_);_("$"* \(#,##0.00\);_("$"* "-"??_);_(@_)</c:formatCode>
                <c:ptCount val="4"/>
                <c:pt idx="0">
                  <c:v>6606828.6210967079</c:v>
                </c:pt>
                <c:pt idx="1">
                  <c:v>5809227.3729106635</c:v>
                </c:pt>
                <c:pt idx="2">
                  <c:v>1032051.452715084</c:v>
                </c:pt>
                <c:pt idx="3">
                  <c:v>741665.95560828038</c:v>
                </c:pt>
              </c:numCache>
            </c:numRef>
          </c:val>
          <c:extLst>
            <c:ext xmlns:c16="http://schemas.microsoft.com/office/drawing/2014/chart" uri="{C3380CC4-5D6E-409C-BE32-E72D297353CC}">
              <c16:uniqueId val="{00000004-F792-436B-8DD4-0B3D8108712F}"/>
            </c:ext>
          </c:extLst>
        </c:ser>
        <c:ser>
          <c:idx val="3"/>
          <c:order val="3"/>
          <c:spPr>
            <a:solidFill>
              <a:schemeClr val="accent4"/>
            </a:solidFill>
            <a:ln>
              <a:noFill/>
            </a:ln>
            <a:effectLst/>
          </c:spPr>
          <c:invertIfNegative val="0"/>
          <c:cat>
            <c:strRef>
              <c:f>'Football Field'!$B$41:$B$44</c:f>
              <c:strCache>
                <c:ptCount val="4"/>
                <c:pt idx="0">
                  <c:v>Discounted Cash Flow Analysis</c:v>
                </c:pt>
                <c:pt idx="1">
                  <c:v>EV / LTM Revenue:</c:v>
                </c:pt>
                <c:pt idx="2">
                  <c:v>EV/EBITDA Growth:</c:v>
                </c:pt>
                <c:pt idx="3">
                  <c:v>P/E Growth:</c:v>
                </c:pt>
              </c:strCache>
            </c:strRef>
          </c:cat>
          <c:val>
            <c:numRef>
              <c:f>'Football Field'!$M$41:$M$44</c:f>
              <c:numCache>
                <c:formatCode>_("$"* #,##0.00_);_("$"* \(#,##0.00\);_("$"* "-"??_);_(@_)</c:formatCode>
                <c:ptCount val="4"/>
                <c:pt idx="0">
                  <c:v>8025286.1923938096</c:v>
                </c:pt>
                <c:pt idx="1">
                  <c:v>9462452.8342256136</c:v>
                </c:pt>
                <c:pt idx="2">
                  <c:v>7998666.9195156619</c:v>
                </c:pt>
                <c:pt idx="3">
                  <c:v>36088656.13472075</c:v>
                </c:pt>
              </c:numCache>
            </c:numRef>
          </c:val>
          <c:extLst>
            <c:ext xmlns:c16="http://schemas.microsoft.com/office/drawing/2014/chart" uri="{C3380CC4-5D6E-409C-BE32-E72D297353CC}">
              <c16:uniqueId val="{00000005-F792-436B-8DD4-0B3D8108712F}"/>
            </c:ext>
          </c:extLst>
        </c:ser>
        <c:ser>
          <c:idx val="4"/>
          <c:order val="4"/>
          <c:spPr>
            <a:noFill/>
            <a:ln>
              <a:noFill/>
            </a:ln>
            <a:effectLst/>
          </c:spPr>
          <c:invertIfNegative val="0"/>
          <c:cat>
            <c:strRef>
              <c:f>'Football Field'!$B$41:$B$44</c:f>
              <c:strCache>
                <c:ptCount val="4"/>
                <c:pt idx="0">
                  <c:v>Discounted Cash Flow Analysis</c:v>
                </c:pt>
                <c:pt idx="1">
                  <c:v>EV / LTM Revenue:</c:v>
                </c:pt>
                <c:pt idx="2">
                  <c:v>EV/EBITDA Growth:</c:v>
                </c:pt>
                <c:pt idx="3">
                  <c:v>P/E Growth:</c:v>
                </c:pt>
              </c:strCache>
            </c:strRef>
          </c:cat>
          <c:val>
            <c:numRef>
              <c:f>'Football Field'!$N$41:$N$44</c:f>
              <c:numCache>
                <c:formatCode>_("$"* #,##0.00_);_("$"* \(#,##0.00\);_("$"* "-"??_);_(@_)</c:formatCode>
                <c:ptCount val="4"/>
                <c:pt idx="0">
                  <c:v>11972199.94124718</c:v>
                </c:pt>
                <c:pt idx="1">
                  <c:v>19763350.856294006</c:v>
                </c:pt>
                <c:pt idx="2">
                  <c:v>30286287.083390847</c:v>
                </c:pt>
                <c:pt idx="3">
                  <c:v>231621522.15398788</c:v>
                </c:pt>
              </c:numCache>
            </c:numRef>
          </c:val>
          <c:extLst>
            <c:ext xmlns:c16="http://schemas.microsoft.com/office/drawing/2014/chart" uri="{C3380CC4-5D6E-409C-BE32-E72D297353CC}">
              <c16:uniqueId val="{00000006-F792-436B-8DD4-0B3D8108712F}"/>
            </c:ext>
          </c:extLst>
        </c:ser>
        <c:dLbls>
          <c:showLegendKey val="0"/>
          <c:showVal val="0"/>
          <c:showCatName val="0"/>
          <c:showSerName val="0"/>
          <c:showPercent val="0"/>
          <c:showBubbleSize val="0"/>
        </c:dLbls>
        <c:gapWidth val="150"/>
        <c:overlap val="100"/>
        <c:axId val="547617928"/>
        <c:axId val="547620552"/>
      </c:barChart>
      <c:catAx>
        <c:axId val="547617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620552"/>
        <c:crosses val="autoZero"/>
        <c:auto val="1"/>
        <c:lblAlgn val="ctr"/>
        <c:lblOffset val="100"/>
        <c:noMultiLvlLbl val="0"/>
      </c:catAx>
      <c:valAx>
        <c:axId val="547620552"/>
        <c:scaling>
          <c:orientation val="minMax"/>
        </c:scaling>
        <c:delete val="0"/>
        <c:axPos val="b"/>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617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232174</xdr:colOff>
      <xdr:row>4</xdr:row>
      <xdr:rowOff>89375</xdr:rowOff>
    </xdr:from>
    <xdr:to>
      <xdr:col>3</xdr:col>
      <xdr:colOff>497513</xdr:colOff>
      <xdr:row>7</xdr:row>
      <xdr:rowOff>36117</xdr:rowOff>
    </xdr:to>
    <xdr:pic>
      <xdr:nvPicPr>
        <xdr:cNvPr id="9" name="Picture 8">
          <a:extLst>
            <a:ext uri="{FF2B5EF4-FFF2-40B4-BE49-F238E27FC236}">
              <a16:creationId xmlns:a16="http://schemas.microsoft.com/office/drawing/2014/main" id="{08DB3F1E-BE58-4186-AB45-0D53B1C6E75A}"/>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 r="45275" b="-8710"/>
        <a:stretch/>
      </xdr:blipFill>
      <xdr:spPr bwMode="auto">
        <a:xfrm>
          <a:off x="434580" y="613250"/>
          <a:ext cx="2348933" cy="333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1242785</xdr:colOff>
      <xdr:row>18</xdr:row>
      <xdr:rowOff>163286</xdr:rowOff>
    </xdr:from>
    <xdr:to>
      <xdr:col>12</xdr:col>
      <xdr:colOff>934357</xdr:colOff>
      <xdr:row>35</xdr:row>
      <xdr:rowOff>145143</xdr:rowOff>
    </xdr:to>
    <xdr:graphicFrame macro="">
      <xdr:nvGraphicFramePr>
        <xdr:cNvPr id="3" name="Chart 2">
          <a:extLst>
            <a:ext uri="{FF2B5EF4-FFF2-40B4-BE49-F238E27FC236}">
              <a16:creationId xmlns:a16="http://schemas.microsoft.com/office/drawing/2014/main" id="{7106527E-9EB1-4F7E-90F6-9B7D328108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Yeahka%20Limited_v2.0_ZX%20(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zhao2\Documents\Yeahka%20Limited_v2.2.xls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3FS"/>
      <sheetName val="Revenue"/>
      <sheetName val="Cost"/>
      <sheetName val="BS &amp; CF"/>
      <sheetName val="Macro"/>
      <sheetName val="Misc Data"/>
    </sheetNames>
    <sheetDataSet>
      <sheetData sheetId="0">
        <row r="11">
          <cell r="Q11">
            <v>1</v>
          </cell>
        </row>
        <row r="18">
          <cell r="D18">
            <v>0.25</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3FS"/>
      <sheetName val="Revenue"/>
      <sheetName val="Cost"/>
      <sheetName val="BS &amp; CF"/>
      <sheetName val="Macro"/>
      <sheetName val="Investors"/>
      <sheetName val="Valuation"/>
      <sheetName val="Misc Data"/>
      <sheetName val="Sheet2"/>
    </sheetNames>
    <sheetDataSet>
      <sheetData sheetId="0"/>
      <sheetData sheetId="1">
        <row r="22">
          <cell r="B22" t="str">
            <v>Operting (losses)/profit</v>
          </cell>
        </row>
        <row r="34">
          <cell r="G34">
            <v>474304.31741570111</v>
          </cell>
        </row>
        <row r="73">
          <cell r="F73">
            <v>136500</v>
          </cell>
        </row>
      </sheetData>
      <sheetData sheetId="2"/>
      <sheetData sheetId="3"/>
      <sheetData sheetId="4"/>
      <sheetData sheetId="5"/>
      <sheetData sheetId="6"/>
      <sheetData sheetId="7" refreshError="1"/>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E5998-B1C4-4972-9CB6-315C713A6AB2}">
  <dimension ref="A1:EX1"/>
  <sheetViews>
    <sheetView workbookViewId="0"/>
  </sheetViews>
  <sheetFormatPr defaultRowHeight="14.5" x14ac:dyDescent="0.35"/>
  <sheetData>
    <row r="1" spans="1:154" x14ac:dyDescent="0.35">
      <c r="A1">
        <v>154</v>
      </c>
      <c r="B1" t="s">
        <v>886</v>
      </c>
      <c r="C1" t="s">
        <v>887</v>
      </c>
      <c r="D1" t="s">
        <v>888</v>
      </c>
      <c r="E1" t="s">
        <v>889</v>
      </c>
      <c r="F1" t="s">
        <v>890</v>
      </c>
      <c r="G1" t="s">
        <v>891</v>
      </c>
      <c r="H1" t="s">
        <v>892</v>
      </c>
      <c r="I1" t="s">
        <v>893</v>
      </c>
      <c r="J1" t="s">
        <v>894</v>
      </c>
      <c r="K1" t="s">
        <v>895</v>
      </c>
      <c r="L1" t="s">
        <v>896</v>
      </c>
      <c r="M1" t="s">
        <v>897</v>
      </c>
      <c r="N1" t="s">
        <v>898</v>
      </c>
      <c r="O1" t="s">
        <v>899</v>
      </c>
      <c r="P1" t="s">
        <v>900</v>
      </c>
      <c r="Q1" t="s">
        <v>901</v>
      </c>
      <c r="R1" t="s">
        <v>902</v>
      </c>
      <c r="S1" t="s">
        <v>903</v>
      </c>
      <c r="T1" t="s">
        <v>904</v>
      </c>
      <c r="U1" t="s">
        <v>905</v>
      </c>
      <c r="V1" t="s">
        <v>906</v>
      </c>
      <c r="W1" t="s">
        <v>907</v>
      </c>
      <c r="X1" t="s">
        <v>908</v>
      </c>
      <c r="Y1" t="s">
        <v>909</v>
      </c>
      <c r="Z1" t="s">
        <v>910</v>
      </c>
      <c r="AA1" t="s">
        <v>911</v>
      </c>
      <c r="AB1" t="s">
        <v>912</v>
      </c>
      <c r="AC1" t="s">
        <v>913</v>
      </c>
      <c r="AD1" t="s">
        <v>914</v>
      </c>
      <c r="AE1" t="s">
        <v>915</v>
      </c>
      <c r="AF1" t="s">
        <v>916</v>
      </c>
      <c r="AG1" t="s">
        <v>917</v>
      </c>
      <c r="AH1" t="s">
        <v>918</v>
      </c>
      <c r="AI1" t="s">
        <v>919</v>
      </c>
      <c r="AJ1" t="s">
        <v>920</v>
      </c>
      <c r="AK1" t="s">
        <v>921</v>
      </c>
      <c r="AL1" t="s">
        <v>922</v>
      </c>
      <c r="AM1" t="s">
        <v>923</v>
      </c>
      <c r="AN1" t="s">
        <v>924</v>
      </c>
      <c r="AO1" t="s">
        <v>925</v>
      </c>
      <c r="AP1" t="s">
        <v>926</v>
      </c>
      <c r="AQ1" t="s">
        <v>927</v>
      </c>
      <c r="AR1" t="s">
        <v>928</v>
      </c>
      <c r="AS1" t="s">
        <v>929</v>
      </c>
      <c r="AT1" t="s">
        <v>930</v>
      </c>
      <c r="AU1" t="s">
        <v>931</v>
      </c>
      <c r="AV1" t="s">
        <v>932</v>
      </c>
      <c r="AW1" t="s">
        <v>933</v>
      </c>
      <c r="AX1" t="s">
        <v>934</v>
      </c>
      <c r="AY1" t="s">
        <v>935</v>
      </c>
      <c r="AZ1" t="s">
        <v>936</v>
      </c>
      <c r="BA1" t="s">
        <v>937</v>
      </c>
      <c r="BB1" t="s">
        <v>938</v>
      </c>
      <c r="BC1" t="s">
        <v>939</v>
      </c>
      <c r="BD1" t="s">
        <v>940</v>
      </c>
      <c r="BE1" t="s">
        <v>941</v>
      </c>
      <c r="BF1" t="s">
        <v>942</v>
      </c>
      <c r="BG1" t="s">
        <v>943</v>
      </c>
      <c r="BH1" t="s">
        <v>944</v>
      </c>
      <c r="BI1" t="s">
        <v>945</v>
      </c>
      <c r="BJ1" t="s">
        <v>946</v>
      </c>
      <c r="BK1" t="s">
        <v>947</v>
      </c>
      <c r="BL1" t="s">
        <v>948</v>
      </c>
      <c r="BM1" t="s">
        <v>949</v>
      </c>
      <c r="BN1" t="s">
        <v>950</v>
      </c>
      <c r="BO1" t="s">
        <v>951</v>
      </c>
      <c r="BP1" t="s">
        <v>952</v>
      </c>
      <c r="BQ1" t="s">
        <v>953</v>
      </c>
      <c r="BR1" t="s">
        <v>954</v>
      </c>
      <c r="BS1" t="s">
        <v>955</v>
      </c>
      <c r="BT1" t="s">
        <v>956</v>
      </c>
      <c r="BU1" t="s">
        <v>957</v>
      </c>
      <c r="BV1" t="s">
        <v>958</v>
      </c>
      <c r="BW1" t="s">
        <v>959</v>
      </c>
      <c r="BX1" t="s">
        <v>960</v>
      </c>
      <c r="BY1" t="s">
        <v>961</v>
      </c>
      <c r="BZ1" t="s">
        <v>962</v>
      </c>
      <c r="CA1" t="s">
        <v>963</v>
      </c>
      <c r="CB1" t="s">
        <v>964</v>
      </c>
      <c r="CC1" t="s">
        <v>965</v>
      </c>
      <c r="CD1" t="s">
        <v>966</v>
      </c>
      <c r="CE1" t="s">
        <v>967</v>
      </c>
      <c r="CF1" t="s">
        <v>968</v>
      </c>
      <c r="CG1" t="s">
        <v>969</v>
      </c>
      <c r="CH1" t="s">
        <v>970</v>
      </c>
      <c r="CI1" t="s">
        <v>971</v>
      </c>
      <c r="CJ1" t="s">
        <v>972</v>
      </c>
      <c r="CK1" t="s">
        <v>973</v>
      </c>
      <c r="CL1" t="s">
        <v>974</v>
      </c>
      <c r="CM1" t="s">
        <v>975</v>
      </c>
      <c r="CN1" t="s">
        <v>976</v>
      </c>
      <c r="CO1" t="s">
        <v>977</v>
      </c>
      <c r="CP1" t="s">
        <v>978</v>
      </c>
      <c r="CQ1" t="s">
        <v>979</v>
      </c>
      <c r="CR1" t="s">
        <v>980</v>
      </c>
      <c r="CS1" t="s">
        <v>981</v>
      </c>
      <c r="CT1" t="s">
        <v>982</v>
      </c>
      <c r="CU1" t="s">
        <v>983</v>
      </c>
      <c r="CV1" t="s">
        <v>984</v>
      </c>
      <c r="CW1" t="s">
        <v>985</v>
      </c>
      <c r="CX1" t="s">
        <v>986</v>
      </c>
      <c r="CY1" t="s">
        <v>987</v>
      </c>
      <c r="CZ1" t="s">
        <v>988</v>
      </c>
      <c r="DA1" t="s">
        <v>989</v>
      </c>
      <c r="DB1" t="s">
        <v>990</v>
      </c>
      <c r="DC1" t="s">
        <v>991</v>
      </c>
      <c r="DD1" t="s">
        <v>992</v>
      </c>
      <c r="DE1" t="s">
        <v>993</v>
      </c>
      <c r="DF1" t="s">
        <v>994</v>
      </c>
      <c r="DG1" t="s">
        <v>995</v>
      </c>
      <c r="DH1" t="s">
        <v>996</v>
      </c>
      <c r="DI1" t="s">
        <v>997</v>
      </c>
      <c r="DJ1" t="s">
        <v>998</v>
      </c>
      <c r="DK1" t="s">
        <v>999</v>
      </c>
      <c r="DL1" t="s">
        <v>1000</v>
      </c>
      <c r="DM1" t="s">
        <v>1001</v>
      </c>
      <c r="DN1" t="s">
        <v>1002</v>
      </c>
      <c r="DO1" t="s">
        <v>1003</v>
      </c>
      <c r="DP1" t="s">
        <v>1004</v>
      </c>
      <c r="DQ1" t="s">
        <v>1005</v>
      </c>
      <c r="DR1" t="s">
        <v>1006</v>
      </c>
      <c r="DS1" t="s">
        <v>1007</v>
      </c>
      <c r="DT1" t="s">
        <v>1008</v>
      </c>
      <c r="DU1" t="s">
        <v>1009</v>
      </c>
      <c r="DV1" t="s">
        <v>1010</v>
      </c>
      <c r="DW1" t="s">
        <v>1011</v>
      </c>
      <c r="DX1" t="s">
        <v>1012</v>
      </c>
      <c r="DY1" t="s">
        <v>1013</v>
      </c>
      <c r="DZ1" t="s">
        <v>1014</v>
      </c>
      <c r="EA1" t="s">
        <v>1015</v>
      </c>
      <c r="EB1" t="s">
        <v>1016</v>
      </c>
      <c r="EC1" t="s">
        <v>1017</v>
      </c>
      <c r="ED1" t="s">
        <v>1018</v>
      </c>
      <c r="EE1" t="s">
        <v>1019</v>
      </c>
      <c r="EF1" t="s">
        <v>1020</v>
      </c>
      <c r="EG1" t="s">
        <v>1021</v>
      </c>
      <c r="EH1" t="s">
        <v>1022</v>
      </c>
      <c r="EI1" t="s">
        <v>1023</v>
      </c>
      <c r="EJ1" t="s">
        <v>1024</v>
      </c>
      <c r="EK1" t="s">
        <v>1025</v>
      </c>
      <c r="EL1" t="s">
        <v>1026</v>
      </c>
      <c r="EM1" t="s">
        <v>1027</v>
      </c>
      <c r="EN1" t="s">
        <v>1028</v>
      </c>
      <c r="EO1" t="s">
        <v>1029</v>
      </c>
      <c r="EP1" t="s">
        <v>1030</v>
      </c>
      <c r="EQ1" t="s">
        <v>1031</v>
      </c>
      <c r="ER1" t="s">
        <v>1032</v>
      </c>
      <c r="ES1" t="s">
        <v>1033</v>
      </c>
      <c r="ET1" t="s">
        <v>1034</v>
      </c>
      <c r="EU1" t="s">
        <v>1035</v>
      </c>
      <c r="EV1" t="s">
        <v>1036</v>
      </c>
      <c r="EW1" t="s">
        <v>1037</v>
      </c>
      <c r="EX1" t="s">
        <v>1038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D6219-22A9-4E6F-A088-1501A62E2085}">
  <sheetPr>
    <tabColor theme="4" tint="-0.499984740745262"/>
  </sheetPr>
  <dimension ref="B2:T49"/>
  <sheetViews>
    <sheetView showGridLines="0" tabSelected="1" zoomScale="70" zoomScaleNormal="70" workbookViewId="0"/>
  </sheetViews>
  <sheetFormatPr defaultColWidth="9.08984375" defaultRowHeight="10" x14ac:dyDescent="0.2"/>
  <cols>
    <col min="1" max="1" width="2.81640625" style="51" customWidth="1"/>
    <col min="2" max="2" width="20.08984375" style="51" customWidth="1"/>
    <col min="3" max="3" width="9.08984375" style="51"/>
    <col min="4" max="4" width="10.6328125" style="51" bestFit="1" customWidth="1"/>
    <col min="5" max="5" width="4" style="51" customWidth="1"/>
    <col min="6" max="6" width="19.08984375" style="51" customWidth="1"/>
    <col min="7" max="7" width="9.08984375" style="51"/>
    <col min="8" max="9" width="9.81640625" style="51" bestFit="1" customWidth="1"/>
    <col min="10" max="10" width="13.36328125" style="51" bestFit="1" customWidth="1"/>
    <col min="11" max="13" width="9.81640625" style="51" bestFit="1" customWidth="1"/>
    <col min="14" max="14" width="10.1796875" style="51" bestFit="1" customWidth="1"/>
    <col min="15" max="15" width="10.453125" style="51" bestFit="1" customWidth="1"/>
    <col min="16" max="16" width="9.08984375" style="330"/>
    <col min="17" max="17" width="13.08984375" style="51" customWidth="1"/>
    <col min="18" max="16384" width="9.08984375" style="51"/>
  </cols>
  <sheetData>
    <row r="2" spans="2:20" ht="10.5" x14ac:dyDescent="0.25">
      <c r="B2" s="74" t="s">
        <v>73</v>
      </c>
      <c r="C2" s="75"/>
      <c r="D2" s="75"/>
      <c r="E2" s="75"/>
      <c r="F2" s="75"/>
      <c r="G2" s="75"/>
      <c r="H2" s="75"/>
      <c r="I2" s="75"/>
      <c r="J2" s="75"/>
      <c r="K2" s="75"/>
      <c r="L2" s="75"/>
      <c r="M2" s="75"/>
      <c r="N2" s="75"/>
      <c r="O2" s="75"/>
      <c r="Q2" s="75"/>
      <c r="R2" s="75"/>
      <c r="S2" s="75"/>
    </row>
    <row r="3" spans="2:20" s="72" customFormat="1" ht="10.5" x14ac:dyDescent="0.25">
      <c r="B3" s="73"/>
    </row>
    <row r="4" spans="2:20" ht="10.25" customHeight="1" x14ac:dyDescent="0.2">
      <c r="F4" s="77" t="s">
        <v>74</v>
      </c>
      <c r="G4" s="65"/>
      <c r="H4" s="78" t="s">
        <v>75</v>
      </c>
      <c r="I4" s="78"/>
      <c r="J4" s="78"/>
    </row>
    <row r="5" spans="2:20" ht="10.5" x14ac:dyDescent="0.2">
      <c r="F5" s="66" t="s">
        <v>76</v>
      </c>
      <c r="G5" s="67"/>
      <c r="H5" s="67"/>
      <c r="I5" s="67"/>
      <c r="J5" s="67"/>
    </row>
    <row r="6" spans="2:20" ht="10.5" x14ac:dyDescent="0.2">
      <c r="F6" s="68" t="s">
        <v>77</v>
      </c>
      <c r="G6" s="67"/>
      <c r="H6" s="79" t="s">
        <v>78</v>
      </c>
      <c r="I6" s="67"/>
      <c r="J6" s="82" t="s">
        <v>79</v>
      </c>
    </row>
    <row r="7" spans="2:20" ht="10.5" x14ac:dyDescent="0.2">
      <c r="F7" s="69" t="s">
        <v>80</v>
      </c>
      <c r="G7" s="67"/>
      <c r="H7" s="67"/>
      <c r="I7" s="67"/>
      <c r="J7" s="67"/>
    </row>
    <row r="8" spans="2:20" ht="10.5" x14ac:dyDescent="0.2">
      <c r="F8" s="70" t="s">
        <v>81</v>
      </c>
      <c r="G8" s="67"/>
      <c r="H8" s="80" t="s">
        <v>82</v>
      </c>
      <c r="I8" s="67"/>
      <c r="J8" s="83" t="s">
        <v>83</v>
      </c>
    </row>
    <row r="9" spans="2:20" ht="10.5" x14ac:dyDescent="0.2">
      <c r="F9" s="71" t="s">
        <v>84</v>
      </c>
      <c r="G9" s="67"/>
      <c r="H9" s="67"/>
      <c r="I9" s="67"/>
      <c r="J9" s="67"/>
    </row>
    <row r="10" spans="2:20" ht="10.5" x14ac:dyDescent="0.2">
      <c r="G10" s="67"/>
      <c r="H10" s="67"/>
      <c r="I10" s="67"/>
      <c r="J10" s="67"/>
    </row>
    <row r="11" spans="2:20" ht="10.5" x14ac:dyDescent="0.2">
      <c r="B11" s="76" t="s">
        <v>85</v>
      </c>
      <c r="C11" s="76"/>
      <c r="D11" s="76"/>
      <c r="F11" s="76"/>
      <c r="G11" s="76"/>
      <c r="H11" s="76"/>
      <c r="Q11" s="76" t="s">
        <v>837</v>
      </c>
      <c r="R11" s="76">
        <v>1</v>
      </c>
      <c r="S11" s="76" t="str">
        <f ca="1">OFFSET(S11,$R$11,0)</f>
        <v xml:space="preserve">Base </v>
      </c>
    </row>
    <row r="12" spans="2:20" x14ac:dyDescent="0.2">
      <c r="B12" s="2"/>
      <c r="C12" s="52"/>
      <c r="D12" s="2"/>
      <c r="R12" s="51">
        <v>1</v>
      </c>
      <c r="S12" s="51" t="s">
        <v>198</v>
      </c>
    </row>
    <row r="13" spans="2:20" ht="10.5" x14ac:dyDescent="0.2">
      <c r="B13" s="81" t="s">
        <v>86</v>
      </c>
      <c r="C13" s="81"/>
      <c r="D13" s="81"/>
      <c r="F13" s="277" t="s">
        <v>855</v>
      </c>
      <c r="G13" s="278" t="s">
        <v>4</v>
      </c>
      <c r="H13" s="279">
        <v>2017</v>
      </c>
      <c r="I13" s="279">
        <f t="shared" ref="I13:O13" si="0">H13+1</f>
        <v>2018</v>
      </c>
      <c r="J13" s="279">
        <f t="shared" si="0"/>
        <v>2019</v>
      </c>
      <c r="K13" s="280">
        <f t="shared" si="0"/>
        <v>2020</v>
      </c>
      <c r="L13" s="280">
        <f t="shared" si="0"/>
        <v>2021</v>
      </c>
      <c r="M13" s="280">
        <f t="shared" si="0"/>
        <v>2022</v>
      </c>
      <c r="N13" s="280">
        <f t="shared" si="0"/>
        <v>2023</v>
      </c>
      <c r="O13" s="280">
        <f t="shared" si="0"/>
        <v>2024</v>
      </c>
      <c r="P13" s="331"/>
      <c r="R13" s="51">
        <v>2</v>
      </c>
      <c r="S13" s="51" t="s">
        <v>196</v>
      </c>
    </row>
    <row r="14" spans="2:20" ht="10.5" x14ac:dyDescent="0.2">
      <c r="B14" s="2" t="s">
        <v>87</v>
      </c>
      <c r="C14" s="52"/>
      <c r="D14" s="1" t="s">
        <v>20</v>
      </c>
      <c r="F14" s="281" t="s">
        <v>21</v>
      </c>
      <c r="G14" s="282" t="s">
        <v>23</v>
      </c>
      <c r="H14" s="283">
        <f>+YK_Revenue!D7</f>
        <v>299479</v>
      </c>
      <c r="I14" s="283">
        <f>+YK_Revenue!E7</f>
        <v>967988</v>
      </c>
      <c r="J14" s="283">
        <f>+YK_Revenue!F7</f>
        <v>2081051</v>
      </c>
      <c r="K14" s="283">
        <f ca="1">+YK_Revenue!G7</f>
        <v>2115505.8200000003</v>
      </c>
      <c r="L14" s="283">
        <f ca="1">+YK_Revenue!H7</f>
        <v>2850952.9479999999</v>
      </c>
      <c r="M14" s="283">
        <f ca="1">+YK_Revenue!I7</f>
        <v>3757680.39328</v>
      </c>
      <c r="N14" s="283">
        <f ca="1">+YK_Revenue!J7</f>
        <v>4877934.6355187204</v>
      </c>
      <c r="O14" s="283">
        <f ca="1">+YK_Revenue!K7</f>
        <v>6214146.9572212584</v>
      </c>
      <c r="P14" s="332"/>
      <c r="R14" s="51">
        <v>3</v>
      </c>
      <c r="S14" s="51" t="s">
        <v>197</v>
      </c>
      <c r="T14" s="348"/>
    </row>
    <row r="15" spans="2:20" ht="10.5" x14ac:dyDescent="0.2">
      <c r="B15" s="53" t="s">
        <v>88</v>
      </c>
      <c r="C15" s="54"/>
      <c r="D15" s="55" t="s">
        <v>99</v>
      </c>
      <c r="F15" s="273" t="s">
        <v>701</v>
      </c>
      <c r="G15" s="274"/>
      <c r="H15" s="275"/>
      <c r="I15" s="285">
        <f t="shared" ref="I15:O15" si="1">I14/H14-1</f>
        <v>2.2322399901161685</v>
      </c>
      <c r="J15" s="285">
        <f t="shared" si="1"/>
        <v>1.1498727256949466</v>
      </c>
      <c r="K15" s="285">
        <f t="shared" ca="1" si="1"/>
        <v>1.6556451523773497E-2</v>
      </c>
      <c r="L15" s="285">
        <f t="shared" ca="1" si="1"/>
        <v>0.34764599607672064</v>
      </c>
      <c r="M15" s="285">
        <f t="shared" ca="1" si="1"/>
        <v>0.31804363727436735</v>
      </c>
      <c r="N15" s="285">
        <f t="shared" ca="1" si="1"/>
        <v>0.29812387563405141</v>
      </c>
      <c r="O15" s="285">
        <f t="shared" ca="1" si="1"/>
        <v>0.27392993583245207</v>
      </c>
      <c r="P15" s="333"/>
    </row>
    <row r="16" spans="2:20" ht="10.5" x14ac:dyDescent="0.2">
      <c r="B16" s="2" t="s">
        <v>89</v>
      </c>
      <c r="C16" s="52"/>
      <c r="D16" s="56">
        <v>507</v>
      </c>
      <c r="F16" s="67" t="s">
        <v>96</v>
      </c>
      <c r="G16" s="272" t="s">
        <v>23</v>
      </c>
      <c r="H16" s="284">
        <f>+YK_3FS!D22+YK_3FS!D92+YK_3FS!D93</f>
        <v>-39046</v>
      </c>
      <c r="I16" s="284">
        <f>+YK_3FS!E22+YK_3FS!E92+YK_3FS!E93</f>
        <v>74233</v>
      </c>
      <c r="J16" s="284">
        <f>+YK_3FS!F22+YK_3FS!F92+YK_3FS!F93</f>
        <v>453863</v>
      </c>
      <c r="K16" s="284">
        <f ca="1">+YK_3FS!G22+YK_3FS!G92+YK_3FS!G93</f>
        <v>518054.27168696059</v>
      </c>
      <c r="L16" s="284">
        <f ca="1">+YK_3FS!H22+YK_3FS!H92+YK_3FS!H93</f>
        <v>746555.11668072967</v>
      </c>
      <c r="M16" s="284">
        <f ca="1">+YK_3FS!I22+YK_3FS!I92+YK_3FS!I93</f>
        <v>1051341.9142837587</v>
      </c>
      <c r="N16" s="284">
        <f ca="1">+YK_3FS!J22+YK_3FS!J92+YK_3FS!J93</f>
        <v>1432504.2093018556</v>
      </c>
      <c r="O16" s="284">
        <f ca="1">+YK_3FS!K22+YK_3FS!K92+YK_3FS!K93</f>
        <v>1884660.5621590214</v>
      </c>
      <c r="P16" s="334"/>
      <c r="Q16" s="76" t="s">
        <v>858</v>
      </c>
      <c r="R16" s="76">
        <v>1</v>
      </c>
      <c r="S16" s="76" t="str">
        <f ca="1">OFFSET(S16,Leverage,0)</f>
        <v>Yes</v>
      </c>
    </row>
    <row r="17" spans="2:19" ht="10.5" x14ac:dyDescent="0.2">
      <c r="B17" s="53" t="s">
        <v>90</v>
      </c>
      <c r="C17" s="54"/>
      <c r="D17" s="55">
        <v>2011</v>
      </c>
      <c r="F17" s="273" t="s">
        <v>701</v>
      </c>
      <c r="G17" s="274"/>
      <c r="H17" s="275"/>
      <c r="I17" s="276"/>
      <c r="J17" s="285">
        <f t="shared" ref="J17:O17" si="2">J16/I16-1</f>
        <v>5.1140328425363384</v>
      </c>
      <c r="K17" s="285">
        <f t="shared" ca="1" si="2"/>
        <v>0.14143314543587082</v>
      </c>
      <c r="L17" s="285">
        <f t="shared" ca="1" si="2"/>
        <v>0.4410751102383399</v>
      </c>
      <c r="M17" s="285">
        <f t="shared" ca="1" si="2"/>
        <v>0.40825759651631133</v>
      </c>
      <c r="N17" s="285">
        <f t="shared" ca="1" si="2"/>
        <v>0.36254836779504696</v>
      </c>
      <c r="O17" s="285">
        <f t="shared" ca="1" si="2"/>
        <v>0.31564050557137868</v>
      </c>
      <c r="P17" s="333"/>
      <c r="R17" s="51">
        <v>1</v>
      </c>
      <c r="S17" s="51" t="s">
        <v>839</v>
      </c>
    </row>
    <row r="18" spans="2:19" ht="10.5" x14ac:dyDescent="0.2">
      <c r="B18" s="148" t="s">
        <v>321</v>
      </c>
      <c r="C18" s="187"/>
      <c r="D18" s="188">
        <v>0.25</v>
      </c>
      <c r="F18" s="273" t="s">
        <v>702</v>
      </c>
      <c r="G18" s="274"/>
      <c r="H18" s="286">
        <f t="shared" ref="H18:O18" si="3">+H16/H14</f>
        <v>-0.13037975951569225</v>
      </c>
      <c r="I18" s="286">
        <f t="shared" si="3"/>
        <v>7.668793414794399E-2</v>
      </c>
      <c r="J18" s="286">
        <f t="shared" si="3"/>
        <v>0.21809316542458596</v>
      </c>
      <c r="K18" s="286">
        <f t="shared" ca="1" si="3"/>
        <v>0.24488435190736582</v>
      </c>
      <c r="L18" s="286">
        <f t="shared" ca="1" si="3"/>
        <v>0.26186160567976152</v>
      </c>
      <c r="M18" s="286">
        <f t="shared" ca="1" si="3"/>
        <v>0.27978481516520476</v>
      </c>
      <c r="N18" s="286">
        <f t="shared" ca="1" si="3"/>
        <v>0.29367023470775205</v>
      </c>
      <c r="O18" s="286">
        <f t="shared" ca="1" si="3"/>
        <v>0.30328548312957399</v>
      </c>
      <c r="P18" s="335"/>
      <c r="R18" s="51">
        <v>2</v>
      </c>
      <c r="S18" s="51" t="s">
        <v>840</v>
      </c>
    </row>
    <row r="19" spans="2:19" ht="10.5" x14ac:dyDescent="0.2">
      <c r="B19" s="2"/>
      <c r="C19" s="52"/>
      <c r="D19" s="2"/>
      <c r="F19" s="67" t="s">
        <v>703</v>
      </c>
      <c r="G19" s="272" t="s">
        <v>23</v>
      </c>
      <c r="H19" s="284">
        <f>+YK_3FS!D22</f>
        <v>-51050</v>
      </c>
      <c r="I19" s="284">
        <f>+YK_3FS!E22</f>
        <v>33161</v>
      </c>
      <c r="J19" s="284">
        <f>+YK_3FS!F22</f>
        <v>377867</v>
      </c>
      <c r="K19" s="284">
        <f ca="1">+YK_3FS!G22</f>
        <v>450978.65665953851</v>
      </c>
      <c r="L19" s="284">
        <f ca="1">+YK_3FS!H22</f>
        <v>672474.46157534909</v>
      </c>
      <c r="M19" s="284">
        <f ca="1">+YK_3FS!I22</f>
        <v>974998.60719026369</v>
      </c>
      <c r="N19" s="284">
        <f ca="1">+YK_3FS!J22</f>
        <v>1352809.9106099268</v>
      </c>
      <c r="O19" s="284">
        <f ca="1">+YK_3FS!K22</f>
        <v>1818272.0972610521</v>
      </c>
      <c r="P19" s="334"/>
    </row>
    <row r="20" spans="2:19" ht="10.5" x14ac:dyDescent="0.2">
      <c r="B20" s="81" t="s">
        <v>91</v>
      </c>
      <c r="C20" s="81"/>
      <c r="D20" s="81"/>
      <c r="F20" s="273" t="s">
        <v>701</v>
      </c>
      <c r="G20" s="274"/>
      <c r="H20" s="275"/>
      <c r="I20" s="276"/>
      <c r="J20" s="285">
        <f t="shared" ref="J20:O20" si="4">J19/I19-1</f>
        <v>10.394921745423842</v>
      </c>
      <c r="K20" s="285">
        <f t="shared" ca="1" si="4"/>
        <v>0.19348515922146814</v>
      </c>
      <c r="L20" s="285">
        <f t="shared" ca="1" si="4"/>
        <v>0.49114476183077205</v>
      </c>
      <c r="M20" s="285">
        <f t="shared" ca="1" si="4"/>
        <v>0.44986711451646344</v>
      </c>
      <c r="N20" s="285">
        <f t="shared" ca="1" si="4"/>
        <v>0.38749932628974104</v>
      </c>
      <c r="O20" s="285">
        <f t="shared" ca="1" si="4"/>
        <v>0.34407065102093126</v>
      </c>
      <c r="P20" s="333"/>
      <c r="Q20" s="76" t="s">
        <v>838</v>
      </c>
      <c r="R20" s="76">
        <v>2</v>
      </c>
      <c r="S20" s="76" t="str">
        <f ca="1">OFFSET(S20,Synergy,0)</f>
        <v>No</v>
      </c>
    </row>
    <row r="21" spans="2:19" ht="10.5" x14ac:dyDescent="0.2">
      <c r="B21" s="2" t="s">
        <v>1094</v>
      </c>
      <c r="C21" s="16"/>
      <c r="D21" s="57"/>
      <c r="F21" s="273" t="s">
        <v>702</v>
      </c>
      <c r="G21" s="274"/>
      <c r="H21" s="286">
        <f t="shared" ref="H21:O21" si="5">+H19/H14</f>
        <v>-0.17046270356185242</v>
      </c>
      <c r="I21" s="286">
        <f t="shared" si="5"/>
        <v>3.4257656086645702E-2</v>
      </c>
      <c r="J21" s="286">
        <f t="shared" si="5"/>
        <v>0.18157507913068927</v>
      </c>
      <c r="K21" s="286">
        <f t="shared" ca="1" si="5"/>
        <v>0.21317769603656228</v>
      </c>
      <c r="L21" s="286">
        <f t="shared" ca="1" si="5"/>
        <v>0.23587708174808822</v>
      </c>
      <c r="M21" s="286">
        <f t="shared" ca="1" si="5"/>
        <v>0.25946821047737056</v>
      </c>
      <c r="N21" s="286">
        <f t="shared" ca="1" si="5"/>
        <v>0.2773325211780065</v>
      </c>
      <c r="O21" s="286">
        <f t="shared" ca="1" si="5"/>
        <v>0.29260204333405682</v>
      </c>
      <c r="P21" s="335"/>
      <c r="R21" s="51">
        <v>1</v>
      </c>
      <c r="S21" s="51" t="s">
        <v>839</v>
      </c>
    </row>
    <row r="22" spans="2:19" s="288" customFormat="1" ht="10.5" x14ac:dyDescent="0.25">
      <c r="B22" s="28"/>
      <c r="C22" s="14"/>
      <c r="D22" s="287"/>
      <c r="F22" s="281" t="s">
        <v>565</v>
      </c>
      <c r="G22" s="282" t="s">
        <v>23</v>
      </c>
      <c r="H22" s="283">
        <f>+YK_3FS!D34</f>
        <v>-306736</v>
      </c>
      <c r="I22" s="283">
        <f>+YK_3FS!E34</f>
        <v>-224030</v>
      </c>
      <c r="J22" s="283">
        <f>+YK_3FS!F34</f>
        <v>89841</v>
      </c>
      <c r="K22" s="283">
        <f ca="1">+YK_3FS!G34</f>
        <v>254297.70674099831</v>
      </c>
      <c r="L22" s="283">
        <f ca="1">+YK_3FS!H34</f>
        <v>371696.99832796399</v>
      </c>
      <c r="M22" s="283">
        <f ca="1">+YK_3FS!I34</f>
        <v>620571.00905412622</v>
      </c>
      <c r="N22" s="283">
        <f ca="1">+YK_3FS!J34</f>
        <v>938916.54939465667</v>
      </c>
      <c r="O22" s="283">
        <f ca="1">+YK_3FS!K34</f>
        <v>1323788.9364839892</v>
      </c>
      <c r="P22" s="332"/>
      <c r="Q22" s="51"/>
      <c r="R22" s="51">
        <v>2</v>
      </c>
      <c r="S22" s="51" t="s">
        <v>840</v>
      </c>
    </row>
    <row r="23" spans="2:19" s="288" customFormat="1" ht="10.5" x14ac:dyDescent="0.25">
      <c r="B23" s="28"/>
      <c r="C23" s="14"/>
      <c r="D23" s="287"/>
      <c r="F23" s="273" t="s">
        <v>701</v>
      </c>
      <c r="G23" s="274"/>
      <c r="H23" s="275"/>
      <c r="I23" s="276"/>
      <c r="J23" s="285"/>
      <c r="K23" s="285">
        <f t="shared" ref="K23" ca="1" si="6">K22/J22-1</f>
        <v>1.830530679099724</v>
      </c>
      <c r="L23" s="285">
        <f t="shared" ref="L23" ca="1" si="7">L22/K22-1</f>
        <v>0.46166083482041231</v>
      </c>
      <c r="M23" s="285">
        <f t="shared" ref="M23" ca="1" si="8">M22/L22-1</f>
        <v>0.6695615295407098</v>
      </c>
      <c r="N23" s="285">
        <f t="shared" ref="N23" ca="1" si="9">N22/M22-1</f>
        <v>0.51298809595658112</v>
      </c>
      <c r="O23" s="285">
        <f t="shared" ref="O23" ca="1" si="10">O22/N22-1</f>
        <v>0.4099111761715879</v>
      </c>
      <c r="P23" s="332"/>
      <c r="Q23" s="51"/>
      <c r="R23" s="51"/>
      <c r="S23" s="51"/>
    </row>
    <row r="24" spans="2:19" s="288" customFormat="1" ht="10.5" x14ac:dyDescent="0.25">
      <c r="B24" s="28"/>
      <c r="C24" s="14"/>
      <c r="D24" s="287"/>
      <c r="F24" s="273" t="s">
        <v>702</v>
      </c>
      <c r="G24" s="274"/>
      <c r="H24" s="286">
        <f>+H22/H14</f>
        <v>-1.0242320830508984</v>
      </c>
      <c r="I24" s="286">
        <f t="shared" ref="I24:O24" si="11">+I22/I14</f>
        <v>-0.23143881948949779</v>
      </c>
      <c r="J24" s="286">
        <f t="shared" si="11"/>
        <v>4.3170974666166276E-2</v>
      </c>
      <c r="K24" s="286">
        <f t="shared" ca="1" si="11"/>
        <v>0.12020657392518934</v>
      </c>
      <c r="L24" s="286">
        <f t="shared" ca="1" si="11"/>
        <v>0.13037640575187914</v>
      </c>
      <c r="M24" s="286">
        <f t="shared" ca="1" si="11"/>
        <v>0.16514736329463159</v>
      </c>
      <c r="N24" s="286">
        <f t="shared" ca="1" si="11"/>
        <v>0.19248239665983391</v>
      </c>
      <c r="O24" s="286">
        <f t="shared" ca="1" si="11"/>
        <v>0.21302826366950608</v>
      </c>
      <c r="P24" s="332"/>
      <c r="Q24" s="51"/>
      <c r="R24" s="51"/>
      <c r="S24" s="51"/>
    </row>
    <row r="25" spans="2:19" x14ac:dyDescent="0.2">
      <c r="B25" s="2"/>
      <c r="C25" s="16"/>
      <c r="D25" s="57"/>
    </row>
    <row r="26" spans="2:19" x14ac:dyDescent="0.2">
      <c r="B26" s="2"/>
      <c r="C26" s="16"/>
      <c r="D26" s="57"/>
    </row>
    <row r="27" spans="2:19" ht="10.5" x14ac:dyDescent="0.2">
      <c r="B27" s="58" t="s">
        <v>1096</v>
      </c>
      <c r="C27" s="59"/>
      <c r="D27" s="628">
        <v>3.75</v>
      </c>
      <c r="F27" s="277" t="s">
        <v>856</v>
      </c>
      <c r="G27" s="278" t="s">
        <v>4</v>
      </c>
      <c r="H27" s="279">
        <v>2017</v>
      </c>
      <c r="I27" s="279">
        <f t="shared" ref="I27:O27" si="12">H27+1</f>
        <v>2018</v>
      </c>
      <c r="J27" s="279">
        <f t="shared" si="12"/>
        <v>2019</v>
      </c>
      <c r="K27" s="280">
        <f t="shared" si="12"/>
        <v>2020</v>
      </c>
      <c r="L27" s="280">
        <f t="shared" si="12"/>
        <v>2021</v>
      </c>
      <c r="M27" s="280">
        <f t="shared" si="12"/>
        <v>2022</v>
      </c>
      <c r="N27" s="280">
        <f t="shared" si="12"/>
        <v>2023</v>
      </c>
      <c r="O27" s="280">
        <f t="shared" si="12"/>
        <v>2024</v>
      </c>
    </row>
    <row r="28" spans="2:19" ht="10.5" x14ac:dyDescent="0.2">
      <c r="B28" s="2" t="s">
        <v>1095</v>
      </c>
      <c r="C28" s="16"/>
      <c r="D28" s="629">
        <v>7</v>
      </c>
      <c r="F28" s="281" t="s">
        <v>21</v>
      </c>
      <c r="G28" s="282" t="s">
        <v>23</v>
      </c>
      <c r="H28" s="283">
        <f>+'MergerCo_IS&amp;BS'!D8</f>
        <v>2030944</v>
      </c>
      <c r="I28" s="283">
        <f>+'MergerCo_IS&amp;BS'!E8</f>
        <v>4239384</v>
      </c>
      <c r="J28" s="283">
        <f>+'MergerCo_IS&amp;BS'!F8</f>
        <v>5941533</v>
      </c>
      <c r="K28" s="283">
        <f ca="1">+'MergerCo_IS&amp;BS'!G8</f>
        <v>5929727.6684516473</v>
      </c>
      <c r="L28" s="283">
        <f ca="1">+'MergerCo_IS&amp;BS'!H8</f>
        <v>7577715.302695035</v>
      </c>
      <c r="M28" s="283">
        <f ca="1">+'MergerCo_IS&amp;BS'!I8</f>
        <v>9461787.4973911569</v>
      </c>
      <c r="N28" s="283">
        <f ca="1">+'MergerCo_IS&amp;BS'!J8</f>
        <v>11568082.224312805</v>
      </c>
      <c r="O28" s="283">
        <f ca="1">+'MergerCo_IS&amp;BS'!K8</f>
        <v>13841591.790229606</v>
      </c>
    </row>
    <row r="29" spans="2:19" ht="10.5" x14ac:dyDescent="0.2">
      <c r="B29" s="2" t="s">
        <v>1097</v>
      </c>
      <c r="C29" s="16"/>
      <c r="D29" s="61">
        <f>D27*D28</f>
        <v>26.25</v>
      </c>
      <c r="F29" s="273" t="s">
        <v>701</v>
      </c>
      <c r="G29" s="274"/>
      <c r="H29" s="275"/>
      <c r="I29" s="285">
        <f t="shared" ref="I29:O29" si="13">I28/H28-1</f>
        <v>1.0873958119967857</v>
      </c>
      <c r="J29" s="285">
        <f t="shared" si="13"/>
        <v>0.40150856822594982</v>
      </c>
      <c r="K29" s="285">
        <f t="shared" ca="1" si="13"/>
        <v>-1.9869167685094835E-3</v>
      </c>
      <c r="L29" s="285">
        <f t="shared" ca="1" si="13"/>
        <v>0.27791961560246592</v>
      </c>
      <c r="M29" s="285">
        <f t="shared" ca="1" si="13"/>
        <v>0.24863327789921663</v>
      </c>
      <c r="N29" s="285">
        <f t="shared" ca="1" si="13"/>
        <v>0.22261065654902978</v>
      </c>
      <c r="O29" s="285">
        <f t="shared" ca="1" si="13"/>
        <v>0.19653297079256005</v>
      </c>
      <c r="Q29" s="348"/>
    </row>
    <row r="30" spans="2:19" ht="10.5" x14ac:dyDescent="0.2">
      <c r="B30" s="2"/>
      <c r="C30" s="16"/>
      <c r="D30" s="61"/>
      <c r="F30" s="67" t="s">
        <v>96</v>
      </c>
      <c r="G30" s="272" t="s">
        <v>23</v>
      </c>
      <c r="H30" s="284">
        <f>+'MergerCo_IS&amp;BS'!D22+'MergerCo_IS&amp;BS'!D40</f>
        <v>133760</v>
      </c>
      <c r="I30" s="284">
        <f>+'MergerCo_IS&amp;BS'!E22+'MergerCo_IS&amp;BS'!E40</f>
        <v>238718</v>
      </c>
      <c r="J30" s="284">
        <f>+'MergerCo_IS&amp;BS'!F22+'MergerCo_IS&amp;BS'!F40</f>
        <v>642024</v>
      </c>
      <c r="K30" s="284">
        <f ca="1">+'MergerCo_IS&amp;BS'!G22+'MergerCo_IS&amp;BS'!G40</f>
        <v>554122.54006672616</v>
      </c>
      <c r="L30" s="284">
        <f ca="1">+'MergerCo_IS&amp;BS'!H22+'MergerCo_IS&amp;BS'!H40</f>
        <v>1064563.8981016222</v>
      </c>
      <c r="M30" s="284">
        <f ca="1">+'MergerCo_IS&amp;BS'!I22+'MergerCo_IS&amp;BS'!I40</f>
        <v>1736876.2867744761</v>
      </c>
      <c r="N30" s="284">
        <f ca="1">+'MergerCo_IS&amp;BS'!J22+'MergerCo_IS&amp;BS'!J40</f>
        <v>2272498.1214935235</v>
      </c>
      <c r="O30" s="350">
        <f ca="1">+'MergerCo_IS&amp;BS'!K22+'MergerCo_IS&amp;BS'!K40</f>
        <v>2964011.8882164992</v>
      </c>
    </row>
    <row r="31" spans="2:19" ht="10.5" x14ac:dyDescent="0.2">
      <c r="B31" s="58" t="s">
        <v>93</v>
      </c>
      <c r="C31" s="59"/>
      <c r="D31" s="60"/>
      <c r="F31" s="273" t="s">
        <v>701</v>
      </c>
      <c r="G31" s="274"/>
      <c r="H31" s="275"/>
      <c r="I31" s="276"/>
      <c r="J31" s="285">
        <f t="shared" ref="J31:O31" si="14">J30/I30-1</f>
        <v>1.6894662321232583</v>
      </c>
      <c r="K31" s="285">
        <f t="shared" ca="1" si="14"/>
        <v>-0.1369130436452124</v>
      </c>
      <c r="L31" s="285">
        <f t="shared" ca="1" si="14"/>
        <v>0.92117053742919386</v>
      </c>
      <c r="M31" s="285">
        <f t="shared" ca="1" si="14"/>
        <v>0.63153784368580523</v>
      </c>
      <c r="N31" s="285">
        <f t="shared" ca="1" si="14"/>
        <v>0.30838226003634484</v>
      </c>
      <c r="O31" s="285">
        <f t="shared" ca="1" si="14"/>
        <v>0.30429673854625738</v>
      </c>
    </row>
    <row r="32" spans="2:19" ht="10.5" x14ac:dyDescent="0.2">
      <c r="B32" s="62" t="s">
        <v>94</v>
      </c>
      <c r="C32" s="23"/>
      <c r="D32" s="63"/>
      <c r="F32" s="273" t="s">
        <v>702</v>
      </c>
      <c r="G32" s="274"/>
      <c r="H32" s="286">
        <f t="shared" ref="H32:O32" si="15">+H30/H28</f>
        <v>6.5860998629208883E-2</v>
      </c>
      <c r="I32" s="286">
        <f t="shared" si="15"/>
        <v>5.6309595922426466E-2</v>
      </c>
      <c r="J32" s="286">
        <f t="shared" si="15"/>
        <v>0.10805696105702013</v>
      </c>
      <c r="K32" s="286">
        <f t="shared" ca="1" si="15"/>
        <v>9.3448227481822452E-2</v>
      </c>
      <c r="L32" s="286">
        <f t="shared" ca="1" si="15"/>
        <v>0.14048613012988323</v>
      </c>
      <c r="M32" s="286">
        <f t="shared" ca="1" si="15"/>
        <v>0.18356745881825973</v>
      </c>
      <c r="N32" s="286">
        <f t="shared" ca="1" si="15"/>
        <v>0.19644553673014023</v>
      </c>
      <c r="O32" s="286">
        <f t="shared" ca="1" si="15"/>
        <v>0.21413807986366948</v>
      </c>
    </row>
    <row r="33" spans="2:15" ht="10.5" x14ac:dyDescent="0.2">
      <c r="B33" s="62" t="s">
        <v>95</v>
      </c>
      <c r="C33" s="23"/>
      <c r="D33" s="63"/>
      <c r="F33" s="67" t="s">
        <v>703</v>
      </c>
      <c r="G33" s="272" t="s">
        <v>23</v>
      </c>
      <c r="H33" s="284">
        <f>+'MergerCo_IS&amp;BS'!D22</f>
        <v>-3499</v>
      </c>
      <c r="I33" s="284">
        <f>+'MergerCo_IS&amp;BS'!E22</f>
        <v>-59933</v>
      </c>
      <c r="J33" s="284">
        <f>+'MergerCo_IS&amp;BS'!F22</f>
        <v>322959</v>
      </c>
      <c r="K33" s="284">
        <f ca="1">+'MergerCo_IS&amp;BS'!G22</f>
        <v>233917.24597033719</v>
      </c>
      <c r="L33" s="284">
        <f ca="1">+'MergerCo_IS&amp;BS'!H22</f>
        <v>655367.27175609046</v>
      </c>
      <c r="M33" s="284">
        <f ca="1">+'MergerCo_IS&amp;BS'!I22</f>
        <v>1225939.7619153536</v>
      </c>
      <c r="N33" s="284">
        <f ca="1">+'MergerCo_IS&amp;BS'!J22</f>
        <v>1647821.6813806319</v>
      </c>
      <c r="O33" s="284">
        <f ca="1">+'MergerCo_IS&amp;BS'!K22</f>
        <v>2216565.9315441004</v>
      </c>
    </row>
    <row r="34" spans="2:15" ht="10.5" x14ac:dyDescent="0.2">
      <c r="B34" s="2"/>
      <c r="C34" s="52"/>
      <c r="D34" s="2"/>
      <c r="F34" s="273" t="s">
        <v>701</v>
      </c>
      <c r="G34" s="274"/>
      <c r="H34" s="275"/>
      <c r="I34" s="276"/>
      <c r="J34" s="285">
        <f t="shared" ref="J34:O34" si="16">J33/I33-1</f>
        <v>-6.3886673452021423</v>
      </c>
      <c r="K34" s="285">
        <f t="shared" ca="1" si="16"/>
        <v>-0.27570606185200852</v>
      </c>
      <c r="L34" s="285">
        <f t="shared" ca="1" si="16"/>
        <v>1.8017056589286149</v>
      </c>
      <c r="M34" s="285">
        <f t="shared" ca="1" si="16"/>
        <v>0.87061486703537194</v>
      </c>
      <c r="N34" s="285">
        <f t="shared" ca="1" si="16"/>
        <v>0.34412940388371838</v>
      </c>
      <c r="O34" s="285">
        <f t="shared" ca="1" si="16"/>
        <v>0.34514914847275513</v>
      </c>
    </row>
    <row r="35" spans="2:15" ht="10.5" x14ac:dyDescent="0.2">
      <c r="B35" s="627"/>
      <c r="C35" s="627"/>
      <c r="D35" s="627"/>
      <c r="F35" s="273" t="s">
        <v>702</v>
      </c>
      <c r="G35" s="274"/>
      <c r="H35" s="286">
        <f t="shared" ref="H35:O35" si="17">+H33/H28</f>
        <v>-1.7228441552302771E-3</v>
      </c>
      <c r="I35" s="286">
        <f t="shared" si="17"/>
        <v>-1.4137195403860561E-2</v>
      </c>
      <c r="J35" s="286">
        <f t="shared" si="17"/>
        <v>5.4356173734960322E-2</v>
      </c>
      <c r="K35" s="286">
        <f t="shared" ca="1" si="17"/>
        <v>3.9448227481822445E-2</v>
      </c>
      <c r="L35" s="286">
        <f t="shared" ca="1" si="17"/>
        <v>8.6486130129883251E-2</v>
      </c>
      <c r="M35" s="286">
        <f t="shared" ca="1" si="17"/>
        <v>0.12956745881825973</v>
      </c>
      <c r="N35" s="286">
        <f t="shared" ca="1" si="17"/>
        <v>0.14244553673014024</v>
      </c>
      <c r="O35" s="286">
        <f t="shared" ca="1" si="17"/>
        <v>0.16013807986366949</v>
      </c>
    </row>
    <row r="36" spans="2:15" ht="10.5" x14ac:dyDescent="0.2">
      <c r="B36" s="2"/>
      <c r="C36" s="16"/>
      <c r="D36" s="61"/>
      <c r="F36" s="281" t="s">
        <v>565</v>
      </c>
      <c r="G36" s="282" t="s">
        <v>23</v>
      </c>
      <c r="H36" s="283">
        <f>+'MergerCo_IS&amp;BS'!D33</f>
        <v>-266314</v>
      </c>
      <c r="I36" s="283">
        <f>+'MergerCo_IS&amp;BS'!E33</f>
        <v>-314073</v>
      </c>
      <c r="J36" s="283">
        <f>+'MergerCo_IS&amp;BS'!F33</f>
        <v>35172</v>
      </c>
      <c r="K36" s="283">
        <f ca="1">+'MergerCo_IS&amp;BS'!G33</f>
        <v>137880.36697775288</v>
      </c>
      <c r="L36" s="283">
        <f ca="1">+'MergerCo_IS&amp;BS'!H33</f>
        <v>372124.70043571491</v>
      </c>
      <c r="M36" s="283">
        <f ca="1">+'MergerCo_IS&amp;BS'!I33</f>
        <v>805721.03742693923</v>
      </c>
      <c r="N36" s="283">
        <f ca="1">+'MergerCo_IS&amp;BS'!J33</f>
        <v>1140968.2717800373</v>
      </c>
      <c r="O36" s="283">
        <f ca="1">+'MergerCo_IS&amp;BS'!K33</f>
        <v>1642424.4486580752</v>
      </c>
    </row>
    <row r="37" spans="2:15" ht="10.5" x14ac:dyDescent="0.2">
      <c r="B37" s="2"/>
      <c r="C37" s="16"/>
      <c r="D37" s="61"/>
      <c r="F37" s="273" t="s">
        <v>701</v>
      </c>
      <c r="G37" s="274"/>
      <c r="H37" s="275"/>
      <c r="I37" s="276"/>
      <c r="J37" s="285"/>
      <c r="K37" s="285">
        <f t="shared" ref="K37" ca="1" si="18">K36/J36-1</f>
        <v>2.9201742004365085</v>
      </c>
      <c r="L37" s="285">
        <f t="shared" ref="L37" ca="1" si="19">L36/K36-1</f>
        <v>1.6988954888389407</v>
      </c>
      <c r="M37" s="285">
        <f t="shared" ref="M37" ca="1" si="20">M36/L36-1</f>
        <v>1.1651909601365706</v>
      </c>
      <c r="N37" s="285">
        <f t="shared" ref="N37" ca="1" si="21">N36/M36-1</f>
        <v>0.4160835063010222</v>
      </c>
      <c r="O37" s="285">
        <f t="shared" ref="O37" ca="1" si="22">O36/N36-1</f>
        <v>0.43950054465205279</v>
      </c>
    </row>
    <row r="38" spans="2:15" ht="10.5" x14ac:dyDescent="0.2">
      <c r="B38" s="2"/>
      <c r="C38" s="16"/>
      <c r="D38" s="61"/>
      <c r="F38" s="273" t="s">
        <v>702</v>
      </c>
      <c r="G38" s="274"/>
      <c r="H38" s="286">
        <f>+H36/H28</f>
        <v>-0.13112818472592055</v>
      </c>
      <c r="I38" s="286">
        <f t="shared" ref="I38:O38" si="23">+I36/I28</f>
        <v>-7.4084583986730151E-2</v>
      </c>
      <c r="J38" s="286">
        <f t="shared" si="23"/>
        <v>5.9196843642878028E-3</v>
      </c>
      <c r="K38" s="286">
        <f t="shared" ca="1" si="23"/>
        <v>2.3252394492132854E-2</v>
      </c>
      <c r="L38" s="286">
        <f t="shared" ca="1" si="23"/>
        <v>4.910777002975656E-2</v>
      </c>
      <c r="M38" s="286">
        <f t="shared" ca="1" si="23"/>
        <v>8.5155266660670192E-2</v>
      </c>
      <c r="N38" s="286">
        <f t="shared" ca="1" si="23"/>
        <v>9.8630719392886743E-2</v>
      </c>
      <c r="O38" s="286">
        <f t="shared" ca="1" si="23"/>
        <v>0.11865863937826984</v>
      </c>
    </row>
    <row r="39" spans="2:15" x14ac:dyDescent="0.2">
      <c r="B39" s="2"/>
      <c r="C39" s="16"/>
      <c r="D39" s="61"/>
    </row>
    <row r="40" spans="2:15" ht="10.5" x14ac:dyDescent="0.2">
      <c r="B40" s="81" t="s">
        <v>864</v>
      </c>
      <c r="C40" s="81"/>
      <c r="D40" s="81"/>
    </row>
    <row r="41" spans="2:15" x14ac:dyDescent="0.2">
      <c r="B41" s="2" t="s">
        <v>370</v>
      </c>
      <c r="C41" s="16"/>
      <c r="D41" s="347">
        <v>1314282010</v>
      </c>
    </row>
    <row r="42" spans="2:15" x14ac:dyDescent="0.2">
      <c r="B42" s="2" t="s">
        <v>563</v>
      </c>
      <c r="C42" s="16" t="s">
        <v>157</v>
      </c>
      <c r="D42" s="57">
        <f>2.29/0.83</f>
        <v>2.7590361445783134</v>
      </c>
    </row>
    <row r="43" spans="2:15" x14ac:dyDescent="0.2">
      <c r="B43" s="2" t="s">
        <v>867</v>
      </c>
      <c r="C43" s="16"/>
      <c r="D43" s="57">
        <v>0.83</v>
      </c>
    </row>
    <row r="44" spans="2:15" ht="10.5" x14ac:dyDescent="0.2">
      <c r="B44" s="58" t="s">
        <v>92</v>
      </c>
      <c r="C44" s="59" t="s">
        <v>23</v>
      </c>
      <c r="D44" s="60">
        <f>+D43*D42*D41/1000</f>
        <v>3009705.8029</v>
      </c>
    </row>
    <row r="45" spans="2:15" x14ac:dyDescent="0.2">
      <c r="B45" s="2" t="s">
        <v>358</v>
      </c>
      <c r="C45" s="16" t="s">
        <v>23</v>
      </c>
      <c r="D45" s="61">
        <f>+HF_IS!H90+HF_IS!H78</f>
        <v>289138</v>
      </c>
    </row>
    <row r="46" spans="2:15" x14ac:dyDescent="0.2">
      <c r="B46" s="2" t="s">
        <v>865</v>
      </c>
      <c r="C46" s="16" t="s">
        <v>23</v>
      </c>
      <c r="D46" s="61">
        <f>+HF_IS!H71</f>
        <v>1366816</v>
      </c>
    </row>
    <row r="47" spans="2:15" ht="10.5" x14ac:dyDescent="0.2">
      <c r="B47" s="58" t="s">
        <v>93</v>
      </c>
      <c r="C47" s="59" t="s">
        <v>23</v>
      </c>
      <c r="D47" s="60">
        <f>+D44+D45-D46</f>
        <v>1932027.8029</v>
      </c>
    </row>
    <row r="48" spans="2:15" x14ac:dyDescent="0.2">
      <c r="B48" s="62" t="s">
        <v>94</v>
      </c>
      <c r="C48" s="23"/>
      <c r="D48" s="63">
        <f>+D47/(HF_IS!H23+HF_IS!H121+HF_IS!H123)</f>
        <v>4.0753030127699423</v>
      </c>
    </row>
    <row r="49" spans="2:4" x14ac:dyDescent="0.2">
      <c r="B49" s="62" t="s">
        <v>95</v>
      </c>
      <c r="C49" s="23"/>
      <c r="D49" s="63">
        <f>+D44/HF_IS!H40</f>
        <v>12.408343686586548</v>
      </c>
    </row>
  </sheetData>
  <dataValidations count="2">
    <dataValidation type="list" allowBlank="1" showInputMessage="1" showErrorMessage="1" sqref="R11" xr:uid="{C2832C64-8BE8-4D22-8FBE-814F7FA8BC97}">
      <formula1>$R$12:$R$14</formula1>
    </dataValidation>
    <dataValidation type="list" allowBlank="1" showInputMessage="1" showErrorMessage="1" sqref="R20 R16" xr:uid="{BB118642-EBF8-474A-AE33-465F1DA00C9A}">
      <formula1>$R$21:$R$22</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91595-6499-44BF-A72F-7BDC9651130A}">
  <sheetPr>
    <tabColor rgb="FF0000FF"/>
  </sheetPr>
  <dimension ref="B1:W82"/>
  <sheetViews>
    <sheetView showGridLines="0" zoomScale="70" zoomScaleNormal="70" workbookViewId="0">
      <pane xSplit="3" ySplit="3" topLeftCell="D4" activePane="bottomRight" state="frozen"/>
      <selection pane="topRight" activeCell="D1" sqref="D1"/>
      <selection pane="bottomLeft" activeCell="A4" sqref="A4"/>
      <selection pane="bottomRight" activeCell="D4" sqref="D4"/>
    </sheetView>
  </sheetViews>
  <sheetFormatPr defaultColWidth="9.08984375" defaultRowHeight="15" customHeight="1" x14ac:dyDescent="0.35"/>
  <cols>
    <col min="1" max="1" width="1.7265625" style="2" customWidth="1"/>
    <col min="2" max="2" width="58.7265625" style="2" customWidth="1"/>
    <col min="3" max="3" width="9.08984375" style="1"/>
    <col min="4" max="11" width="11.6328125" style="2" customWidth="1"/>
    <col min="12" max="13" width="9.08984375" style="2"/>
    <col min="14" max="14" width="10.81640625" style="2" customWidth="1"/>
    <col min="15" max="16384" width="9.08984375" style="2"/>
  </cols>
  <sheetData>
    <row r="1" spans="2:17" ht="15.5" x14ac:dyDescent="0.35">
      <c r="B1" s="90" t="s">
        <v>20</v>
      </c>
      <c r="F1" s="3"/>
      <c r="G1" s="4">
        <v>1</v>
      </c>
      <c r="H1" s="4">
        <v>2</v>
      </c>
      <c r="I1" s="4">
        <v>3</v>
      </c>
      <c r="J1" s="4">
        <v>4</v>
      </c>
      <c r="K1" s="4">
        <v>5</v>
      </c>
    </row>
    <row r="2" spans="2:17" ht="13.5" x14ac:dyDescent="0.35">
      <c r="B2" s="84" t="s">
        <v>0</v>
      </c>
      <c r="C2" s="85"/>
      <c r="D2" s="85"/>
      <c r="E2" s="85"/>
      <c r="F2" s="85"/>
      <c r="G2" s="86"/>
      <c r="H2" s="86"/>
      <c r="I2" s="86"/>
      <c r="J2" s="86"/>
      <c r="K2" s="86"/>
      <c r="L2" s="86"/>
      <c r="M2" s="86"/>
      <c r="N2" s="86"/>
      <c r="O2" s="86"/>
      <c r="P2" s="86"/>
      <c r="Q2" s="86"/>
    </row>
    <row r="3" spans="2:17" ht="10.5" x14ac:dyDescent="0.35">
      <c r="B3" s="9"/>
      <c r="C3" s="10" t="s">
        <v>4</v>
      </c>
      <c r="D3" s="11"/>
      <c r="E3" s="11"/>
      <c r="F3" s="11"/>
      <c r="G3" s="12"/>
      <c r="H3" s="12"/>
      <c r="I3" s="12"/>
      <c r="J3" s="12"/>
      <c r="K3" s="12"/>
    </row>
    <row r="4" spans="2:17" ht="10" x14ac:dyDescent="0.35"/>
    <row r="5" spans="2:17" ht="15" customHeight="1" x14ac:dyDescent="0.35">
      <c r="B5" s="87" t="s">
        <v>857</v>
      </c>
      <c r="C5" s="88"/>
      <c r="D5" s="89"/>
      <c r="E5" s="89"/>
      <c r="F5" s="89"/>
      <c r="G5" s="89"/>
      <c r="H5" s="89"/>
      <c r="I5" s="89"/>
      <c r="J5" s="89"/>
      <c r="K5" s="89"/>
      <c r="L5" s="89"/>
      <c r="M5" s="89"/>
      <c r="N5" s="89"/>
      <c r="O5" s="89"/>
      <c r="P5" s="89"/>
      <c r="Q5" s="89"/>
    </row>
    <row r="6" spans="2:17" ht="15" customHeight="1" x14ac:dyDescent="0.35">
      <c r="D6" s="2" t="s">
        <v>855</v>
      </c>
      <c r="K6" s="2" t="s">
        <v>856</v>
      </c>
    </row>
    <row r="7" spans="2:17" ht="15" customHeight="1" x14ac:dyDescent="0.25">
      <c r="D7" s="338" t="s">
        <v>77</v>
      </c>
      <c r="E7" s="339" t="s">
        <v>844</v>
      </c>
      <c r="F7" s="339" t="s">
        <v>845</v>
      </c>
      <c r="G7" s="340" t="s">
        <v>846</v>
      </c>
      <c r="H7" s="340" t="s">
        <v>847</v>
      </c>
      <c r="I7" s="339" t="s">
        <v>848</v>
      </c>
      <c r="K7" s="338" t="s">
        <v>77</v>
      </c>
      <c r="L7" s="339" t="s">
        <v>844</v>
      </c>
      <c r="M7" s="339" t="s">
        <v>845</v>
      </c>
      <c r="N7" s="340" t="s">
        <v>846</v>
      </c>
      <c r="O7" s="340" t="s">
        <v>847</v>
      </c>
      <c r="P7" s="339" t="s">
        <v>848</v>
      </c>
    </row>
    <row r="8" spans="2:17" ht="31.5" x14ac:dyDescent="0.25">
      <c r="D8" s="341" t="s">
        <v>854</v>
      </c>
      <c r="E8" s="342" t="s">
        <v>849</v>
      </c>
      <c r="F8" s="342" t="s">
        <v>853</v>
      </c>
      <c r="G8" s="342" t="s">
        <v>850</v>
      </c>
      <c r="H8" s="342" t="s">
        <v>851</v>
      </c>
      <c r="I8" s="342" t="s">
        <v>852</v>
      </c>
      <c r="K8" s="341" t="s">
        <v>854</v>
      </c>
      <c r="L8" s="342" t="s">
        <v>849</v>
      </c>
      <c r="M8" s="342" t="s">
        <v>853</v>
      </c>
      <c r="N8" s="342" t="s">
        <v>850</v>
      </c>
      <c r="O8" s="342" t="s">
        <v>851</v>
      </c>
      <c r="P8" s="342" t="s">
        <v>852</v>
      </c>
    </row>
    <row r="9" spans="2:17" ht="15" customHeight="1" x14ac:dyDescent="0.2">
      <c r="D9" s="343">
        <f>+E9*$D$17</f>
        <v>1971550.1132276629</v>
      </c>
      <c r="E9" s="344">
        <v>0.2</v>
      </c>
      <c r="F9" s="345">
        <v>250</v>
      </c>
      <c r="G9" s="345">
        <f t="shared" ref="G9:G17" si="0">F9*E9</f>
        <v>50</v>
      </c>
      <c r="H9" s="346">
        <v>0.25</v>
      </c>
      <c r="I9" s="345">
        <f>F9*E9*25%</f>
        <v>12.5</v>
      </c>
      <c r="K9" s="343">
        <f>+L9*$K$17</f>
        <v>5146846.5353482664</v>
      </c>
      <c r="L9" s="344">
        <v>0.2</v>
      </c>
      <c r="M9" s="345">
        <v>250</v>
      </c>
      <c r="N9" s="345">
        <f t="shared" ref="N9:N17" si="1">M9*L9</f>
        <v>50</v>
      </c>
      <c r="O9" s="346">
        <v>0.25</v>
      </c>
      <c r="P9" s="345">
        <f>M9*L9*25%</f>
        <v>12.5</v>
      </c>
    </row>
    <row r="10" spans="2:17" ht="15" customHeight="1" x14ac:dyDescent="0.2">
      <c r="D10" s="343">
        <f t="shared" ref="D10:D15" si="2">+E10*$D$17</f>
        <v>2957325.1698414939</v>
      </c>
      <c r="E10" s="344">
        <v>0.3</v>
      </c>
      <c r="F10" s="345">
        <v>250</v>
      </c>
      <c r="G10" s="345">
        <f t="shared" si="0"/>
        <v>75</v>
      </c>
      <c r="H10" s="346">
        <v>0.25</v>
      </c>
      <c r="I10" s="345">
        <f>F10*E10*25%</f>
        <v>18.75</v>
      </c>
      <c r="K10" s="343">
        <f t="shared" ref="K10:K15" si="3">+L10*$K$17</f>
        <v>7720269.8030223995</v>
      </c>
      <c r="L10" s="344">
        <v>0.3</v>
      </c>
      <c r="M10" s="345">
        <v>250</v>
      </c>
      <c r="N10" s="345">
        <f t="shared" si="1"/>
        <v>75</v>
      </c>
      <c r="O10" s="346">
        <v>0.25</v>
      </c>
      <c r="P10" s="345">
        <f>M10*L10*25%</f>
        <v>18.75</v>
      </c>
    </row>
    <row r="11" spans="2:17" ht="15" customHeight="1" x14ac:dyDescent="0.2">
      <c r="D11" s="343">
        <f t="shared" si="2"/>
        <v>3943100.2264553257</v>
      </c>
      <c r="E11" s="344">
        <v>0.4</v>
      </c>
      <c r="F11" s="345">
        <v>250</v>
      </c>
      <c r="G11" s="345">
        <f t="shared" si="0"/>
        <v>100</v>
      </c>
      <c r="H11" s="346">
        <v>0.25</v>
      </c>
      <c r="I11" s="345">
        <f>F11*E11*25%</f>
        <v>25</v>
      </c>
      <c r="K11" s="343">
        <f t="shared" si="3"/>
        <v>10293693.070696533</v>
      </c>
      <c r="L11" s="344">
        <v>0.4</v>
      </c>
      <c r="M11" s="345">
        <v>250</v>
      </c>
      <c r="N11" s="345">
        <f t="shared" si="1"/>
        <v>100</v>
      </c>
      <c r="O11" s="346">
        <v>0.25</v>
      </c>
      <c r="P11" s="345">
        <f>M11*L11*25%</f>
        <v>25</v>
      </c>
    </row>
    <row r="12" spans="2:17" ht="15" customHeight="1" x14ac:dyDescent="0.2">
      <c r="D12" s="343">
        <f t="shared" si="2"/>
        <v>4928875.283069157</v>
      </c>
      <c r="E12" s="344">
        <v>0.5</v>
      </c>
      <c r="F12" s="345">
        <v>250</v>
      </c>
      <c r="G12" s="345">
        <f t="shared" si="0"/>
        <v>125</v>
      </c>
      <c r="H12" s="346">
        <v>0.5</v>
      </c>
      <c r="I12" s="345">
        <f>F12*E12*50%</f>
        <v>62.5</v>
      </c>
      <c r="K12" s="343">
        <f t="shared" si="3"/>
        <v>12867116.338370666</v>
      </c>
      <c r="L12" s="344">
        <v>0.5</v>
      </c>
      <c r="M12" s="345">
        <v>250</v>
      </c>
      <c r="N12" s="345">
        <f t="shared" si="1"/>
        <v>125</v>
      </c>
      <c r="O12" s="346">
        <v>0.5</v>
      </c>
      <c r="P12" s="345">
        <f>M12*L12*50%</f>
        <v>62.5</v>
      </c>
    </row>
    <row r="13" spans="2:17" ht="15" customHeight="1" x14ac:dyDescent="0.2">
      <c r="D13" s="343">
        <f t="shared" si="2"/>
        <v>5914650.3396829879</v>
      </c>
      <c r="E13" s="344">
        <v>0.6</v>
      </c>
      <c r="F13" s="345">
        <v>250</v>
      </c>
      <c r="G13" s="345">
        <f t="shared" si="0"/>
        <v>150</v>
      </c>
      <c r="H13" s="346">
        <v>0.5</v>
      </c>
      <c r="I13" s="345">
        <f>F13*E13*50%</f>
        <v>75</v>
      </c>
      <c r="K13" s="343">
        <f t="shared" si="3"/>
        <v>15440539.606044799</v>
      </c>
      <c r="L13" s="344">
        <v>0.6</v>
      </c>
      <c r="M13" s="345">
        <v>250</v>
      </c>
      <c r="N13" s="345">
        <f t="shared" si="1"/>
        <v>150</v>
      </c>
      <c r="O13" s="346">
        <v>0.5</v>
      </c>
      <c r="P13" s="345">
        <f>M13*L13*50%</f>
        <v>75</v>
      </c>
    </row>
    <row r="14" spans="2:17" ht="15" customHeight="1" x14ac:dyDescent="0.2">
      <c r="D14" s="343">
        <f t="shared" si="2"/>
        <v>7393312.924603736</v>
      </c>
      <c r="E14" s="344">
        <v>0.75</v>
      </c>
      <c r="F14" s="345">
        <v>250</v>
      </c>
      <c r="G14" s="345">
        <f t="shared" si="0"/>
        <v>187.5</v>
      </c>
      <c r="H14" s="346">
        <v>0.5</v>
      </c>
      <c r="I14" s="345">
        <f>F14*E14*50%</f>
        <v>93.75</v>
      </c>
      <c r="K14" s="343">
        <f t="shared" si="3"/>
        <v>19300674.507555999</v>
      </c>
      <c r="L14" s="344">
        <v>0.75</v>
      </c>
      <c r="M14" s="345">
        <v>250</v>
      </c>
      <c r="N14" s="345">
        <f t="shared" si="1"/>
        <v>187.5</v>
      </c>
      <c r="O14" s="346">
        <v>0.5</v>
      </c>
      <c r="P14" s="345">
        <f>M14*L14*50%</f>
        <v>93.75</v>
      </c>
    </row>
    <row r="15" spans="2:17" ht="15" customHeight="1" x14ac:dyDescent="0.2">
      <c r="D15" s="343">
        <f t="shared" si="2"/>
        <v>7886200.4529106515</v>
      </c>
      <c r="E15" s="344">
        <v>0.8</v>
      </c>
      <c r="F15" s="345">
        <v>250</v>
      </c>
      <c r="G15" s="345">
        <f t="shared" si="0"/>
        <v>200</v>
      </c>
      <c r="H15" s="346">
        <v>1</v>
      </c>
      <c r="I15" s="345">
        <f t="shared" ref="I15:I17" si="4">F15*E15</f>
        <v>200</v>
      </c>
      <c r="K15" s="343">
        <f t="shared" si="3"/>
        <v>20587386.141393065</v>
      </c>
      <c r="L15" s="344">
        <v>0.8</v>
      </c>
      <c r="M15" s="345">
        <v>250</v>
      </c>
      <c r="N15" s="345">
        <f t="shared" si="1"/>
        <v>200</v>
      </c>
      <c r="O15" s="346">
        <v>1</v>
      </c>
      <c r="P15" s="345">
        <f t="shared" ref="P15:P17" si="5">M15*L15</f>
        <v>200</v>
      </c>
    </row>
    <row r="16" spans="2:17" ht="15" customHeight="1" x14ac:dyDescent="0.2">
      <c r="D16" s="343">
        <f>+E16*$D$17</f>
        <v>8871975.5095244832</v>
      </c>
      <c r="E16" s="344">
        <f>E15+10%</f>
        <v>0.9</v>
      </c>
      <c r="F16" s="345">
        <v>250</v>
      </c>
      <c r="G16" s="345">
        <f t="shared" si="0"/>
        <v>225</v>
      </c>
      <c r="H16" s="346">
        <v>1</v>
      </c>
      <c r="I16" s="345">
        <f t="shared" si="4"/>
        <v>225</v>
      </c>
      <c r="K16" s="343">
        <f>+L16*$K$17</f>
        <v>23160809.409067199</v>
      </c>
      <c r="L16" s="344">
        <f>L15+10%</f>
        <v>0.9</v>
      </c>
      <c r="M16" s="345">
        <v>250</v>
      </c>
      <c r="N16" s="345">
        <f t="shared" si="1"/>
        <v>225</v>
      </c>
      <c r="O16" s="346">
        <v>1</v>
      </c>
      <c r="P16" s="345">
        <f t="shared" si="5"/>
        <v>225</v>
      </c>
    </row>
    <row r="17" spans="2:16" ht="15" customHeight="1" x14ac:dyDescent="0.2">
      <c r="D17" s="343">
        <v>9857750.5661383141</v>
      </c>
      <c r="E17" s="344">
        <f>E16+10%</f>
        <v>1</v>
      </c>
      <c r="F17" s="345">
        <v>250</v>
      </c>
      <c r="G17" s="345">
        <f t="shared" si="0"/>
        <v>250</v>
      </c>
      <c r="H17" s="346">
        <v>1</v>
      </c>
      <c r="I17" s="345">
        <f t="shared" si="4"/>
        <v>250</v>
      </c>
      <c r="K17" s="343">
        <v>25734232.676741332</v>
      </c>
      <c r="L17" s="344">
        <f>L16+10%</f>
        <v>1</v>
      </c>
      <c r="M17" s="345">
        <v>250</v>
      </c>
      <c r="N17" s="345">
        <f t="shared" si="1"/>
        <v>250</v>
      </c>
      <c r="O17" s="346">
        <v>1</v>
      </c>
      <c r="P17" s="345">
        <f t="shared" si="5"/>
        <v>250</v>
      </c>
    </row>
    <row r="21" spans="2:16" ht="15" customHeight="1" x14ac:dyDescent="0.35">
      <c r="B21" s="87" t="s">
        <v>859</v>
      </c>
      <c r="C21" s="88"/>
      <c r="D21" s="89"/>
      <c r="E21" s="89"/>
      <c r="F21" s="89"/>
      <c r="G21" s="89"/>
      <c r="H21" s="89"/>
      <c r="I21" s="89"/>
      <c r="J21" s="89"/>
      <c r="K21" s="89"/>
    </row>
    <row r="22" spans="2:16" ht="15" customHeight="1" x14ac:dyDescent="0.35">
      <c r="B22" s="28" t="s">
        <v>860</v>
      </c>
    </row>
    <row r="23" spans="2:16" ht="15" customHeight="1" x14ac:dyDescent="0.35">
      <c r="B23" s="2" t="s">
        <v>862</v>
      </c>
      <c r="C23" s="1" t="s">
        <v>23</v>
      </c>
      <c r="D23" s="64">
        <f>0.51*3.75*7*10^6</f>
        <v>13387500.000000002</v>
      </c>
      <c r="F23" s="64">
        <f>+D23</f>
        <v>13387500.000000002</v>
      </c>
    </row>
    <row r="24" spans="2:16" ht="15" customHeight="1" x14ac:dyDescent="0.35">
      <c r="B24" s="2" t="s">
        <v>861</v>
      </c>
      <c r="D24" s="135">
        <f ca="1">-7*1000*SUM(YK_3FS!G8:I8)/Returns!D17*Returns!F17</f>
        <v>-1750000</v>
      </c>
      <c r="F24" s="135">
        <f ca="1">-7*1000*SUM('MergerCo_IS&amp;BS'!G8:I8)/Returns!K17*Returns!M17</f>
        <v>-1561972.0947137703</v>
      </c>
    </row>
    <row r="25" spans="2:16" ht="15" customHeight="1" x14ac:dyDescent="0.35">
      <c r="B25" s="2" t="s">
        <v>863</v>
      </c>
      <c r="D25" s="191">
        <v>0</v>
      </c>
      <c r="F25" s="135">
        <f>D72*Cover!D43*Cover!D41/1000</f>
        <v>3817989.2390499995</v>
      </c>
      <c r="L25" s="2" t="s">
        <v>879</v>
      </c>
    </row>
    <row r="26" spans="2:16" ht="15" customHeight="1" x14ac:dyDescent="0.35">
      <c r="B26" s="2" t="s">
        <v>869</v>
      </c>
      <c r="D26" s="191">
        <v>0</v>
      </c>
      <c r="F26" s="191">
        <v>0</v>
      </c>
    </row>
    <row r="27" spans="2:16" ht="15" customHeight="1" x14ac:dyDescent="0.35">
      <c r="B27" s="2" t="s">
        <v>870</v>
      </c>
      <c r="D27" s="191">
        <f ca="1">+D28*2%</f>
        <v>237500.00000000003</v>
      </c>
      <c r="F27" s="191">
        <f ca="1">+F28*2%</f>
        <v>319255.45192522922</v>
      </c>
    </row>
    <row r="28" spans="2:16" s="28" customFormat="1" ht="15" customHeight="1" x14ac:dyDescent="0.35">
      <c r="B28" s="28" t="s">
        <v>158</v>
      </c>
      <c r="C28" s="49"/>
      <c r="D28" s="105">
        <f ca="1">SUM(D23:D27)</f>
        <v>11875000.000000002</v>
      </c>
      <c r="F28" s="105">
        <f ca="1">SUM(F23:F27)</f>
        <v>15962772.59626146</v>
      </c>
    </row>
    <row r="30" spans="2:16" ht="15" customHeight="1" x14ac:dyDescent="0.35">
      <c r="B30" s="28" t="s">
        <v>868</v>
      </c>
    </row>
    <row r="31" spans="2:16" ht="15" customHeight="1" x14ac:dyDescent="0.35">
      <c r="B31" s="2" t="s">
        <v>871</v>
      </c>
      <c r="D31" s="64">
        <f>+YK_3FS!F55</f>
        <v>449325</v>
      </c>
      <c r="F31" s="64">
        <f>+D31</f>
        <v>449325</v>
      </c>
    </row>
    <row r="32" spans="2:16" ht="15" customHeight="1" x14ac:dyDescent="0.35">
      <c r="B32" s="2" t="s">
        <v>872</v>
      </c>
      <c r="D32" s="191">
        <v>0</v>
      </c>
      <c r="F32" s="64">
        <f>+HF_IS!H71</f>
        <v>1366816</v>
      </c>
    </row>
    <row r="33" spans="2:11" ht="15" customHeight="1" x14ac:dyDescent="0.35">
      <c r="B33" s="2" t="s">
        <v>497</v>
      </c>
      <c r="D33" s="64">
        <f ca="1">IF(Leverage=1,MIN(D28-D31-D32,D41),0)</f>
        <v>2827566.49</v>
      </c>
      <c r="F33" s="64">
        <f ca="1">IF(Leverage=1,MIN(F28-F31-F32,D46),0)</f>
        <v>3999809.5200000005</v>
      </c>
    </row>
    <row r="34" spans="2:11" ht="15" customHeight="1" x14ac:dyDescent="0.35">
      <c r="B34" s="2" t="s">
        <v>880</v>
      </c>
      <c r="C34" s="1" t="s">
        <v>23</v>
      </c>
      <c r="D34" s="64">
        <f ca="1">D28-SUM(D31:D33)</f>
        <v>8598108.5100000016</v>
      </c>
      <c r="F34" s="64">
        <f ca="1">F28-SUM(F31:F33)</f>
        <v>10146822.076261461</v>
      </c>
    </row>
    <row r="35" spans="2:11" ht="15" customHeight="1" x14ac:dyDescent="0.35">
      <c r="C35" s="1" t="s">
        <v>882</v>
      </c>
      <c r="D35" s="64">
        <f ca="1">+D34/7</f>
        <v>1228301.2157142858</v>
      </c>
      <c r="F35" s="64">
        <f ca="1">+F34/7</f>
        <v>1449546.0108944944</v>
      </c>
    </row>
    <row r="37" spans="2:11" ht="15" customHeight="1" x14ac:dyDescent="0.35">
      <c r="B37" s="87" t="s">
        <v>874</v>
      </c>
      <c r="C37" s="88"/>
      <c r="D37" s="89"/>
      <c r="E37" s="89"/>
      <c r="F37" s="89"/>
      <c r="G37" s="89"/>
      <c r="H37" s="89"/>
      <c r="I37" s="89"/>
      <c r="J37" s="89"/>
      <c r="K37" s="89"/>
    </row>
    <row r="38" spans="2:11" ht="15" customHeight="1" x14ac:dyDescent="0.35">
      <c r="B38" s="2" t="s">
        <v>875</v>
      </c>
    </row>
    <row r="39" spans="2:11" ht="15" customHeight="1" x14ac:dyDescent="0.35">
      <c r="B39" s="2" t="s">
        <v>876</v>
      </c>
      <c r="D39" s="358">
        <v>6.23</v>
      </c>
    </row>
    <row r="40" spans="2:11" ht="15" customHeight="1" x14ac:dyDescent="0.35">
      <c r="B40" s="2" t="s">
        <v>877</v>
      </c>
      <c r="D40" s="64">
        <f>+Cover!J16</f>
        <v>453863</v>
      </c>
    </row>
    <row r="41" spans="2:11" ht="15" customHeight="1" x14ac:dyDescent="0.35">
      <c r="B41" s="2" t="s">
        <v>878</v>
      </c>
      <c r="D41" s="64">
        <f>+D40*D39</f>
        <v>2827566.49</v>
      </c>
    </row>
    <row r="43" spans="2:11" ht="15" customHeight="1" x14ac:dyDescent="0.35">
      <c r="B43" s="2" t="s">
        <v>856</v>
      </c>
    </row>
    <row r="44" spans="2:11" ht="15" customHeight="1" x14ac:dyDescent="0.35">
      <c r="B44" s="2" t="s">
        <v>876</v>
      </c>
      <c r="D44" s="358">
        <v>6.23</v>
      </c>
    </row>
    <row r="45" spans="2:11" ht="15" customHeight="1" x14ac:dyDescent="0.35">
      <c r="B45" s="2" t="s">
        <v>873</v>
      </c>
      <c r="D45" s="64">
        <f>+Cover!J30</f>
        <v>642024</v>
      </c>
    </row>
    <row r="46" spans="2:11" ht="15" customHeight="1" x14ac:dyDescent="0.35">
      <c r="B46" s="2" t="s">
        <v>878</v>
      </c>
      <c r="D46" s="64">
        <f>+D45*D44</f>
        <v>3999809.5200000005</v>
      </c>
    </row>
    <row r="49" spans="2:23" ht="15" customHeight="1" x14ac:dyDescent="0.35">
      <c r="B49" s="87" t="s">
        <v>883</v>
      </c>
      <c r="C49" s="88"/>
      <c r="D49" s="360">
        <v>2020</v>
      </c>
      <c r="E49" s="360">
        <f>+D49+1</f>
        <v>2021</v>
      </c>
      <c r="F49" s="360">
        <f t="shared" ref="F49:H49" si="6">+E49+1</f>
        <v>2022</v>
      </c>
      <c r="G49" s="360">
        <f t="shared" si="6"/>
        <v>2023</v>
      </c>
      <c r="H49" s="360">
        <f t="shared" si="6"/>
        <v>2024</v>
      </c>
      <c r="I49" s="89"/>
      <c r="J49" s="89"/>
      <c r="K49" s="89"/>
    </row>
    <row r="50" spans="2:23" ht="15" customHeight="1" x14ac:dyDescent="0.35">
      <c r="B50" s="2" t="s">
        <v>875</v>
      </c>
      <c r="M50" s="363" t="s">
        <v>1090</v>
      </c>
      <c r="N50" s="362"/>
      <c r="O50" s="362"/>
      <c r="P50" s="362"/>
      <c r="Q50" s="362"/>
      <c r="R50" s="362"/>
      <c r="S50" s="362"/>
      <c r="T50" s="362"/>
      <c r="U50" s="362"/>
      <c r="V50" s="362"/>
    </row>
    <row r="51" spans="2:23" ht="15" customHeight="1" x14ac:dyDescent="0.35">
      <c r="B51" s="2" t="s">
        <v>1088</v>
      </c>
      <c r="C51" s="1" t="s">
        <v>652</v>
      </c>
      <c r="D51" s="358">
        <v>20</v>
      </c>
      <c r="M51" s="102"/>
      <c r="N51" s="361">
        <v>12</v>
      </c>
      <c r="O51" s="361">
        <v>14</v>
      </c>
      <c r="P51" s="361">
        <v>16</v>
      </c>
      <c r="Q51" s="361">
        <v>18</v>
      </c>
      <c r="R51" s="361">
        <v>20</v>
      </c>
      <c r="S51" s="361">
        <v>22</v>
      </c>
      <c r="T51" s="361">
        <v>24</v>
      </c>
      <c r="U51" s="361">
        <v>26</v>
      </c>
      <c r="V51" s="361">
        <v>28</v>
      </c>
      <c r="W51" s="361"/>
    </row>
    <row r="52" spans="2:23" ht="15" customHeight="1" x14ac:dyDescent="0.35">
      <c r="B52" s="2" t="s">
        <v>1089</v>
      </c>
      <c r="C52" s="1" t="s">
        <v>23</v>
      </c>
      <c r="D52" s="359">
        <f ca="1">+Cover!O16</f>
        <v>1884660.5621590214</v>
      </c>
      <c r="M52" s="102">
        <f ca="1">+D58</f>
        <v>0.41226080986598368</v>
      </c>
      <c r="N52" s="98">
        <f t="dataTable" ref="N52:V52" dt2D="0" dtr="1" r1="D51" ca="1"/>
        <v>0.2342020191335048</v>
      </c>
      <c r="O52" s="98">
        <v>0.28567692795960964</v>
      </c>
      <c r="P52" s="98">
        <v>0.3318131149009107</v>
      </c>
      <c r="Q52" s="98">
        <v>0.37374250588011071</v>
      </c>
      <c r="R52" s="98">
        <v>0.41226080986598368</v>
      </c>
      <c r="S52" s="98">
        <v>0.4479504358261388</v>
      </c>
      <c r="T52" s="98">
        <v>0.48125153224770223</v>
      </c>
      <c r="U52" s="98">
        <v>0.51250549846450544</v>
      </c>
      <c r="V52" s="98">
        <v>0.54198290942784411</v>
      </c>
    </row>
    <row r="54" spans="2:23" ht="15" customHeight="1" x14ac:dyDescent="0.35">
      <c r="B54" s="2" t="s">
        <v>884</v>
      </c>
      <c r="D54" s="359">
        <f ca="1">-D34</f>
        <v>-8598108.5100000016</v>
      </c>
      <c r="E54" s="359">
        <v>0</v>
      </c>
      <c r="F54" s="359">
        <f ca="1">D24</f>
        <v>-1750000</v>
      </c>
      <c r="G54" s="359">
        <v>0</v>
      </c>
      <c r="H54" s="359">
        <v>0</v>
      </c>
    </row>
    <row r="55" spans="2:23" ht="15" customHeight="1" x14ac:dyDescent="0.35">
      <c r="B55" s="2" t="s">
        <v>885</v>
      </c>
      <c r="D55" s="359">
        <v>0</v>
      </c>
      <c r="E55" s="359">
        <v>0</v>
      </c>
      <c r="F55" s="359">
        <v>0</v>
      </c>
      <c r="G55" s="359">
        <v>0</v>
      </c>
      <c r="H55" s="359">
        <f ca="1">+D52*D51</f>
        <v>37693211.243180424</v>
      </c>
    </row>
    <row r="56" spans="2:23" ht="15" customHeight="1" x14ac:dyDescent="0.35">
      <c r="B56" s="2" t="s">
        <v>387</v>
      </c>
      <c r="D56" s="359">
        <f ca="1">+D54+D55</f>
        <v>-8598108.5100000016</v>
      </c>
      <c r="E56" s="359">
        <f t="shared" ref="E56:G56" si="7">+E54+E55</f>
        <v>0</v>
      </c>
      <c r="F56" s="359">
        <f t="shared" ca="1" si="7"/>
        <v>-1750000</v>
      </c>
      <c r="G56" s="359">
        <f t="shared" si="7"/>
        <v>0</v>
      </c>
      <c r="H56" s="359">
        <f ca="1">+H54+H55</f>
        <v>37693211.243180424</v>
      </c>
    </row>
    <row r="58" spans="2:23" ht="15" customHeight="1" x14ac:dyDescent="0.35">
      <c r="B58" s="2" t="s">
        <v>382</v>
      </c>
      <c r="D58" s="102">
        <f ca="1">IRR(D56:H56)</f>
        <v>0.41226080986598368</v>
      </c>
    </row>
    <row r="59" spans="2:23" ht="15" customHeight="1" x14ac:dyDescent="0.35">
      <c r="B59" s="2" t="s">
        <v>380</v>
      </c>
      <c r="D59" s="116">
        <f ca="1">+H56/-(D56+F56)</f>
        <v>3.6425218393057244</v>
      </c>
    </row>
    <row r="60" spans="2:23" ht="15" customHeight="1" x14ac:dyDescent="0.35">
      <c r="D60" s="116"/>
    </row>
    <row r="61" spans="2:23" ht="15" customHeight="1" x14ac:dyDescent="0.35">
      <c r="B61" s="2" t="s">
        <v>856</v>
      </c>
      <c r="M61" s="363" t="s">
        <v>1090</v>
      </c>
      <c r="N61" s="362"/>
      <c r="O61" s="362"/>
      <c r="P61" s="362"/>
      <c r="Q61" s="362"/>
      <c r="R61" s="362"/>
      <c r="S61" s="362"/>
      <c r="T61" s="362"/>
      <c r="U61" s="362"/>
      <c r="V61" s="362"/>
    </row>
    <row r="62" spans="2:23" ht="15" customHeight="1" x14ac:dyDescent="0.35">
      <c r="B62" s="2" t="s">
        <v>1088</v>
      </c>
      <c r="D62" s="358">
        <v>20</v>
      </c>
      <c r="M62" s="102"/>
      <c r="N62" s="361">
        <v>12</v>
      </c>
      <c r="O62" s="361">
        <v>14</v>
      </c>
      <c r="P62" s="361">
        <v>16</v>
      </c>
      <c r="Q62" s="361">
        <v>18</v>
      </c>
      <c r="R62" s="361">
        <v>20</v>
      </c>
      <c r="S62" s="361">
        <v>22</v>
      </c>
      <c r="T62" s="361">
        <v>24</v>
      </c>
      <c r="U62" s="361">
        <v>26</v>
      </c>
      <c r="V62" s="361">
        <v>28</v>
      </c>
    </row>
    <row r="63" spans="2:23" ht="15" customHeight="1" x14ac:dyDescent="0.35">
      <c r="B63" s="2" t="s">
        <v>1089</v>
      </c>
      <c r="C63" s="1" t="s">
        <v>23</v>
      </c>
      <c r="D63" s="135">
        <f ca="1">+Cover!O30</f>
        <v>2964011.8882164992</v>
      </c>
      <c r="M63" s="102">
        <f ca="1">+D69</f>
        <v>0.53014072184090577</v>
      </c>
      <c r="N63" s="98">
        <f t="dataTable" ref="N63:V63" dt2D="0" dtr="1" r1="D62" ca="1"/>
        <v>0.34047392746367056</v>
      </c>
      <c r="O63" s="98">
        <v>0.39526515608316615</v>
      </c>
      <c r="P63" s="98">
        <v>0.44440225090664942</v>
      </c>
      <c r="Q63" s="98">
        <v>0.48908045420224178</v>
      </c>
      <c r="R63" s="98">
        <v>0.53014072184090577</v>
      </c>
      <c r="S63" s="98">
        <v>0.56819904250794906</v>
      </c>
      <c r="T63" s="98">
        <v>0.6037212455257952</v>
      </c>
      <c r="U63" s="98">
        <v>0.63706885662797363</v>
      </c>
      <c r="V63" s="98">
        <v>0.66852854797191141</v>
      </c>
    </row>
    <row r="65" spans="2:22" ht="15" customHeight="1" x14ac:dyDescent="0.35">
      <c r="B65" s="2" t="s">
        <v>884</v>
      </c>
      <c r="D65" s="359">
        <f ca="1">-F34</f>
        <v>-10146822.076261461</v>
      </c>
      <c r="E65" s="359">
        <v>0</v>
      </c>
      <c r="F65" s="359">
        <f ca="1">+F24</f>
        <v>-1561972.0947137703</v>
      </c>
      <c r="G65" s="359">
        <v>0</v>
      </c>
      <c r="H65" s="359">
        <v>0</v>
      </c>
    </row>
    <row r="66" spans="2:22" ht="15" customHeight="1" x14ac:dyDescent="0.35">
      <c r="B66" s="2" t="s">
        <v>885</v>
      </c>
      <c r="D66" s="359">
        <v>0</v>
      </c>
      <c r="E66" s="359">
        <v>0</v>
      </c>
      <c r="F66" s="359">
        <v>0</v>
      </c>
      <c r="G66" s="359">
        <v>0</v>
      </c>
      <c r="H66" s="359">
        <f ca="1">+D63*D62</f>
        <v>59280237.764329985</v>
      </c>
    </row>
    <row r="67" spans="2:22" ht="15" customHeight="1" x14ac:dyDescent="0.35">
      <c r="B67" s="2" t="s">
        <v>387</v>
      </c>
      <c r="D67" s="359">
        <f ca="1">+D65+D66</f>
        <v>-10146822.076261461</v>
      </c>
      <c r="E67" s="359">
        <f t="shared" ref="E67" si="8">+E65+E66</f>
        <v>0</v>
      </c>
      <c r="F67" s="359">
        <f t="shared" ref="F67" ca="1" si="9">+F65+F66</f>
        <v>-1561972.0947137703</v>
      </c>
      <c r="G67" s="359">
        <f t="shared" ref="G67" si="10">+G65+G66</f>
        <v>0</v>
      </c>
      <c r="H67" s="359">
        <f t="shared" ref="H67" ca="1" si="11">+H65+H66</f>
        <v>59280237.764329985</v>
      </c>
    </row>
    <row r="69" spans="2:22" ht="15" customHeight="1" x14ac:dyDescent="0.35">
      <c r="B69" s="2" t="s">
        <v>382</v>
      </c>
      <c r="D69" s="102">
        <f ca="1">IRR(D67:H67)</f>
        <v>0.53014072184090577</v>
      </c>
    </row>
    <row r="70" spans="2:22" ht="15" customHeight="1" x14ac:dyDescent="0.35">
      <c r="B70" s="2" t="s">
        <v>380</v>
      </c>
      <c r="D70" s="116">
        <f ca="1">+H67/-(D67+F67)</f>
        <v>5.0628815314969797</v>
      </c>
    </row>
    <row r="72" spans="2:22" ht="15" customHeight="1" x14ac:dyDescent="0.35">
      <c r="B72" s="2" t="s">
        <v>1091</v>
      </c>
      <c r="D72" s="364">
        <v>3.5</v>
      </c>
      <c r="M72" s="363" t="s">
        <v>1090</v>
      </c>
      <c r="N72" s="362"/>
      <c r="O72" s="362"/>
      <c r="P72" s="362"/>
      <c r="Q72" s="362"/>
      <c r="R72" s="362"/>
      <c r="S72" s="362"/>
      <c r="T72" s="362"/>
      <c r="U72" s="362"/>
      <c r="V72" s="362"/>
    </row>
    <row r="73" spans="2:22" ht="15" customHeight="1" x14ac:dyDescent="0.35">
      <c r="M73" s="102">
        <f ca="1">+D69</f>
        <v>0.53014072184090577</v>
      </c>
      <c r="N73" s="361">
        <v>12</v>
      </c>
      <c r="O73" s="361">
        <v>14</v>
      </c>
      <c r="P73" s="361">
        <v>16</v>
      </c>
      <c r="Q73" s="361">
        <v>18</v>
      </c>
      <c r="R73" s="361">
        <v>20</v>
      </c>
      <c r="S73" s="361">
        <v>22</v>
      </c>
      <c r="T73" s="361">
        <v>24</v>
      </c>
      <c r="U73" s="361">
        <v>26</v>
      </c>
      <c r="V73" s="361">
        <v>28</v>
      </c>
    </row>
    <row r="74" spans="2:22" ht="15" customHeight="1" x14ac:dyDescent="0.35">
      <c r="M74" s="2">
        <v>2</v>
      </c>
      <c r="N74" s="98">
        <f t="dataTable" ref="N74:V82" dt2D="1" dtr="1" r1="D62" r2="D72" ca="1"/>
        <v>0.39939262420550214</v>
      </c>
      <c r="O74" s="98">
        <v>0.45680050195749744</v>
      </c>
      <c r="P74" s="98">
        <v>0.5082786536625632</v>
      </c>
      <c r="Q74" s="98">
        <v>0.55508128943477808</v>
      </c>
      <c r="R74" s="98">
        <v>0.59809070445303769</v>
      </c>
      <c r="S74" s="98">
        <v>0.63795307477482299</v>
      </c>
      <c r="T74" s="98">
        <v>0.6751569974886884</v>
      </c>
      <c r="U74" s="98">
        <v>0.71008162680990949</v>
      </c>
      <c r="V74" s="98">
        <v>0.7430275843521208</v>
      </c>
    </row>
    <row r="75" spans="2:22" ht="15" customHeight="1" x14ac:dyDescent="0.35">
      <c r="M75" s="2">
        <v>2.2000000000000002</v>
      </c>
      <c r="N75" s="98">
        <v>0.39075525155577551</v>
      </c>
      <c r="O75" s="98">
        <v>0.44777777889250925</v>
      </c>
      <c r="P75" s="98">
        <v>0.49891120590875992</v>
      </c>
      <c r="Q75" s="98">
        <v>0.5454010454867686</v>
      </c>
      <c r="R75" s="98">
        <v>0.58812349653826912</v>
      </c>
      <c r="S75" s="98">
        <v>0.62772028400136537</v>
      </c>
      <c r="T75" s="98">
        <v>0.66467664825298289</v>
      </c>
      <c r="U75" s="98">
        <v>0.69936914476405332</v>
      </c>
      <c r="V75" s="98">
        <v>0.73209633894792292</v>
      </c>
    </row>
    <row r="76" spans="2:22" ht="15" customHeight="1" x14ac:dyDescent="0.35">
      <c r="M76" s="2">
        <v>2.4</v>
      </c>
      <c r="N76" s="98">
        <v>0.38238249999621576</v>
      </c>
      <c r="O76" s="98">
        <v>0.43903206572221798</v>
      </c>
      <c r="P76" s="98">
        <v>0.48983183771937</v>
      </c>
      <c r="Q76" s="98">
        <v>0.53601891555961645</v>
      </c>
      <c r="R76" s="98">
        <v>0.57846360060279056</v>
      </c>
      <c r="S76" s="98">
        <v>0.61780331156701362</v>
      </c>
      <c r="T76" s="98">
        <v>0.65452004126303298</v>
      </c>
      <c r="U76" s="98">
        <v>0.68898783082906689</v>
      </c>
      <c r="V76" s="98">
        <v>0.72150325620421585</v>
      </c>
    </row>
    <row r="77" spans="2:22" ht="15" customHeight="1" x14ac:dyDescent="0.35">
      <c r="M77" s="2">
        <v>2.6</v>
      </c>
      <c r="N77" s="98">
        <v>0.37426004609423869</v>
      </c>
      <c r="O77" s="98">
        <v>0.43054834372353334</v>
      </c>
      <c r="P77" s="98">
        <v>0.48102490960364008</v>
      </c>
      <c r="Q77" s="98">
        <v>0.52691869782473155</v>
      </c>
      <c r="R77" s="98">
        <v>0.56909429965659863</v>
      </c>
      <c r="S77" s="98">
        <v>0.60818496429733093</v>
      </c>
      <c r="T77" s="98">
        <v>0.64466953996504617</v>
      </c>
      <c r="U77" s="98">
        <v>0.67891963310665848</v>
      </c>
      <c r="V77" s="98">
        <v>0.71122989314448826</v>
      </c>
    </row>
    <row r="78" spans="2:22" ht="15" customHeight="1" x14ac:dyDescent="0.35">
      <c r="M78" s="2">
        <v>2.8</v>
      </c>
      <c r="N78" s="98">
        <v>0.36637466320076029</v>
      </c>
      <c r="O78" s="98">
        <v>0.42231274580119971</v>
      </c>
      <c r="P78" s="98">
        <v>0.47247598263555113</v>
      </c>
      <c r="Q78" s="98">
        <v>0.51808543532673013</v>
      </c>
      <c r="R78" s="98">
        <v>0.56000016215642634</v>
      </c>
      <c r="S78" s="98">
        <v>0.5988493719538921</v>
      </c>
      <c r="T78" s="98">
        <v>0.63510886563581637</v>
      </c>
      <c r="U78" s="98">
        <v>0.66914789020721366</v>
      </c>
      <c r="V78" s="98">
        <v>0.701259228061196</v>
      </c>
    </row>
    <row r="79" spans="2:22" ht="15" customHeight="1" x14ac:dyDescent="0.35">
      <c r="M79" s="2">
        <v>3</v>
      </c>
      <c r="N79" s="98">
        <v>0.3587141139545853</v>
      </c>
      <c r="O79" s="98">
        <v>0.41431244347777585</v>
      </c>
      <c r="P79" s="98">
        <v>0.46417170052611856</v>
      </c>
      <c r="Q79" s="98">
        <v>0.50950529360492935</v>
      </c>
      <c r="R79" s="98">
        <v>0.551166915553023</v>
      </c>
      <c r="S79" s="98">
        <v>0.58978185701821628</v>
      </c>
      <c r="T79" s="98">
        <v>0.62582296366474943</v>
      </c>
      <c r="U79" s="98">
        <v>0.65965719425317171</v>
      </c>
      <c r="V79" s="98">
        <v>0.69157552043358894</v>
      </c>
    </row>
    <row r="80" spans="2:22" ht="15" customHeight="1" x14ac:dyDescent="0.35">
      <c r="M80" s="2">
        <v>3.2</v>
      </c>
      <c r="N80" s="98">
        <v>0.35126705552405113</v>
      </c>
      <c r="O80" s="98">
        <v>0.406535547289683</v>
      </c>
      <c r="P80" s="98">
        <v>0.45609968569747394</v>
      </c>
      <c r="Q80" s="98">
        <v>0.50116545285560488</v>
      </c>
      <c r="R80" s="98">
        <v>0.54258133487244087</v>
      </c>
      <c r="S80" s="98">
        <v>0.58096881996520078</v>
      </c>
      <c r="T80" s="98">
        <v>0.61679788574914363</v>
      </c>
      <c r="U80" s="98">
        <v>0.65043327019230812</v>
      </c>
      <c r="V80" s="98">
        <v>0.6821641875286899</v>
      </c>
    </row>
    <row r="81" spans="13:22" ht="15" customHeight="1" x14ac:dyDescent="0.35">
      <c r="M81" s="2">
        <v>3.6</v>
      </c>
      <c r="N81" s="98">
        <v>0.33697201925003495</v>
      </c>
      <c r="O81" s="98">
        <v>0.39160859221956112</v>
      </c>
      <c r="P81" s="98">
        <v>0.44060730039211471</v>
      </c>
      <c r="Q81" s="98">
        <v>0.48515990731667258</v>
      </c>
      <c r="R81" s="98">
        <v>0.52610492965527444</v>
      </c>
      <c r="S81" s="98">
        <v>0.56405657460710001</v>
      </c>
      <c r="T81" s="98">
        <v>0.59947932767618606</v>
      </c>
      <c r="U81" s="98">
        <v>0.63273367397814639</v>
      </c>
      <c r="V81" s="98">
        <v>0.66410546213123589</v>
      </c>
    </row>
    <row r="82" spans="13:22" ht="15" customHeight="1" x14ac:dyDescent="0.35">
      <c r="M82" s="2">
        <v>3.8</v>
      </c>
      <c r="N82" s="98">
        <v>0.33010512060127839</v>
      </c>
      <c r="O82" s="98">
        <v>0.38443870565302429</v>
      </c>
      <c r="P82" s="98">
        <v>0.43316629234422011</v>
      </c>
      <c r="Q82" s="98">
        <v>0.47747283113756178</v>
      </c>
      <c r="R82" s="98">
        <v>0.51819206134393414</v>
      </c>
      <c r="S82" s="98">
        <v>0.55593470090910824</v>
      </c>
      <c r="T82" s="98">
        <v>0.5911626032446704</v>
      </c>
      <c r="U82" s="98">
        <v>0.62423421519861599</v>
      </c>
      <c r="V82" s="98">
        <v>0.65543377228445765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9FB9D-6254-4D49-87A6-CC39C9BAD63D}">
  <sheetPr>
    <tabColor rgb="FF0000FF"/>
  </sheetPr>
  <dimension ref="B1:XFD142"/>
  <sheetViews>
    <sheetView showGridLines="0" zoomScale="70" zoomScaleNormal="70" workbookViewId="0">
      <pane xSplit="3" ySplit="5" topLeftCell="D6" activePane="bottomRight" state="frozen"/>
      <selection pane="topRight" activeCell="D1" sqref="D1"/>
      <selection pane="bottomLeft" activeCell="A6" sqref="A6"/>
      <selection pane="bottomRight" activeCell="D6" sqref="D6"/>
    </sheetView>
  </sheetViews>
  <sheetFormatPr defaultColWidth="9.08984375" defaultRowHeight="10" x14ac:dyDescent="0.35"/>
  <cols>
    <col min="1" max="1" width="1.81640625" style="2" customWidth="1"/>
    <col min="2" max="2" width="58.81640625" style="2" customWidth="1"/>
    <col min="3" max="3" width="9.08984375" style="1"/>
    <col min="4" max="11" width="11.6328125" style="2" customWidth="1"/>
    <col min="12" max="16384" width="9.08984375" style="2"/>
  </cols>
  <sheetData>
    <row r="1" spans="2:11" ht="15" customHeight="1" x14ac:dyDescent="0.35">
      <c r="B1" s="90" t="s">
        <v>20</v>
      </c>
      <c r="F1" s="3"/>
      <c r="G1" s="4">
        <v>1</v>
      </c>
      <c r="H1" s="4">
        <v>2</v>
      </c>
      <c r="I1" s="4">
        <v>3</v>
      </c>
      <c r="J1" s="4">
        <v>4</v>
      </c>
      <c r="K1" s="4">
        <v>5</v>
      </c>
    </row>
    <row r="2" spans="2:11" ht="15" customHeight="1" x14ac:dyDescent="0.35">
      <c r="B2" s="84" t="s">
        <v>0</v>
      </c>
      <c r="C2" s="85"/>
      <c r="D2" s="5" t="s">
        <v>1</v>
      </c>
      <c r="E2" s="5"/>
      <c r="F2" s="5"/>
      <c r="G2" s="86" t="s">
        <v>2</v>
      </c>
      <c r="H2" s="86"/>
      <c r="I2" s="86"/>
      <c r="J2" s="86"/>
      <c r="K2" s="86"/>
    </row>
    <row r="3" spans="2:11" ht="15" customHeight="1" x14ac:dyDescent="0.35">
      <c r="B3" s="6" t="s">
        <v>3</v>
      </c>
      <c r="C3" s="7"/>
      <c r="D3" s="8" t="str">
        <f>IF(ROUND(D58,0)-ROUND(D85,0)=0,"Balanced",D58-D85)</f>
        <v>Balanced</v>
      </c>
      <c r="E3" s="8" t="str">
        <f t="shared" ref="E3:K3" si="0">IF(ROUND(E58,0)-ROUND(E85,0)=0,"Balanced",E58-E85)</f>
        <v>Balanced</v>
      </c>
      <c r="F3" s="8" t="str">
        <f t="shared" si="0"/>
        <v>Balanced</v>
      </c>
      <c r="G3" s="8">
        <f t="shared" ca="1" si="0"/>
        <v>2627.9998592343181</v>
      </c>
      <c r="H3" s="8">
        <f t="shared" ca="1" si="0"/>
        <v>8954.7054503299296</v>
      </c>
      <c r="I3" s="8">
        <f t="shared" ca="1" si="0"/>
        <v>19632.114980054088</v>
      </c>
      <c r="J3" s="8">
        <f t="shared" ca="1" si="0"/>
        <v>35284.64673721604</v>
      </c>
      <c r="K3" s="8">
        <f t="shared" ca="1" si="0"/>
        <v>57408.03402897995</v>
      </c>
    </row>
    <row r="4" spans="2:11" ht="15" customHeight="1" x14ac:dyDescent="0.35">
      <c r="B4" s="9"/>
      <c r="C4" s="10" t="s">
        <v>4</v>
      </c>
      <c r="D4" s="11">
        <v>2017</v>
      </c>
      <c r="E4" s="11">
        <f t="shared" ref="E4:K4" si="1">D4+1</f>
        <v>2018</v>
      </c>
      <c r="F4" s="11">
        <f t="shared" si="1"/>
        <v>2019</v>
      </c>
      <c r="G4" s="12">
        <f t="shared" si="1"/>
        <v>2020</v>
      </c>
      <c r="H4" s="12">
        <f t="shared" si="1"/>
        <v>2021</v>
      </c>
      <c r="I4" s="12">
        <f t="shared" si="1"/>
        <v>2022</v>
      </c>
      <c r="J4" s="12">
        <f t="shared" si="1"/>
        <v>2023</v>
      </c>
      <c r="K4" s="12">
        <f t="shared" si="1"/>
        <v>2024</v>
      </c>
    </row>
    <row r="5" spans="2:11" ht="2.25" customHeight="1" x14ac:dyDescent="0.35"/>
    <row r="7" spans="2:11" ht="15" customHeight="1" x14ac:dyDescent="0.35">
      <c r="B7" s="87" t="s">
        <v>19</v>
      </c>
      <c r="C7" s="88"/>
      <c r="D7" s="89"/>
      <c r="E7" s="89"/>
      <c r="F7" s="89"/>
      <c r="G7" s="89"/>
      <c r="H7" s="89"/>
      <c r="I7" s="89"/>
      <c r="J7" s="89"/>
      <c r="K7" s="89"/>
    </row>
    <row r="8" spans="2:11" s="28" customFormat="1" ht="15" customHeight="1" x14ac:dyDescent="0.35">
      <c r="B8" s="13" t="s">
        <v>21</v>
      </c>
      <c r="C8" s="49" t="s">
        <v>23</v>
      </c>
      <c r="D8" s="130">
        <v>304688</v>
      </c>
      <c r="E8" s="130">
        <v>992891</v>
      </c>
      <c r="F8" s="130">
        <v>2258019</v>
      </c>
      <c r="G8" s="190">
        <f ca="1">+YK_Revenue!G15</f>
        <v>2395557.6795507884</v>
      </c>
      <c r="H8" s="190">
        <f ca="1">+YK_Revenue!H15</f>
        <v>3220898.0480600279</v>
      </c>
      <c r="I8" s="190">
        <f ca="1">+YK_Revenue!I15</f>
        <v>4241294.8385274978</v>
      </c>
      <c r="J8" s="190">
        <f ca="1">+YK_Revenue!J15</f>
        <v>5496158.5304778526</v>
      </c>
      <c r="K8" s="190">
        <f ca="1">+YK_Revenue!K15</f>
        <v>6988259.4629441425</v>
      </c>
    </row>
    <row r="9" spans="2:11" ht="15" customHeight="1" x14ac:dyDescent="0.35">
      <c r="B9" s="40" t="s">
        <v>22</v>
      </c>
      <c r="C9" s="41" t="s">
        <v>23</v>
      </c>
      <c r="D9" s="42">
        <v>-186542</v>
      </c>
      <c r="E9" s="42">
        <v>-723356</v>
      </c>
      <c r="F9" s="42">
        <v>-1610984</v>
      </c>
      <c r="G9" s="43">
        <f ca="1">-YK_Cost!G27</f>
        <v>-1614752.93653251</v>
      </c>
      <c r="H9" s="43">
        <f ca="1">-YK_Cost!H27</f>
        <v>-2167548.6406268878</v>
      </c>
      <c r="I9" s="43">
        <f ca="1">-YK_Cost!I27</f>
        <v>-2849842.7039022325</v>
      </c>
      <c r="J9" s="43">
        <f ca="1">-YK_Cost!J27</f>
        <v>-3685348.2719092066</v>
      </c>
      <c r="K9" s="43">
        <f ca="1">-YK_Cost!K27</f>
        <v>-4681973.2383894855</v>
      </c>
    </row>
    <row r="10" spans="2:11" ht="15" customHeight="1" x14ac:dyDescent="0.35">
      <c r="B10" s="13" t="s">
        <v>24</v>
      </c>
      <c r="C10" s="14" t="s">
        <v>23</v>
      </c>
      <c r="D10" s="25">
        <v>118146</v>
      </c>
      <c r="E10" s="25">
        <f>SUM(E8:E9)</f>
        <v>269535</v>
      </c>
      <c r="F10" s="25">
        <f>SUM(F8:F9)</f>
        <v>647035</v>
      </c>
      <c r="G10" s="18">
        <f ca="1">SUM(G8:G9)</f>
        <v>780804.74301827839</v>
      </c>
      <c r="H10" s="18">
        <f t="shared" ref="H10:K10" ca="1" si="2">SUM(H8:H9)</f>
        <v>1053349.4074331401</v>
      </c>
      <c r="I10" s="18">
        <f t="shared" ca="1" si="2"/>
        <v>1391452.1346252654</v>
      </c>
      <c r="J10" s="18">
        <f t="shared" ca="1" si="2"/>
        <v>1810810.2585686459</v>
      </c>
      <c r="K10" s="18">
        <f t="shared" ca="1" si="2"/>
        <v>2306286.224554657</v>
      </c>
    </row>
    <row r="11" spans="2:11" ht="15" customHeight="1" x14ac:dyDescent="0.35">
      <c r="B11" s="22" t="s">
        <v>25</v>
      </c>
      <c r="C11" s="23" t="s">
        <v>5</v>
      </c>
      <c r="D11" s="24"/>
      <c r="E11" s="24">
        <f>+E8/D8-1</f>
        <v>2.2587138318542248</v>
      </c>
      <c r="F11" s="24">
        <f t="shared" ref="F11:K11" si="3">+F8/E8-1</f>
        <v>1.2741861896220228</v>
      </c>
      <c r="G11" s="24">
        <f t="shared" ca="1" si="3"/>
        <v>6.0911214454257623E-2</v>
      </c>
      <c r="H11" s="24">
        <f t="shared" ca="1" si="3"/>
        <v>0.34452953295785638</v>
      </c>
      <c r="I11" s="24">
        <f t="shared" ca="1" si="3"/>
        <v>0.31680505723615271</v>
      </c>
      <c r="J11" s="24">
        <f t="shared" ca="1" si="3"/>
        <v>0.29586806381657293</v>
      </c>
      <c r="K11" s="24">
        <f t="shared" ca="1" si="3"/>
        <v>0.27148069405060671</v>
      </c>
    </row>
    <row r="12" spans="2:11" ht="15" customHeight="1" x14ac:dyDescent="0.35">
      <c r="B12" s="22" t="s">
        <v>26</v>
      </c>
      <c r="C12" s="23"/>
      <c r="D12" s="24">
        <f>+D10/D8</f>
        <v>0.38776059444415273</v>
      </c>
      <c r="E12" s="24">
        <f t="shared" ref="E12:K12" si="4">+E10/E8</f>
        <v>0.27146484357296019</v>
      </c>
      <c r="F12" s="24">
        <f t="shared" si="4"/>
        <v>0.28654984745478229</v>
      </c>
      <c r="G12" s="24">
        <f t="shared" ca="1" si="4"/>
        <v>0.32593861115658623</v>
      </c>
      <c r="H12" s="24">
        <f t="shared" ca="1" si="4"/>
        <v>0.32703593585260504</v>
      </c>
      <c r="I12" s="24">
        <f t="shared" ca="1" si="4"/>
        <v>0.32807248437091746</v>
      </c>
      <c r="J12" s="24">
        <f t="shared" ca="1" si="4"/>
        <v>0.32946834566855343</v>
      </c>
      <c r="K12" s="24">
        <f t="shared" ca="1" si="4"/>
        <v>0.33002298165715532</v>
      </c>
    </row>
    <row r="13" spans="2:11" s="36" customFormat="1" ht="15" customHeight="1" x14ac:dyDescent="0.35">
      <c r="B13" s="37"/>
      <c r="C13" s="38"/>
      <c r="D13" s="39"/>
      <c r="E13" s="39"/>
      <c r="F13" s="126"/>
      <c r="G13" s="39"/>
      <c r="H13" s="39"/>
      <c r="I13" s="39"/>
      <c r="J13" s="39"/>
      <c r="K13" s="39"/>
    </row>
    <row r="14" spans="2:11" ht="15" customHeight="1" x14ac:dyDescent="0.35">
      <c r="B14" s="15" t="s">
        <v>27</v>
      </c>
      <c r="C14" s="16" t="s">
        <v>23</v>
      </c>
      <c r="D14" s="17">
        <v>-53567</v>
      </c>
      <c r="E14" s="17">
        <v>-66581</v>
      </c>
      <c r="F14" s="17">
        <v>-66869</v>
      </c>
      <c r="G14" s="18">
        <f ca="1">-YK_Cost!G56</f>
        <v>-65853.240740740745</v>
      </c>
      <c r="H14" s="18">
        <f>-YK_Cost!H56</f>
        <v>-84505.119598765421</v>
      </c>
      <c r="I14" s="18">
        <f>-YK_Cost!I56</f>
        <v>-88922.754581404311</v>
      </c>
      <c r="J14" s="18">
        <f>-YK_Cost!J56</f>
        <v>-93812.643894675915</v>
      </c>
      <c r="K14" s="18">
        <f>-YK_Cost!K56</f>
        <v>-99265.960522310212</v>
      </c>
    </row>
    <row r="15" spans="2:11" ht="15" customHeight="1" x14ac:dyDescent="0.35">
      <c r="B15" s="15" t="s">
        <v>28</v>
      </c>
      <c r="C15" s="16" t="s">
        <v>23</v>
      </c>
      <c r="D15" s="17">
        <v>-91467</v>
      </c>
      <c r="E15" s="17">
        <v>-84053</v>
      </c>
      <c r="F15" s="17">
        <v>-129564</v>
      </c>
      <c r="G15" s="18">
        <f ca="1">+-YK_Cost!G69</f>
        <v>-104816.3024704142</v>
      </c>
      <c r="H15" s="18">
        <f>+-YK_Cost!H69</f>
        <v>-119862.09131919377</v>
      </c>
      <c r="I15" s="18">
        <f>+-YK_Cost!I69</f>
        <v>-133949.71095075266</v>
      </c>
      <c r="J15" s="18">
        <f>+-YK_Cost!J69</f>
        <v>-149800.9010469557</v>
      </c>
      <c r="K15" s="18">
        <f>+-YK_Cost!K69</f>
        <v>-167644.24452793531</v>
      </c>
    </row>
    <row r="16" spans="2:11" ht="15" customHeight="1" x14ac:dyDescent="0.35">
      <c r="B16" s="15" t="s">
        <v>29</v>
      </c>
      <c r="C16" s="16" t="s">
        <v>23</v>
      </c>
      <c r="D16" s="17">
        <v>-24250</v>
      </c>
      <c r="E16" s="17">
        <v>-87121</v>
      </c>
      <c r="F16" s="17">
        <v>-78400</v>
      </c>
      <c r="G16" s="18">
        <f>-YK_Cost!G80</f>
        <v>-94939.219166666662</v>
      </c>
      <c r="H16" s="18">
        <f>-YK_Cost!H80</f>
        <v>-107474.69792604163</v>
      </c>
      <c r="I16" s="18">
        <f>-YK_Cost!I80</f>
        <v>-122251.89351365488</v>
      </c>
      <c r="J16" s="18">
        <f>-YK_Cost!J80</f>
        <v>-139670.334062554</v>
      </c>
      <c r="K16" s="18">
        <f>-YK_Cost!K80</f>
        <v>-160202.14210956884</v>
      </c>
    </row>
    <row r="17" spans="2:15" ht="15" customHeight="1" x14ac:dyDescent="0.35">
      <c r="B17" s="15" t="s">
        <v>344</v>
      </c>
      <c r="C17" s="16" t="s">
        <v>23</v>
      </c>
      <c r="D17" s="17"/>
      <c r="E17" s="17"/>
      <c r="F17" s="17"/>
      <c r="G17" s="18">
        <f ca="1">-G92-G93</f>
        <v>-67075.615027422071</v>
      </c>
      <c r="H17" s="18">
        <f t="shared" ref="H17:K17" ca="1" si="5">-H92-H93</f>
        <v>-74080.655105380647</v>
      </c>
      <c r="I17" s="18">
        <f t="shared" ca="1" si="5"/>
        <v>-76343.307093494965</v>
      </c>
      <c r="J17" s="18">
        <f t="shared" ca="1" si="5"/>
        <v>-79694.298691928852</v>
      </c>
      <c r="K17" s="18">
        <f t="shared" ca="1" si="5"/>
        <v>-66388.464897969359</v>
      </c>
    </row>
    <row r="18" spans="2:15" ht="15" customHeight="1" x14ac:dyDescent="0.35">
      <c r="B18" s="15" t="s">
        <v>30</v>
      </c>
      <c r="C18" s="16" t="s">
        <v>23</v>
      </c>
      <c r="D18" s="17">
        <v>-356</v>
      </c>
      <c r="E18" s="17">
        <v>-1472</v>
      </c>
      <c r="F18" s="17">
        <v>-27411</v>
      </c>
      <c r="G18" s="18">
        <f>+G95</f>
        <v>0</v>
      </c>
      <c r="H18" s="18">
        <f t="shared" ref="H18:K18" si="6">+H95</f>
        <v>0</v>
      </c>
      <c r="I18" s="18">
        <f t="shared" si="6"/>
        <v>0</v>
      </c>
      <c r="J18" s="18">
        <f t="shared" si="6"/>
        <v>0</v>
      </c>
      <c r="K18" s="18">
        <f t="shared" si="6"/>
        <v>0</v>
      </c>
    </row>
    <row r="19" spans="2:15" ht="15" customHeight="1" x14ac:dyDescent="0.35">
      <c r="B19" s="15" t="s">
        <v>288</v>
      </c>
      <c r="C19" s="16" t="s">
        <v>23</v>
      </c>
      <c r="D19" s="17">
        <v>0</v>
      </c>
      <c r="E19" s="17">
        <v>0</v>
      </c>
      <c r="F19" s="17">
        <v>25171</v>
      </c>
      <c r="G19" s="17">
        <v>0</v>
      </c>
      <c r="H19" s="17">
        <v>0</v>
      </c>
      <c r="I19" s="17">
        <v>0</v>
      </c>
      <c r="J19" s="17"/>
      <c r="K19" s="17"/>
      <c r="M19" s="366"/>
      <c r="N19" s="366"/>
      <c r="O19" s="366"/>
    </row>
    <row r="20" spans="2:15" ht="15" customHeight="1" x14ac:dyDescent="0.35">
      <c r="B20" s="15" t="s">
        <v>31</v>
      </c>
      <c r="C20" s="16" t="s">
        <v>23</v>
      </c>
      <c r="D20" s="17">
        <v>445</v>
      </c>
      <c r="E20" s="17">
        <v>3205</v>
      </c>
      <c r="F20" s="17">
        <v>4983</v>
      </c>
      <c r="G20" s="18">
        <f ca="1">+YK_Revenue!G127</f>
        <v>2858.2910465037935</v>
      </c>
      <c r="H20" s="18">
        <f ca="1">+YK_Revenue!H127</f>
        <v>5047.6180915905352</v>
      </c>
      <c r="I20" s="18">
        <f ca="1">+YK_Revenue!I127</f>
        <v>5014.1387043052082</v>
      </c>
      <c r="J20" s="18">
        <f ca="1">+YK_Revenue!J127</f>
        <v>4977.8297373954147</v>
      </c>
      <c r="K20" s="18">
        <f ca="1">+YK_Revenue!K127</f>
        <v>5486.6847641789227</v>
      </c>
      <c r="M20" s="366"/>
      <c r="N20" s="366"/>
      <c r="O20" s="366"/>
    </row>
    <row r="21" spans="2:15" ht="15" customHeight="1" x14ac:dyDescent="0.35">
      <c r="B21" s="40" t="s">
        <v>32</v>
      </c>
      <c r="C21" s="41" t="s">
        <v>23</v>
      </c>
      <c r="D21" s="42">
        <v>-1</v>
      </c>
      <c r="E21" s="42">
        <v>-352</v>
      </c>
      <c r="F21" s="42">
        <v>2922</v>
      </c>
      <c r="G21" s="43">
        <f>+YK_Revenue!G138</f>
        <v>0</v>
      </c>
      <c r="H21" s="43">
        <f>+YK_Revenue!H138</f>
        <v>0</v>
      </c>
      <c r="I21" s="43">
        <f>+YK_Revenue!I138</f>
        <v>0</v>
      </c>
      <c r="J21" s="43">
        <f>+YK_Revenue!J138</f>
        <v>0</v>
      </c>
      <c r="K21" s="43">
        <f>+YK_Revenue!K138</f>
        <v>0</v>
      </c>
      <c r="M21" s="367">
        <f>7*3.5*10^6</f>
        <v>24500000</v>
      </c>
      <c r="N21" s="366"/>
      <c r="O21" s="366"/>
    </row>
    <row r="22" spans="2:15" ht="15" customHeight="1" x14ac:dyDescent="0.35">
      <c r="B22" s="13" t="s">
        <v>33</v>
      </c>
      <c r="C22" s="14" t="s">
        <v>23</v>
      </c>
      <c r="D22" s="25">
        <f>SUM(D14:D21)+D10</f>
        <v>-51050</v>
      </c>
      <c r="E22" s="25">
        <f t="shared" ref="E22:K22" si="7">SUM(E14:E21)+E10</f>
        <v>33161</v>
      </c>
      <c r="F22" s="25">
        <f t="shared" si="7"/>
        <v>377867</v>
      </c>
      <c r="G22" s="25">
        <f t="shared" ca="1" si="7"/>
        <v>450978.65665953851</v>
      </c>
      <c r="H22" s="25">
        <f t="shared" ca="1" si="7"/>
        <v>672474.46157534909</v>
      </c>
      <c r="I22" s="25">
        <f t="shared" ca="1" si="7"/>
        <v>974998.60719026369</v>
      </c>
      <c r="J22" s="25">
        <f t="shared" ca="1" si="7"/>
        <v>1352809.9106099268</v>
      </c>
      <c r="K22" s="25">
        <f t="shared" ca="1" si="7"/>
        <v>1818272.0972610521</v>
      </c>
      <c r="M22" s="368">
        <f ca="1">+G22-G17</f>
        <v>518054.27168696059</v>
      </c>
      <c r="N22" s="368">
        <f>+F22+F92+F93</f>
        <v>453863</v>
      </c>
      <c r="O22" s="366"/>
    </row>
    <row r="23" spans="2:15" ht="15" customHeight="1" x14ac:dyDescent="0.35">
      <c r="B23" s="13"/>
      <c r="C23" s="16"/>
      <c r="D23" s="25"/>
      <c r="E23" s="25"/>
      <c r="F23" s="25"/>
      <c r="M23" s="369">
        <f ca="1">+M21/M22</f>
        <v>47.292342403083914</v>
      </c>
      <c r="N23" s="369">
        <f>+M21/N22</f>
        <v>53.981047144182277</v>
      </c>
      <c r="O23" s="366"/>
    </row>
    <row r="24" spans="2:15" ht="15" customHeight="1" x14ac:dyDescent="0.35">
      <c r="B24" s="15" t="s">
        <v>34</v>
      </c>
      <c r="C24" s="16" t="s">
        <v>23</v>
      </c>
      <c r="D24" s="17">
        <v>-5950</v>
      </c>
      <c r="E24" s="17">
        <v>-3963</v>
      </c>
      <c r="F24" s="17">
        <v>-5615</v>
      </c>
      <c r="G24" s="18">
        <f ca="1">-YK_Cost!G97</f>
        <v>-85248.381004874071</v>
      </c>
      <c r="H24" s="18">
        <f ca="1">-YK_Cost!H97</f>
        <v>-150211.79713806379</v>
      </c>
      <c r="I24" s="18">
        <f ca="1">-YK_Cost!I97</f>
        <v>-120903.9284514286</v>
      </c>
      <c r="J24" s="18">
        <f ca="1">-YK_Cost!J97</f>
        <v>-74254.511417051341</v>
      </c>
      <c r="K24" s="18">
        <f ca="1">-YK_Cost!K97</f>
        <v>-26553.515282399727</v>
      </c>
      <c r="M24" s="366"/>
      <c r="N24" s="366"/>
      <c r="O24" s="366"/>
    </row>
    <row r="25" spans="2:15" ht="15" customHeight="1" x14ac:dyDescent="0.35">
      <c r="B25" s="15" t="s">
        <v>35</v>
      </c>
      <c r="C25" s="16" t="s">
        <v>23</v>
      </c>
      <c r="D25" s="17">
        <v>35</v>
      </c>
      <c r="E25" s="17">
        <v>-3943</v>
      </c>
      <c r="F25" s="17">
        <v>-14521</v>
      </c>
      <c r="G25" s="35">
        <f>+G97</f>
        <v>0</v>
      </c>
      <c r="H25" s="35">
        <f t="shared" ref="H25:K25" si="8">+H97</f>
        <v>0</v>
      </c>
      <c r="I25" s="35">
        <f t="shared" si="8"/>
        <v>0</v>
      </c>
      <c r="J25" s="35">
        <f t="shared" si="8"/>
        <v>0</v>
      </c>
      <c r="K25" s="35">
        <f t="shared" si="8"/>
        <v>0</v>
      </c>
      <c r="M25" s="366"/>
      <c r="N25" s="366"/>
      <c r="O25" s="366"/>
    </row>
    <row r="26" spans="2:15" ht="15" customHeight="1" x14ac:dyDescent="0.35">
      <c r="B26" s="40" t="s">
        <v>36</v>
      </c>
      <c r="C26" s="41" t="s">
        <v>23</v>
      </c>
      <c r="D26" s="42">
        <v>-275712</v>
      </c>
      <c r="E26" s="42">
        <v>-213216</v>
      </c>
      <c r="F26" s="42">
        <v>-181521</v>
      </c>
      <c r="G26" s="43"/>
      <c r="H26" s="43"/>
      <c r="I26" s="43"/>
      <c r="J26" s="43"/>
      <c r="K26" s="43"/>
    </row>
    <row r="27" spans="2:15" ht="15" customHeight="1" x14ac:dyDescent="0.35">
      <c r="B27" s="13" t="s">
        <v>37</v>
      </c>
      <c r="C27" s="14" t="s">
        <v>23</v>
      </c>
      <c r="D27" s="25">
        <f>+D22+SUM(D24:D26)</f>
        <v>-332677</v>
      </c>
      <c r="E27" s="25">
        <f t="shared" ref="E27:K27" si="9">+E22+SUM(E24:E26)</f>
        <v>-187961</v>
      </c>
      <c r="F27" s="25">
        <f t="shared" si="9"/>
        <v>176210</v>
      </c>
      <c r="G27" s="25">
        <f t="shared" ca="1" si="9"/>
        <v>365730.27565466444</v>
      </c>
      <c r="H27" s="25">
        <f t="shared" ca="1" si="9"/>
        <v>522262.66443728528</v>
      </c>
      <c r="I27" s="25">
        <f t="shared" ca="1" si="9"/>
        <v>854094.67873883503</v>
      </c>
      <c r="J27" s="25">
        <f t="shared" ca="1" si="9"/>
        <v>1278555.3991928755</v>
      </c>
      <c r="K27" s="25">
        <f t="shared" ca="1" si="9"/>
        <v>1791718.5819786524</v>
      </c>
    </row>
    <row r="28" spans="2:15" ht="15" customHeight="1" x14ac:dyDescent="0.35">
      <c r="B28" s="13"/>
      <c r="C28" s="16"/>
      <c r="D28" s="17"/>
      <c r="E28" s="17"/>
      <c r="F28" s="17"/>
      <c r="G28" s="18"/>
      <c r="H28" s="18"/>
      <c r="I28" s="18"/>
      <c r="J28" s="18"/>
      <c r="K28" s="18"/>
    </row>
    <row r="29" spans="2:15" ht="15" customHeight="1" x14ac:dyDescent="0.35">
      <c r="B29" s="40" t="s">
        <v>38</v>
      </c>
      <c r="C29" s="41" t="s">
        <v>23</v>
      </c>
      <c r="D29" s="42">
        <v>-9347</v>
      </c>
      <c r="E29" s="42">
        <v>5167</v>
      </c>
      <c r="F29" s="42">
        <v>-66376</v>
      </c>
      <c r="G29" s="155">
        <f ca="1">-G27*Tax_Rate</f>
        <v>-91432.568913666109</v>
      </c>
      <c r="H29" s="155">
        <f ca="1">-H27*Tax_Rate</f>
        <v>-130565.66610932132</v>
      </c>
      <c r="I29" s="155">
        <f ca="1">-I27*Tax_Rate</f>
        <v>-213523.66968470876</v>
      </c>
      <c r="J29" s="155">
        <f ca="1">-J27*Tax_Rate</f>
        <v>-319638.84979821887</v>
      </c>
      <c r="K29" s="155">
        <f ca="1">-K27*Tax_Rate</f>
        <v>-447929.6454946631</v>
      </c>
    </row>
    <row r="30" spans="2:15" ht="15" customHeight="1" x14ac:dyDescent="0.35">
      <c r="B30" s="13" t="s">
        <v>41</v>
      </c>
      <c r="C30" s="16" t="s">
        <v>23</v>
      </c>
      <c r="D30" s="25">
        <f>+D27+D29</f>
        <v>-342024</v>
      </c>
      <c r="E30" s="25">
        <f t="shared" ref="E30:F30" si="10">+E27+E29</f>
        <v>-182794</v>
      </c>
      <c r="F30" s="25">
        <f t="shared" si="10"/>
        <v>109834</v>
      </c>
      <c r="G30" s="35">
        <f ca="1">+G27+G29</f>
        <v>274297.70674099831</v>
      </c>
      <c r="H30" s="35">
        <f t="shared" ref="H30:K30" ca="1" si="11">+H27+H29</f>
        <v>391696.99832796399</v>
      </c>
      <c r="I30" s="35">
        <f t="shared" ca="1" si="11"/>
        <v>640571.00905412622</v>
      </c>
      <c r="J30" s="35">
        <f t="shared" ca="1" si="11"/>
        <v>958916.54939465667</v>
      </c>
      <c r="K30" s="35">
        <f t="shared" ca="1" si="11"/>
        <v>1343788.9364839892</v>
      </c>
    </row>
    <row r="31" spans="2:15" ht="15" customHeight="1" x14ac:dyDescent="0.35">
      <c r="B31" s="13"/>
      <c r="C31" s="16"/>
      <c r="D31" s="25"/>
      <c r="E31" s="25"/>
      <c r="F31" s="25"/>
      <c r="G31" s="18"/>
      <c r="H31" s="18"/>
      <c r="I31" s="18"/>
      <c r="J31" s="18"/>
      <c r="K31" s="18"/>
    </row>
    <row r="32" spans="2:15" ht="15" customHeight="1" x14ac:dyDescent="0.35">
      <c r="B32" s="13"/>
      <c r="C32" s="16"/>
      <c r="D32" s="25"/>
      <c r="E32" s="25"/>
      <c r="F32" s="25"/>
      <c r="G32" s="18"/>
      <c r="H32" s="18"/>
      <c r="I32" s="18"/>
      <c r="J32" s="18"/>
      <c r="K32" s="18"/>
    </row>
    <row r="33" spans="2:17" ht="15" customHeight="1" x14ac:dyDescent="0.35">
      <c r="B33" s="15" t="s">
        <v>39</v>
      </c>
      <c r="C33" s="16" t="s">
        <v>23</v>
      </c>
      <c r="D33" s="17">
        <v>35288</v>
      </c>
      <c r="E33" s="17">
        <v>-41236</v>
      </c>
      <c r="F33" s="17">
        <v>-19993</v>
      </c>
      <c r="G33" s="193">
        <f>-20000</f>
        <v>-20000</v>
      </c>
      <c r="H33" s="193">
        <f>+G33</f>
        <v>-20000</v>
      </c>
      <c r="I33" s="193">
        <f t="shared" ref="I33:K33" si="12">+H33</f>
        <v>-20000</v>
      </c>
      <c r="J33" s="193">
        <f t="shared" si="12"/>
        <v>-20000</v>
      </c>
      <c r="K33" s="193">
        <f t="shared" si="12"/>
        <v>-20000</v>
      </c>
    </row>
    <row r="34" spans="2:17" ht="15" customHeight="1" x14ac:dyDescent="0.35">
      <c r="B34" s="19" t="s">
        <v>40</v>
      </c>
      <c r="C34" s="20" t="s">
        <v>23</v>
      </c>
      <c r="D34" s="21">
        <f>+D30+D33</f>
        <v>-306736</v>
      </c>
      <c r="E34" s="21">
        <f>+E30+E33</f>
        <v>-224030</v>
      </c>
      <c r="F34" s="21">
        <f>+F30+F33</f>
        <v>89841</v>
      </c>
      <c r="G34" s="21">
        <f t="shared" ref="G34:K34" ca="1" si="13">+G30+G33</f>
        <v>254297.70674099831</v>
      </c>
      <c r="H34" s="21">
        <f t="shared" ca="1" si="13"/>
        <v>371696.99832796399</v>
      </c>
      <c r="I34" s="21">
        <f t="shared" ca="1" si="13"/>
        <v>620571.00905412622</v>
      </c>
      <c r="J34" s="21">
        <f t="shared" ca="1" si="13"/>
        <v>938916.54939465667</v>
      </c>
      <c r="K34" s="21">
        <f t="shared" ca="1" si="13"/>
        <v>1323788.9364839892</v>
      </c>
    </row>
    <row r="35" spans="2:17" s="26" customFormat="1" ht="15" customHeight="1" x14ac:dyDescent="0.35">
      <c r="B35" s="22" t="s">
        <v>11</v>
      </c>
      <c r="C35" s="23" t="s">
        <v>5</v>
      </c>
      <c r="D35" s="175">
        <f>+D34/D8</f>
        <v>-1.0067216299952739</v>
      </c>
      <c r="E35" s="175">
        <f t="shared" ref="E35:F35" si="14">+E34/E8</f>
        <v>-0.22563403233587573</v>
      </c>
      <c r="F35" s="175">
        <f t="shared" si="14"/>
        <v>3.9787530574366292E-2</v>
      </c>
      <c r="G35" s="175">
        <f t="shared" ref="G35" ca="1" si="15">+G34/G8</f>
        <v>0.10615386509444592</v>
      </c>
      <c r="H35" s="175">
        <f t="shared" ref="H35" ca="1" si="16">+H34/H8</f>
        <v>0.11540166524421348</v>
      </c>
      <c r="I35" s="175">
        <f t="shared" ref="I35" ca="1" si="17">+I34/I8</f>
        <v>0.14631640399458234</v>
      </c>
      <c r="J35" s="175">
        <f t="shared" ref="J35" ca="1" si="18">+J34/J8</f>
        <v>0.1708314169229439</v>
      </c>
      <c r="K35" s="175">
        <f t="shared" ref="K35" ca="1" si="19">+K34/K8</f>
        <v>0.18943042162408191</v>
      </c>
    </row>
    <row r="37" spans="2:17" ht="15" customHeight="1" x14ac:dyDescent="0.35">
      <c r="B37" s="87" t="s">
        <v>6</v>
      </c>
      <c r="C37" s="88"/>
      <c r="D37" s="89"/>
      <c r="E37" s="89"/>
      <c r="F37" s="89"/>
      <c r="G37" s="89"/>
      <c r="H37" s="89"/>
      <c r="I37" s="89"/>
      <c r="J37" s="89"/>
      <c r="K37" s="89"/>
    </row>
    <row r="38" spans="2:17" ht="2.25" customHeight="1" x14ac:dyDescent="0.35">
      <c r="D38" s="27"/>
      <c r="E38" s="27"/>
      <c r="F38" s="27"/>
    </row>
    <row r="39" spans="2:17" ht="15" customHeight="1" x14ac:dyDescent="0.35">
      <c r="B39" s="29" t="s">
        <v>42</v>
      </c>
      <c r="C39" s="30"/>
      <c r="D39" s="31"/>
      <c r="E39" s="31"/>
      <c r="F39" s="31"/>
      <c r="G39" s="31"/>
      <c r="H39" s="31"/>
      <c r="I39" s="31"/>
      <c r="J39" s="31"/>
      <c r="K39" s="31"/>
    </row>
    <row r="40" spans="2:17" ht="15" customHeight="1" x14ac:dyDescent="0.35">
      <c r="B40" s="13" t="s">
        <v>47</v>
      </c>
      <c r="C40" s="16"/>
      <c r="D40" s="17"/>
      <c r="E40" s="17"/>
      <c r="F40" s="17"/>
      <c r="G40" s="17"/>
      <c r="H40" s="17"/>
      <c r="I40" s="17"/>
      <c r="J40" s="17"/>
      <c r="K40" s="17"/>
    </row>
    <row r="41" spans="2:17" ht="15" customHeight="1" x14ac:dyDescent="0.35">
      <c r="B41" s="15" t="s">
        <v>322</v>
      </c>
      <c r="C41" s="16" t="s">
        <v>23</v>
      </c>
      <c r="D41" s="17">
        <f>10395+156</f>
        <v>10551</v>
      </c>
      <c r="E41" s="17">
        <f>29141+928</f>
        <v>30069</v>
      </c>
      <c r="F41" s="17">
        <f>39854+170676</f>
        <v>210530</v>
      </c>
      <c r="G41" s="186">
        <f ca="1">+'YK_BS &amp; CF'!G17</f>
        <v>212925.55767955081</v>
      </c>
      <c r="H41" s="186">
        <f ca="1">+'YK_BS &amp; CF'!H17</f>
        <v>219367.35377567087</v>
      </c>
      <c r="I41" s="186">
        <f ca="1">+'YK_BS &amp; CF'!I17</f>
        <v>232091.23829125336</v>
      </c>
      <c r="J41" s="186">
        <f ca="1">+'YK_BS &amp; CF'!J17</f>
        <v>248579.71388268692</v>
      </c>
      <c r="K41" s="186">
        <f ca="1">+'YK_BS &amp; CF'!K17</f>
        <v>269544.49227151932</v>
      </c>
    </row>
    <row r="42" spans="2:17" ht="15" customHeight="1" x14ac:dyDescent="0.35">
      <c r="B42" s="194" t="s">
        <v>43</v>
      </c>
      <c r="C42" s="195" t="s">
        <v>23</v>
      </c>
      <c r="D42" s="196">
        <v>6369</v>
      </c>
      <c r="E42" s="196">
        <v>37426</v>
      </c>
      <c r="F42" s="196">
        <v>31067</v>
      </c>
      <c r="G42" s="197">
        <f>+F42-G120</f>
        <v>41067</v>
      </c>
      <c r="H42" s="197">
        <f>+G42-H120</f>
        <v>51067</v>
      </c>
      <c r="I42" s="197">
        <f>+H42-I120</f>
        <v>61067</v>
      </c>
      <c r="J42" s="197">
        <f>+I42-J120</f>
        <v>71067</v>
      </c>
      <c r="K42" s="197">
        <f>+J42-K120</f>
        <v>81067</v>
      </c>
      <c r="N42" s="366"/>
      <c r="O42" s="366"/>
      <c r="P42" s="366"/>
      <c r="Q42" s="366"/>
    </row>
    <row r="43" spans="2:17" ht="15" customHeight="1" x14ac:dyDescent="0.35">
      <c r="B43" s="194" t="s">
        <v>44</v>
      </c>
      <c r="C43" s="195" t="s">
        <v>23</v>
      </c>
      <c r="D43" s="196">
        <v>818</v>
      </c>
      <c r="E43" s="196">
        <v>1233</v>
      </c>
      <c r="F43" s="196">
        <v>32279</v>
      </c>
      <c r="G43" s="197">
        <f ca="1">+'YK_BS &amp; CF'!G8*YK_Revenue!G7</f>
        <v>13762.140234900655</v>
      </c>
      <c r="H43" s="197">
        <f ca="1">+'YK_BS &amp; CF'!H8*YK_Revenue!H7</f>
        <v>18546.493185010204</v>
      </c>
      <c r="I43" s="197">
        <f ca="1">+'YK_BS &amp; CF'!I8*YK_Revenue!I7</f>
        <v>24445.087336255114</v>
      </c>
      <c r="J43" s="197">
        <f ca="1">+'YK_BS &amp; CF'!J8*YK_Revenue!J7</f>
        <v>31732.751513152361</v>
      </c>
      <c r="K43" s="197">
        <f ca="1">+'YK_BS &amp; CF'!K8*YK_Revenue!K7</f>
        <v>40425.302098937333</v>
      </c>
      <c r="N43" s="366"/>
      <c r="O43" s="366"/>
      <c r="P43" s="366"/>
      <c r="Q43" s="366"/>
    </row>
    <row r="44" spans="2:17" ht="15" customHeight="1" x14ac:dyDescent="0.35">
      <c r="B44" s="194" t="s">
        <v>45</v>
      </c>
      <c r="C44" s="195" t="s">
        <v>23</v>
      </c>
      <c r="D44" s="198">
        <v>0</v>
      </c>
      <c r="E44" s="196">
        <v>0</v>
      </c>
      <c r="F44" s="196">
        <v>41046</v>
      </c>
      <c r="G44" s="197">
        <f>+F44</f>
        <v>41046</v>
      </c>
      <c r="H44" s="197">
        <f t="shared" ref="H44:K44" si="20">+G44</f>
        <v>41046</v>
      </c>
      <c r="I44" s="197">
        <f t="shared" si="20"/>
        <v>41046</v>
      </c>
      <c r="J44" s="197">
        <f t="shared" si="20"/>
        <v>41046</v>
      </c>
      <c r="K44" s="197">
        <f t="shared" si="20"/>
        <v>41046</v>
      </c>
      <c r="N44" s="366"/>
      <c r="O44" s="366" t="s">
        <v>326</v>
      </c>
      <c r="P44" s="366"/>
      <c r="Q44" s="366"/>
    </row>
    <row r="45" spans="2:17" ht="15" customHeight="1" x14ac:dyDescent="0.35">
      <c r="B45" s="15" t="s">
        <v>46</v>
      </c>
      <c r="C45" s="16" t="s">
        <v>23</v>
      </c>
      <c r="D45" s="17">
        <v>41178</v>
      </c>
      <c r="E45" s="17">
        <v>111279</v>
      </c>
      <c r="F45" s="17">
        <v>90450</v>
      </c>
      <c r="G45" s="186">
        <f ca="1">+'YK_BS &amp; CF'!G18</f>
        <v>97636.67303865237</v>
      </c>
      <c r="H45" s="186">
        <f ca="1">+'YK_BS &amp; CF'!H18</f>
        <v>110520.26523089249</v>
      </c>
      <c r="I45" s="186">
        <f ca="1">+'YK_BS &amp; CF'!I18</f>
        <v>123244.14974647497</v>
      </c>
      <c r="J45" s="186">
        <f ca="1">+'YK_BS &amp; CF'!J18</f>
        <v>125992.22901171389</v>
      </c>
      <c r="K45" s="186">
        <f ca="1">+'YK_BS &amp; CF'!K18</f>
        <v>129486.35874318596</v>
      </c>
      <c r="N45" s="366"/>
      <c r="O45" s="366"/>
      <c r="P45" s="366"/>
      <c r="Q45" s="366"/>
    </row>
    <row r="46" spans="2:17" ht="15" customHeight="1" x14ac:dyDescent="0.35">
      <c r="B46" s="40" t="s">
        <v>229</v>
      </c>
      <c r="C46" s="41" t="s">
        <v>23</v>
      </c>
      <c r="D46" s="42">
        <v>10268</v>
      </c>
      <c r="E46" s="42">
        <v>35825</v>
      </c>
      <c r="F46" s="42">
        <v>8504</v>
      </c>
      <c r="G46" s="155">
        <f>+F46</f>
        <v>8504</v>
      </c>
      <c r="H46" s="155">
        <f t="shared" ref="H46:K46" si="21">+G46</f>
        <v>8504</v>
      </c>
      <c r="I46" s="155">
        <f t="shared" si="21"/>
        <v>8504</v>
      </c>
      <c r="J46" s="155">
        <f t="shared" si="21"/>
        <v>8504</v>
      </c>
      <c r="K46" s="155">
        <f t="shared" si="21"/>
        <v>8504</v>
      </c>
      <c r="N46" s="366"/>
      <c r="O46" s="366" t="s">
        <v>325</v>
      </c>
      <c r="P46" s="366"/>
      <c r="Q46" s="366"/>
    </row>
    <row r="47" spans="2:17" s="109" customFormat="1" ht="15" customHeight="1" x14ac:dyDescent="0.35">
      <c r="B47" s="107" t="s">
        <v>48</v>
      </c>
      <c r="C47" s="108" t="s">
        <v>23</v>
      </c>
      <c r="D47" s="95">
        <f>SUM(D41:D46)</f>
        <v>69184</v>
      </c>
      <c r="E47" s="95">
        <f>SUM(E41:E46)</f>
        <v>215832</v>
      </c>
      <c r="F47" s="95">
        <f>SUM(F41:F46)</f>
        <v>413876</v>
      </c>
      <c r="G47" s="95">
        <f t="shared" ref="G47:K47" ca="1" si="22">SUM(G41:G46)</f>
        <v>414941.37095310388</v>
      </c>
      <c r="H47" s="95">
        <f t="shared" ca="1" si="22"/>
        <v>449051.1121915736</v>
      </c>
      <c r="I47" s="95">
        <f t="shared" ca="1" si="22"/>
        <v>490397.47537398344</v>
      </c>
      <c r="J47" s="95">
        <f t="shared" ca="1" si="22"/>
        <v>526921.69440755318</v>
      </c>
      <c r="K47" s="95">
        <f t="shared" ca="1" si="22"/>
        <v>570073.15311364259</v>
      </c>
      <c r="N47" s="370"/>
      <c r="O47" s="370"/>
      <c r="P47" s="370"/>
      <c r="Q47" s="370"/>
    </row>
    <row r="48" spans="2:17" ht="15" customHeight="1" x14ac:dyDescent="0.35">
      <c r="B48" s="15"/>
      <c r="C48" s="16"/>
      <c r="D48" s="17"/>
      <c r="E48" s="17"/>
      <c r="F48" s="17"/>
      <c r="G48" s="17"/>
      <c r="H48" s="17"/>
      <c r="I48" s="17"/>
      <c r="J48" s="48"/>
      <c r="K48" s="17"/>
      <c r="N48" s="366"/>
      <c r="O48" s="366"/>
      <c r="P48" s="366"/>
      <c r="Q48" s="366"/>
    </row>
    <row r="49" spans="2:17" ht="15" customHeight="1" x14ac:dyDescent="0.35">
      <c r="B49" s="13" t="s">
        <v>61</v>
      </c>
      <c r="C49" s="16"/>
      <c r="D49" s="17"/>
      <c r="E49" s="17"/>
      <c r="F49" s="17"/>
      <c r="G49" s="17"/>
      <c r="H49" s="17"/>
      <c r="I49" s="17"/>
      <c r="J49" s="17"/>
      <c r="K49" s="17"/>
      <c r="N49" s="366"/>
      <c r="O49" s="366"/>
      <c r="P49" s="366"/>
      <c r="Q49" s="366"/>
    </row>
    <row r="50" spans="2:17" ht="15" customHeight="1" x14ac:dyDescent="0.35">
      <c r="B50" s="15" t="s">
        <v>49</v>
      </c>
      <c r="C50" s="16" t="s">
        <v>23</v>
      </c>
      <c r="D50" s="17">
        <v>16846</v>
      </c>
      <c r="E50" s="17">
        <v>34127</v>
      </c>
      <c r="F50" s="17">
        <v>46698</v>
      </c>
      <c r="G50" s="47">
        <v>74021.339575158898</v>
      </c>
      <c r="H50" s="47">
        <v>80071.459349866956</v>
      </c>
      <c r="I50" s="47">
        <v>94715.115753686056</v>
      </c>
      <c r="J50" s="47">
        <v>118074.50319438428</v>
      </c>
      <c r="K50" s="47">
        <v>151981.71604703739</v>
      </c>
      <c r="N50" s="366"/>
      <c r="O50" s="366" t="s">
        <v>357</v>
      </c>
      <c r="P50" s="366"/>
      <c r="Q50" s="366"/>
    </row>
    <row r="51" spans="2:17" ht="15" customHeight="1" x14ac:dyDescent="0.35">
      <c r="B51" s="15" t="s">
        <v>50</v>
      </c>
      <c r="C51" s="16" t="s">
        <v>23</v>
      </c>
      <c r="D51" s="17">
        <v>402</v>
      </c>
      <c r="E51" s="17">
        <v>996</v>
      </c>
      <c r="F51" s="17">
        <v>7282</v>
      </c>
      <c r="G51" s="17">
        <f ca="1">+'YK_BS &amp; CF'!G14*YK_Cost!G17</f>
        <v>7830.544792730002</v>
      </c>
      <c r="H51" s="17">
        <f ca="1">+'YK_BS &amp; CF'!H14*YK_Cost!H17</f>
        <v>10516.452686934999</v>
      </c>
      <c r="I51" s="17">
        <f ca="1">+'YK_BS &amp; CF'!I14*YK_Cost!I17</f>
        <v>13829.203267368719</v>
      </c>
      <c r="J51" s="17">
        <f ca="1">+'YK_BS &amp; CF'!J14*YK_Cost!J17</f>
        <v>17889.825275764906</v>
      </c>
      <c r="K51" s="17">
        <f ca="1">+'YK_BS &amp; CF'!K14*YK_Cost!K17</f>
        <v>22737.563716472578</v>
      </c>
      <c r="N51" s="366"/>
      <c r="O51" s="366"/>
      <c r="P51" s="366"/>
      <c r="Q51" s="366"/>
    </row>
    <row r="52" spans="2:17" ht="15" customHeight="1" x14ac:dyDescent="0.35">
      <c r="B52" s="194" t="s">
        <v>51</v>
      </c>
      <c r="C52" s="195" t="s">
        <v>23</v>
      </c>
      <c r="D52" s="196">
        <v>0</v>
      </c>
      <c r="E52" s="196">
        <v>0</v>
      </c>
      <c r="F52" s="196">
        <v>43528</v>
      </c>
      <c r="G52" s="196">
        <f>+YK_Revenue!D7*'YK_BS &amp; CF'!G9</f>
        <v>0</v>
      </c>
      <c r="H52" s="196">
        <f>+YK_Revenue!E7*'YK_BS &amp; CF'!H9</f>
        <v>0</v>
      </c>
      <c r="I52" s="196">
        <f>+YK_Revenue!F7*'YK_BS &amp; CF'!I9</f>
        <v>0</v>
      </c>
      <c r="J52" s="196">
        <f ca="1">+YK_Revenue!G7*'YK_BS &amp; CF'!J9</f>
        <v>0</v>
      </c>
      <c r="K52" s="196">
        <f ca="1">+YK_Revenue!H7*'YK_BS &amp; CF'!K9</f>
        <v>0</v>
      </c>
      <c r="L52" s="148"/>
      <c r="N52" s="366"/>
      <c r="O52" s="366"/>
      <c r="P52" s="366"/>
      <c r="Q52" s="366"/>
    </row>
    <row r="53" spans="2:17" ht="15" customHeight="1" x14ac:dyDescent="0.35">
      <c r="B53" s="194" t="s">
        <v>44</v>
      </c>
      <c r="C53" s="195" t="s">
        <v>23</v>
      </c>
      <c r="D53" s="196">
        <v>426478</v>
      </c>
      <c r="E53" s="196">
        <v>896965</v>
      </c>
      <c r="F53" s="196">
        <f>1159213-8010</f>
        <v>1151203</v>
      </c>
      <c r="G53" s="197">
        <f ca="1">+'YK_BS &amp; CF'!G7*YK_Revenue!G7+G95</f>
        <v>1057752.9100000001</v>
      </c>
      <c r="H53" s="197">
        <f ca="1">+'YK_BS &amp; CF'!H7*YK_Revenue!H7+H95</f>
        <v>1282928.8266</v>
      </c>
      <c r="I53" s="197">
        <f ca="1">+'YK_BS &amp; CF'!I7*YK_Revenue!I7+I95</f>
        <v>1503072.1573120002</v>
      </c>
      <c r="J53" s="197">
        <f ca="1">+'YK_BS &amp; CF'!J7*YK_Revenue!J7+J95</f>
        <v>1707277.1224315523</v>
      </c>
      <c r="K53" s="197">
        <f ca="1">+'YK_BS &amp; CF'!K7*YK_Revenue!K7+K95</f>
        <v>1864244.0871663778</v>
      </c>
      <c r="L53" s="148"/>
    </row>
    <row r="54" spans="2:17" ht="15" customHeight="1" x14ac:dyDescent="0.35">
      <c r="B54" s="194" t="s">
        <v>52</v>
      </c>
      <c r="C54" s="195" t="s">
        <v>23</v>
      </c>
      <c r="D54" s="196">
        <v>54606</v>
      </c>
      <c r="E54" s="196">
        <v>141385</v>
      </c>
      <c r="F54" s="196">
        <v>162124</v>
      </c>
      <c r="G54" s="197">
        <f ca="1">+'YK_BS &amp; CF'!G10*YK_Revenue!G7</f>
        <v>148085.40740000003</v>
      </c>
      <c r="H54" s="197">
        <f ca="1">+'YK_BS &amp; CF'!H10*YK_Revenue!H7</f>
        <v>185311.94162</v>
      </c>
      <c r="I54" s="197">
        <f ca="1">+'YK_BS &amp; CF'!I10*YK_Revenue!I7</f>
        <v>225460.82359679998</v>
      </c>
      <c r="J54" s="197">
        <f ca="1">+'YK_BS &amp; CF'!J10*YK_Revenue!J7</f>
        <v>268286.40495352965</v>
      </c>
      <c r="K54" s="197">
        <f ca="1">+'YK_BS &amp; CF'!K10*YK_Revenue!K7</f>
        <v>310707.34786106291</v>
      </c>
      <c r="L54" s="148"/>
    </row>
    <row r="55" spans="2:17" ht="15" customHeight="1" x14ac:dyDescent="0.35">
      <c r="B55" s="194" t="s">
        <v>53</v>
      </c>
      <c r="C55" s="195" t="s">
        <v>23</v>
      </c>
      <c r="D55" s="196">
        <v>480521</v>
      </c>
      <c r="E55" s="196">
        <v>479839</v>
      </c>
      <c r="F55" s="196">
        <f>441315+8010</f>
        <v>449325</v>
      </c>
      <c r="G55" s="197">
        <f ca="1">+G139</f>
        <v>3485178.2795309382</v>
      </c>
      <c r="H55" s="197">
        <f t="shared" ref="H55:K55" ca="1" si="23">+H139</f>
        <v>3462983.9656941821</v>
      </c>
      <c r="I55" s="197">
        <f t="shared" ca="1" si="23"/>
        <v>3439093.1339220149</v>
      </c>
      <c r="J55" s="197">
        <f t="shared" ca="1" si="23"/>
        <v>3413003.8387376573</v>
      </c>
      <c r="K55" s="197">
        <f t="shared" ca="1" si="23"/>
        <v>4139543.7665244699</v>
      </c>
      <c r="L55" s="148"/>
    </row>
    <row r="56" spans="2:17" ht="15" customHeight="1" x14ac:dyDescent="0.35">
      <c r="B56" s="19" t="s">
        <v>54</v>
      </c>
      <c r="C56" s="20" t="s">
        <v>23</v>
      </c>
      <c r="D56" s="21">
        <f>SUM(D50:D55)</f>
        <v>978853</v>
      </c>
      <c r="E56" s="21">
        <f t="shared" ref="E56:K56" si="24">SUM(E50:E55)</f>
        <v>1553312</v>
      </c>
      <c r="F56" s="21">
        <f t="shared" si="24"/>
        <v>1860160</v>
      </c>
      <c r="G56" s="21">
        <f t="shared" ca="1" si="24"/>
        <v>4772868.4812988266</v>
      </c>
      <c r="H56" s="21">
        <f t="shared" ca="1" si="24"/>
        <v>5021812.6459509842</v>
      </c>
      <c r="I56" s="21">
        <f t="shared" ca="1" si="24"/>
        <v>5276170.4338518698</v>
      </c>
      <c r="J56" s="21">
        <f t="shared" ca="1" si="24"/>
        <v>5524531.6945928885</v>
      </c>
      <c r="K56" s="21">
        <f t="shared" ca="1" si="24"/>
        <v>6489214.4813154209</v>
      </c>
    </row>
    <row r="57" spans="2:17" ht="15" customHeight="1" x14ac:dyDescent="0.35">
      <c r="B57" s="50"/>
      <c r="C57" s="44"/>
      <c r="D57" s="25"/>
      <c r="E57" s="25"/>
      <c r="F57" s="25"/>
      <c r="G57" s="25"/>
      <c r="H57" s="25"/>
      <c r="I57" s="25"/>
      <c r="J57" s="25"/>
      <c r="K57" s="25"/>
    </row>
    <row r="58" spans="2:17" ht="15" customHeight="1" x14ac:dyDescent="0.35">
      <c r="B58" s="50" t="s">
        <v>7</v>
      </c>
      <c r="C58" s="44" t="s">
        <v>23</v>
      </c>
      <c r="D58" s="25">
        <f>+D47+D56</f>
        <v>1048037</v>
      </c>
      <c r="E58" s="25">
        <f t="shared" ref="E58:K58" si="25">+E47+E56</f>
        <v>1769144</v>
      </c>
      <c r="F58" s="25">
        <f t="shared" si="25"/>
        <v>2274036</v>
      </c>
      <c r="G58" s="25">
        <f t="shared" ca="1" si="25"/>
        <v>5187809.8522519302</v>
      </c>
      <c r="H58" s="25">
        <f t="shared" ca="1" si="25"/>
        <v>5470863.7581425579</v>
      </c>
      <c r="I58" s="25">
        <f t="shared" ca="1" si="25"/>
        <v>5766567.9092258532</v>
      </c>
      <c r="J58" s="25">
        <f t="shared" ca="1" si="25"/>
        <v>6051453.3890004419</v>
      </c>
      <c r="K58" s="25">
        <f t="shared" ca="1" si="25"/>
        <v>7059287.6344290636</v>
      </c>
    </row>
    <row r="59" spans="2:17" ht="15" customHeight="1" x14ac:dyDescent="0.35">
      <c r="B59" s="32"/>
      <c r="C59" s="16"/>
      <c r="D59" s="17"/>
      <c r="E59" s="17"/>
      <c r="F59" s="17"/>
      <c r="G59" s="17"/>
      <c r="H59" s="17"/>
      <c r="I59" s="17"/>
      <c r="J59" s="17"/>
      <c r="K59" s="17"/>
    </row>
    <row r="60" spans="2:17" ht="15" customHeight="1" x14ac:dyDescent="0.35">
      <c r="B60" s="29" t="s">
        <v>12</v>
      </c>
      <c r="C60" s="30"/>
      <c r="D60" s="33"/>
      <c r="E60" s="33"/>
      <c r="F60" s="33"/>
      <c r="G60" s="33"/>
      <c r="H60" s="33"/>
      <c r="I60" s="33"/>
      <c r="J60" s="33"/>
      <c r="K60" s="33"/>
    </row>
    <row r="61" spans="2:17" ht="15" customHeight="1" x14ac:dyDescent="0.35">
      <c r="B61" s="13" t="s">
        <v>55</v>
      </c>
      <c r="C61" s="16"/>
      <c r="D61" s="17"/>
      <c r="E61" s="17"/>
      <c r="F61" s="17"/>
      <c r="G61" s="17"/>
      <c r="H61" s="17"/>
      <c r="I61" s="17"/>
      <c r="J61" s="17"/>
      <c r="K61" s="17"/>
    </row>
    <row r="62" spans="2:17" ht="15" customHeight="1" x14ac:dyDescent="0.35">
      <c r="B62" s="194" t="s">
        <v>56</v>
      </c>
      <c r="C62" s="195" t="s">
        <v>23</v>
      </c>
      <c r="D62" s="196">
        <v>41691</v>
      </c>
      <c r="E62" s="196">
        <v>80271</v>
      </c>
      <c r="F62" s="196">
        <v>56880</v>
      </c>
      <c r="G62" s="196">
        <f ca="1">+'YK_BS &amp; CF'!G12*YK_Cost!G18</f>
        <v>59767.270426640011</v>
      </c>
      <c r="H62" s="196">
        <f ca="1">+'YK_BS &amp; CF'!H12*YK_Cost!H18</f>
        <v>80254.325486200003</v>
      </c>
      <c r="I62" s="196">
        <f ca="1">+'YK_BS &amp; CF'!I12*YK_Cost!I18</f>
        <v>105523.18080408896</v>
      </c>
      <c r="J62" s="196">
        <f ca="1">+'YK_BS &amp; CF'!J12*YK_Cost!J18</f>
        <v>136484.61110181379</v>
      </c>
      <c r="K62" s="196">
        <f ca="1">+'YK_BS &amp; CF'!K12*YK_Cost!K18</f>
        <v>173449.26986995974</v>
      </c>
      <c r="L62" s="148"/>
      <c r="N62" s="366"/>
      <c r="O62" s="366"/>
      <c r="P62" s="366"/>
    </row>
    <row r="63" spans="2:17" ht="15" customHeight="1" x14ac:dyDescent="0.35">
      <c r="B63" s="194" t="s">
        <v>57</v>
      </c>
      <c r="C63" s="195" t="s">
        <v>23</v>
      </c>
      <c r="D63" s="196">
        <v>886</v>
      </c>
      <c r="E63" s="196">
        <v>13301</v>
      </c>
      <c r="F63" s="196">
        <v>17568</v>
      </c>
      <c r="G63" s="199">
        <f ca="1">+'YK_BS &amp; CF'!G48</f>
        <v>56780.148714546885</v>
      </c>
      <c r="H63" s="199">
        <f ca="1">+'YK_BS &amp; CF'!H48</f>
        <v>58497.961006845566</v>
      </c>
      <c r="I63" s="199">
        <f ca="1">+'YK_BS &amp; CF'!I48</f>
        <v>61890.996877667567</v>
      </c>
      <c r="J63" s="199">
        <f ca="1">+'YK_BS &amp; CF'!J48</f>
        <v>66287.923702049855</v>
      </c>
      <c r="K63" s="199">
        <f ca="1">+'YK_BS &amp; CF'!K48</f>
        <v>71878.531272405147</v>
      </c>
      <c r="L63" s="148"/>
      <c r="N63" s="366"/>
      <c r="O63" s="366"/>
      <c r="P63" s="366"/>
    </row>
    <row r="64" spans="2:17" ht="15" customHeight="1" x14ac:dyDescent="0.35">
      <c r="B64" s="194" t="s">
        <v>58</v>
      </c>
      <c r="C64" s="195" t="s">
        <v>23</v>
      </c>
      <c r="D64" s="196">
        <v>792071</v>
      </c>
      <c r="E64" s="196">
        <v>1008948</v>
      </c>
      <c r="F64" s="196">
        <v>1373447</v>
      </c>
      <c r="G64" s="197">
        <f>+F64</f>
        <v>1373447</v>
      </c>
      <c r="H64" s="197">
        <f t="shared" ref="H64:K64" si="26">+G64</f>
        <v>1373447</v>
      </c>
      <c r="I64" s="197">
        <f t="shared" si="26"/>
        <v>1373447</v>
      </c>
      <c r="J64" s="197">
        <f t="shared" si="26"/>
        <v>1373447</v>
      </c>
      <c r="K64" s="197">
        <f t="shared" si="26"/>
        <v>1373447</v>
      </c>
      <c r="L64" s="148"/>
      <c r="N64" s="366"/>
      <c r="O64" s="366"/>
      <c r="P64" s="366"/>
    </row>
    <row r="65" spans="2:16" ht="15" customHeight="1" x14ac:dyDescent="0.35">
      <c r="B65" s="200" t="s">
        <v>59</v>
      </c>
      <c r="C65" s="201" t="s">
        <v>23</v>
      </c>
      <c r="D65" s="202">
        <v>0</v>
      </c>
      <c r="E65" s="202">
        <v>0</v>
      </c>
      <c r="F65" s="202">
        <v>6002</v>
      </c>
      <c r="G65" s="203">
        <f>+F65</f>
        <v>6002</v>
      </c>
      <c r="H65" s="203">
        <f t="shared" ref="H65:K65" si="27">+G65</f>
        <v>6002</v>
      </c>
      <c r="I65" s="203">
        <f t="shared" si="27"/>
        <v>6002</v>
      </c>
      <c r="J65" s="203">
        <f t="shared" si="27"/>
        <v>6002</v>
      </c>
      <c r="K65" s="203">
        <f t="shared" si="27"/>
        <v>6002</v>
      </c>
      <c r="L65" s="148"/>
      <c r="N65" s="366"/>
      <c r="O65" s="366" t="s">
        <v>325</v>
      </c>
      <c r="P65" s="366"/>
    </row>
    <row r="66" spans="2:16" s="28" customFormat="1" ht="15" customHeight="1" x14ac:dyDescent="0.35">
      <c r="B66" s="204" t="s">
        <v>60</v>
      </c>
      <c r="C66" s="205" t="s">
        <v>23</v>
      </c>
      <c r="D66" s="206">
        <f>SUM(D62:D65)</f>
        <v>834648</v>
      </c>
      <c r="E66" s="206">
        <f t="shared" ref="E66:K66" si="28">SUM(E62:E65)</f>
        <v>1102520</v>
      </c>
      <c r="F66" s="206">
        <f t="shared" si="28"/>
        <v>1453897</v>
      </c>
      <c r="G66" s="206">
        <f t="shared" ca="1" si="28"/>
        <v>1495996.4191411869</v>
      </c>
      <c r="H66" s="206">
        <f t="shared" ca="1" si="28"/>
        <v>1518201.2864930455</v>
      </c>
      <c r="I66" s="206">
        <f t="shared" ca="1" si="28"/>
        <v>1546863.1776817564</v>
      </c>
      <c r="J66" s="206">
        <f t="shared" ca="1" si="28"/>
        <v>1582221.5348038636</v>
      </c>
      <c r="K66" s="206">
        <f t="shared" ca="1" si="28"/>
        <v>1624776.801142365</v>
      </c>
      <c r="L66" s="151"/>
      <c r="N66" s="370"/>
      <c r="O66" s="370"/>
      <c r="P66" s="370"/>
    </row>
    <row r="67" spans="2:16" ht="15" customHeight="1" x14ac:dyDescent="0.35">
      <c r="B67" s="194"/>
      <c r="C67" s="195"/>
      <c r="D67" s="196"/>
      <c r="E67" s="196"/>
      <c r="F67" s="196"/>
      <c r="G67" s="196"/>
      <c r="H67" s="196"/>
      <c r="I67" s="196"/>
      <c r="J67" s="207"/>
      <c r="K67" s="196"/>
      <c r="L67" s="148"/>
    </row>
    <row r="68" spans="2:16" ht="15" customHeight="1" x14ac:dyDescent="0.35">
      <c r="B68" s="204" t="s">
        <v>68</v>
      </c>
      <c r="C68" s="195"/>
      <c r="D68" s="196"/>
      <c r="E68" s="208"/>
      <c r="F68" s="208"/>
      <c r="G68" s="196"/>
      <c r="H68" s="196"/>
      <c r="I68" s="196"/>
      <c r="J68" s="207"/>
      <c r="K68" s="196"/>
      <c r="L68" s="148"/>
    </row>
    <row r="69" spans="2:16" ht="15" customHeight="1" x14ac:dyDescent="0.35">
      <c r="B69" s="194" t="s">
        <v>62</v>
      </c>
      <c r="C69" s="195" t="s">
        <v>23</v>
      </c>
      <c r="D69" s="196">
        <v>367287</v>
      </c>
      <c r="E69" s="196">
        <v>1167116</v>
      </c>
      <c r="F69" s="196">
        <v>1164851</v>
      </c>
      <c r="G69" s="197">
        <f ca="1">+'YK_BS &amp; CF'!G11*YK_Cost!G18</f>
        <v>1045927.2324662</v>
      </c>
      <c r="H69" s="197">
        <f ca="1">+'YK_BS &amp; CF'!H11*YK_Cost!H18</f>
        <v>1304132.78915075</v>
      </c>
      <c r="I69" s="197">
        <f ca="1">+'YK_BS &amp; CF'!I11*YK_Cost!I18</f>
        <v>1582847.7120613342</v>
      </c>
      <c r="J69" s="197">
        <f ca="1">+'YK_BS &amp; CF'!J11*YK_Cost!J18</f>
        <v>1876663.4026499398</v>
      </c>
      <c r="K69" s="197">
        <f ca="1">+'YK_BS &amp; CF'!K11*YK_Cost!K18</f>
        <v>2168115.8733744966</v>
      </c>
      <c r="L69" s="148"/>
    </row>
    <row r="70" spans="2:16" ht="15" customHeight="1" x14ac:dyDescent="0.35">
      <c r="B70" s="194" t="s">
        <v>63</v>
      </c>
      <c r="C70" s="195" t="s">
        <v>23</v>
      </c>
      <c r="D70" s="196">
        <v>10049</v>
      </c>
      <c r="E70" s="196">
        <v>72178</v>
      </c>
      <c r="F70" s="196">
        <v>25910</v>
      </c>
      <c r="G70" s="197">
        <f ca="1">+'YK_BS &amp; CF'!G13*YK_Revenue!G7</f>
        <v>42310.116400000006</v>
      </c>
      <c r="H70" s="197">
        <f ca="1">+'YK_BS &amp; CF'!H13*YK_Revenue!H7</f>
        <v>57019.058959999995</v>
      </c>
      <c r="I70" s="197">
        <f ca="1">+'YK_BS &amp; CF'!I13*YK_Revenue!I7</f>
        <v>75153.607865600003</v>
      </c>
      <c r="J70" s="197">
        <f ca="1">+'YK_BS &amp; CF'!J13*YK_Revenue!J7</f>
        <v>97558.692710374409</v>
      </c>
      <c r="K70" s="197">
        <f ca="1">+'YK_BS &amp; CF'!K13*YK_Revenue!K7</f>
        <v>124282.93914442517</v>
      </c>
      <c r="L70" s="148"/>
    </row>
    <row r="71" spans="2:16" ht="15" customHeight="1" x14ac:dyDescent="0.35">
      <c r="B71" s="194" t="s">
        <v>64</v>
      </c>
      <c r="C71" s="195" t="s">
        <v>23</v>
      </c>
      <c r="D71" s="196">
        <v>8046</v>
      </c>
      <c r="E71" s="196">
        <v>3850</v>
      </c>
      <c r="F71" s="196">
        <v>38162</v>
      </c>
      <c r="G71" s="196">
        <f>+F71</f>
        <v>38162</v>
      </c>
      <c r="H71" s="196">
        <f t="shared" ref="H71:K71" si="29">+G71</f>
        <v>38162</v>
      </c>
      <c r="I71" s="196">
        <f t="shared" si="29"/>
        <v>38162</v>
      </c>
      <c r="J71" s="196">
        <f t="shared" si="29"/>
        <v>38162</v>
      </c>
      <c r="K71" s="196">
        <f t="shared" si="29"/>
        <v>38162</v>
      </c>
      <c r="L71" s="148"/>
    </row>
    <row r="72" spans="2:16" ht="15" customHeight="1" x14ac:dyDescent="0.35">
      <c r="B72" s="194" t="s">
        <v>65</v>
      </c>
      <c r="C72" s="195" t="s">
        <v>23</v>
      </c>
      <c r="D72" s="196">
        <v>5286</v>
      </c>
      <c r="E72" s="196">
        <v>6112</v>
      </c>
      <c r="F72" s="196">
        <v>10212</v>
      </c>
      <c r="G72" s="199">
        <f ca="1">+'YK_BS &amp; CF'!G47</f>
        <v>28390.074357273446</v>
      </c>
      <c r="H72" s="199">
        <f ca="1">+'YK_BS &amp; CF'!H47</f>
        <v>29248.980503422787</v>
      </c>
      <c r="I72" s="199">
        <f ca="1">+'YK_BS &amp; CF'!I47</f>
        <v>30945.498438833787</v>
      </c>
      <c r="J72" s="199">
        <f ca="1">+'YK_BS &amp; CF'!J47</f>
        <v>33143.96185102492</v>
      </c>
      <c r="K72" s="199">
        <f ca="1">+'YK_BS &amp; CF'!K47</f>
        <v>35939.265636202581</v>
      </c>
      <c r="L72" s="148"/>
    </row>
    <row r="73" spans="2:16" ht="15" customHeight="1" x14ac:dyDescent="0.35">
      <c r="B73" s="194" t="s">
        <v>66</v>
      </c>
      <c r="C73" s="195" t="s">
        <v>23</v>
      </c>
      <c r="D73" s="196">
        <v>275708</v>
      </c>
      <c r="E73" s="196">
        <v>45100</v>
      </c>
      <c r="F73" s="196">
        <v>136500</v>
      </c>
      <c r="G73" s="199">
        <f ca="1">+'YK_BS &amp; CF'!G41</f>
        <v>2827566.49</v>
      </c>
      <c r="H73" s="199">
        <f ca="1">+'YK_BS &amp; CF'!H41</f>
        <v>2426668.1895489157</v>
      </c>
      <c r="I73" s="199">
        <f ca="1">+'YK_BS &amp; CF'!I41</f>
        <v>1752603.5891082061</v>
      </c>
      <c r="J73" s="199">
        <f ca="1">+'YK_BS &amp; CF'!J41</f>
        <v>716269.2278110272</v>
      </c>
      <c r="K73" s="199">
        <f ca="1">+'YK_BS &amp; CF'!K41</f>
        <v>0</v>
      </c>
      <c r="L73" s="148"/>
    </row>
    <row r="74" spans="2:16" ht="15" customHeight="1" x14ac:dyDescent="0.35">
      <c r="B74" s="194" t="s">
        <v>58</v>
      </c>
      <c r="C74" s="195" t="s">
        <v>23</v>
      </c>
      <c r="D74" s="196">
        <v>130032</v>
      </c>
      <c r="E74" s="196">
        <v>170232</v>
      </c>
      <c r="F74" s="196">
        <v>0</v>
      </c>
      <c r="G74" s="196">
        <v>0</v>
      </c>
      <c r="H74" s="196">
        <v>0</v>
      </c>
      <c r="I74" s="196">
        <v>0</v>
      </c>
      <c r="J74" s="196">
        <v>0</v>
      </c>
      <c r="K74" s="196">
        <v>0</v>
      </c>
      <c r="L74" s="148"/>
    </row>
    <row r="75" spans="2:16" ht="15" customHeight="1" x14ac:dyDescent="0.35">
      <c r="B75" s="209" t="s">
        <v>67</v>
      </c>
      <c r="C75" s="210" t="s">
        <v>23</v>
      </c>
      <c r="D75" s="211">
        <f>SUM(D69:D74)</f>
        <v>796408</v>
      </c>
      <c r="E75" s="211">
        <f t="shared" ref="E75:K75" si="30">SUM(E69:E74)</f>
        <v>1464588</v>
      </c>
      <c r="F75" s="211">
        <f t="shared" si="30"/>
        <v>1375635</v>
      </c>
      <c r="G75" s="211">
        <f t="shared" ca="1" si="30"/>
        <v>3982355.9132234738</v>
      </c>
      <c r="H75" s="211">
        <f ca="1">SUM(H69:H74)</f>
        <v>3855231.0181630887</v>
      </c>
      <c r="I75" s="211">
        <f t="shared" ca="1" si="30"/>
        <v>3479712.4074739739</v>
      </c>
      <c r="J75" s="211">
        <f t="shared" ca="1" si="30"/>
        <v>2761797.2850223663</v>
      </c>
      <c r="K75" s="211">
        <f t="shared" ca="1" si="30"/>
        <v>2366500.0781551241</v>
      </c>
      <c r="L75" s="148"/>
    </row>
    <row r="76" spans="2:16" ht="15" customHeight="1" x14ac:dyDescent="0.35">
      <c r="B76" s="50"/>
      <c r="C76" s="44"/>
      <c r="D76" s="25"/>
      <c r="E76" s="25"/>
      <c r="F76" s="25"/>
      <c r="G76" s="25"/>
      <c r="H76" s="25"/>
      <c r="I76" s="25"/>
      <c r="J76" s="25"/>
      <c r="K76" s="25"/>
    </row>
    <row r="77" spans="2:16" ht="15" customHeight="1" x14ac:dyDescent="0.35">
      <c r="B77" s="50" t="s">
        <v>13</v>
      </c>
      <c r="C77" s="44" t="s">
        <v>23</v>
      </c>
      <c r="D77" s="25">
        <f>+D66+D75</f>
        <v>1631056</v>
      </c>
      <c r="E77" s="25">
        <f t="shared" ref="E77:K77" si="31">+E66+E75</f>
        <v>2567108</v>
      </c>
      <c r="F77" s="25">
        <f t="shared" si="31"/>
        <v>2829532</v>
      </c>
      <c r="G77" s="25">
        <f t="shared" ca="1" si="31"/>
        <v>5478352.3323646607</v>
      </c>
      <c r="H77" s="25">
        <f t="shared" ca="1" si="31"/>
        <v>5373432.304656134</v>
      </c>
      <c r="I77" s="25">
        <f t="shared" ca="1" si="31"/>
        <v>5026575.5851557301</v>
      </c>
      <c r="J77" s="25">
        <f t="shared" ca="1" si="31"/>
        <v>4344018.8198262304</v>
      </c>
      <c r="K77" s="25">
        <f t="shared" ca="1" si="31"/>
        <v>3991276.8792974893</v>
      </c>
    </row>
    <row r="78" spans="2:16" ht="15" customHeight="1" x14ac:dyDescent="0.35">
      <c r="B78" s="50"/>
      <c r="C78" s="44"/>
      <c r="D78" s="25"/>
      <c r="E78" s="25"/>
      <c r="F78" s="25"/>
      <c r="G78" s="25"/>
      <c r="H78" s="25"/>
      <c r="I78" s="25"/>
      <c r="J78" s="25"/>
      <c r="K78" s="25"/>
    </row>
    <row r="79" spans="2:16" ht="15" customHeight="1" x14ac:dyDescent="0.35">
      <c r="B79" s="29" t="s">
        <v>8</v>
      </c>
      <c r="C79" s="30"/>
      <c r="D79" s="33"/>
      <c r="E79" s="33"/>
      <c r="F79" s="33"/>
      <c r="G79" s="33"/>
      <c r="H79" s="33"/>
      <c r="I79" s="33"/>
      <c r="J79" s="33"/>
      <c r="K79" s="33"/>
    </row>
    <row r="80" spans="2:16" ht="15" customHeight="1" x14ac:dyDescent="0.35">
      <c r="B80" s="15" t="s">
        <v>70</v>
      </c>
      <c r="C80" s="16" t="s">
        <v>23</v>
      </c>
      <c r="D80" s="17">
        <v>30</v>
      </c>
      <c r="E80" s="17">
        <v>30</v>
      </c>
      <c r="F80" s="17">
        <v>31</v>
      </c>
      <c r="G80" s="35">
        <f>+F80</f>
        <v>31</v>
      </c>
      <c r="H80" s="35">
        <f t="shared" ref="H80:K80" si="32">+G80</f>
        <v>31</v>
      </c>
      <c r="I80" s="35">
        <f t="shared" si="32"/>
        <v>31</v>
      </c>
      <c r="J80" s="35">
        <f t="shared" si="32"/>
        <v>31</v>
      </c>
      <c r="K80" s="35">
        <f t="shared" si="32"/>
        <v>31</v>
      </c>
    </row>
    <row r="81" spans="2:16" ht="15" customHeight="1" x14ac:dyDescent="0.35">
      <c r="B81" s="15" t="s">
        <v>71</v>
      </c>
      <c r="C81" s="16" t="s">
        <v>23</v>
      </c>
      <c r="D81" s="17">
        <v>134692</v>
      </c>
      <c r="E81" s="17">
        <v>102541</v>
      </c>
      <c r="F81" s="17">
        <v>260345</v>
      </c>
      <c r="G81" s="17">
        <f ca="1">+F81+G96</f>
        <v>268372.81328703702</v>
      </c>
      <c r="H81" s="17">
        <f t="shared" ref="H81:K81" ca="1" si="33">+G81+H96</f>
        <v>278323.04296713154</v>
      </c>
      <c r="I81" s="17">
        <f t="shared" ca="1" si="33"/>
        <v>289635.49496698007</v>
      </c>
      <c r="J81" s="17">
        <f t="shared" ca="1" si="33"/>
        <v>302508.65891924931</v>
      </c>
      <c r="K81" s="17">
        <f t="shared" ca="1" si="33"/>
        <v>317172.52110085991</v>
      </c>
    </row>
    <row r="82" spans="2:16" ht="15" customHeight="1" x14ac:dyDescent="0.35">
      <c r="B82" s="15" t="s">
        <v>69</v>
      </c>
      <c r="C82" s="16" t="s">
        <v>23</v>
      </c>
      <c r="D82" s="17">
        <v>-717741</v>
      </c>
      <c r="E82" s="17">
        <v>-900535</v>
      </c>
      <c r="F82" s="17">
        <v>-815872</v>
      </c>
      <c r="G82" s="35">
        <f ca="1">+F82+G34</f>
        <v>-561574.29325900169</v>
      </c>
      <c r="H82" s="35">
        <f t="shared" ref="H82:K82" ca="1" si="34">+G82+H34</f>
        <v>-189877.2949310377</v>
      </c>
      <c r="I82" s="35">
        <f t="shared" ca="1" si="34"/>
        <v>430693.71412308852</v>
      </c>
      <c r="J82" s="35">
        <f t="shared" ca="1" si="34"/>
        <v>1369610.2635177453</v>
      </c>
      <c r="K82" s="35">
        <f t="shared" ca="1" si="34"/>
        <v>2693399.2000017343</v>
      </c>
    </row>
    <row r="83" spans="2:16" ht="15" customHeight="1" x14ac:dyDescent="0.35">
      <c r="B83" s="19" t="s">
        <v>72</v>
      </c>
      <c r="C83" s="20" t="s">
        <v>23</v>
      </c>
      <c r="D83" s="21">
        <f>SUM(D80:D82)</f>
        <v>-583019</v>
      </c>
      <c r="E83" s="21">
        <f t="shared" ref="E83:K83" si="35">SUM(E80:E82)</f>
        <v>-797964</v>
      </c>
      <c r="F83" s="21">
        <f t="shared" si="35"/>
        <v>-555496</v>
      </c>
      <c r="G83" s="21">
        <f t="shared" ca="1" si="35"/>
        <v>-293170.47997196467</v>
      </c>
      <c r="H83" s="21">
        <f t="shared" ca="1" si="35"/>
        <v>88476.748036093835</v>
      </c>
      <c r="I83" s="21">
        <f t="shared" ca="1" si="35"/>
        <v>720360.20909006859</v>
      </c>
      <c r="J83" s="21">
        <f t="shared" ca="1" si="35"/>
        <v>1672149.9224369945</v>
      </c>
      <c r="K83" s="21">
        <f t="shared" ca="1" si="35"/>
        <v>3010602.7211025944</v>
      </c>
    </row>
    <row r="84" spans="2:16" ht="15" customHeight="1" x14ac:dyDescent="0.35">
      <c r="B84" s="13"/>
      <c r="C84" s="14"/>
      <c r="D84" s="25"/>
      <c r="E84" s="25"/>
      <c r="F84" s="25"/>
      <c r="G84" s="25"/>
      <c r="H84" s="25"/>
      <c r="I84" s="25"/>
      <c r="J84" s="25"/>
      <c r="K84" s="25"/>
    </row>
    <row r="85" spans="2:16" ht="15" customHeight="1" x14ac:dyDescent="0.35">
      <c r="B85" s="13" t="s">
        <v>9</v>
      </c>
      <c r="C85" s="14" t="s">
        <v>23</v>
      </c>
      <c r="D85" s="25">
        <f>+D83+D77</f>
        <v>1048037</v>
      </c>
      <c r="E85" s="25">
        <f t="shared" ref="E85:K85" si="36">+E83+E77</f>
        <v>1769144</v>
      </c>
      <c r="F85" s="25">
        <f t="shared" si="36"/>
        <v>2274036</v>
      </c>
      <c r="G85" s="25">
        <f t="shared" ca="1" si="36"/>
        <v>5185181.8523926958</v>
      </c>
      <c r="H85" s="25">
        <f t="shared" ca="1" si="36"/>
        <v>5461909.052692228</v>
      </c>
      <c r="I85" s="25">
        <f t="shared" ca="1" si="36"/>
        <v>5746935.7942457991</v>
      </c>
      <c r="J85" s="25">
        <f t="shared" ca="1" si="36"/>
        <v>6016168.7422632249</v>
      </c>
      <c r="K85" s="25">
        <f t="shared" ca="1" si="36"/>
        <v>7001879.6004000837</v>
      </c>
    </row>
    <row r="86" spans="2:16" ht="15" customHeight="1" x14ac:dyDescent="0.35">
      <c r="B86" s="15"/>
      <c r="C86" s="16"/>
      <c r="D86" s="17"/>
      <c r="E86" s="17"/>
      <c r="F86" s="17"/>
    </row>
    <row r="87" spans="2:16" ht="15" customHeight="1" x14ac:dyDescent="0.35">
      <c r="B87" s="87" t="s">
        <v>10</v>
      </c>
      <c r="C87" s="88"/>
      <c r="D87" s="89"/>
      <c r="E87" s="89"/>
      <c r="F87" s="89"/>
      <c r="G87" s="89"/>
      <c r="H87" s="89"/>
      <c r="I87" s="89"/>
      <c r="J87" s="89"/>
      <c r="K87" s="89"/>
    </row>
    <row r="88" spans="2:16" ht="2.25" customHeight="1" x14ac:dyDescent="0.35">
      <c r="B88" s="15"/>
      <c r="C88" s="16"/>
      <c r="D88" s="17"/>
      <c r="E88" s="17"/>
      <c r="F88" s="17"/>
    </row>
    <row r="89" spans="2:16" ht="15" customHeight="1" x14ac:dyDescent="0.35">
      <c r="B89" s="29" t="s">
        <v>127</v>
      </c>
      <c r="C89" s="30"/>
      <c r="D89" s="34"/>
      <c r="E89" s="34"/>
      <c r="F89" s="34"/>
      <c r="G89" s="34"/>
      <c r="H89" s="34"/>
      <c r="I89" s="34"/>
      <c r="J89" s="34"/>
      <c r="K89" s="34"/>
    </row>
    <row r="90" spans="2:16" ht="15" customHeight="1" x14ac:dyDescent="0.35">
      <c r="B90" s="13" t="str">
        <f>+B27</f>
        <v>(Loss)/profit before income tax</v>
      </c>
      <c r="C90" s="13" t="str">
        <f>+C27</f>
        <v>RMB'000</v>
      </c>
      <c r="D90" s="25">
        <f>+D27</f>
        <v>-332677</v>
      </c>
      <c r="E90" s="25">
        <f>+E27</f>
        <v>-187961</v>
      </c>
      <c r="F90" s="25">
        <f>+F27</f>
        <v>176210</v>
      </c>
      <c r="G90" s="25">
        <f t="shared" ref="G90:K90" ca="1" si="37">+G27</f>
        <v>365730.27565466444</v>
      </c>
      <c r="H90" s="25">
        <f t="shared" ca="1" si="37"/>
        <v>522262.66443728528</v>
      </c>
      <c r="I90" s="25">
        <f t="shared" ca="1" si="37"/>
        <v>854094.67873883503</v>
      </c>
      <c r="J90" s="25">
        <f t="shared" ca="1" si="37"/>
        <v>1278555.3991928755</v>
      </c>
      <c r="K90" s="25">
        <f t="shared" ca="1" si="37"/>
        <v>1791718.5819786524</v>
      </c>
    </row>
    <row r="91" spans="2:16" ht="15" customHeight="1" x14ac:dyDescent="0.35">
      <c r="B91" s="13" t="s">
        <v>14</v>
      </c>
      <c r="C91" s="16"/>
      <c r="D91" s="17"/>
      <c r="E91" s="17"/>
      <c r="F91" s="17"/>
    </row>
    <row r="92" spans="2:16" ht="15" customHeight="1" x14ac:dyDescent="0.35">
      <c r="B92" s="194" t="s">
        <v>323</v>
      </c>
      <c r="C92" s="195" t="s">
        <v>23</v>
      </c>
      <c r="D92" s="196">
        <f>7583+63</f>
        <v>7646</v>
      </c>
      <c r="E92" s="196">
        <f>11891+287</f>
        <v>12178</v>
      </c>
      <c r="F92" s="196">
        <f>12232+6305</f>
        <v>18537</v>
      </c>
      <c r="G92" s="147">
        <f ca="1">+'YK_BS &amp; CF'!G20</f>
        <v>11977.788397753942</v>
      </c>
      <c r="H92" s="147">
        <f ca="1">+'YK_BS &amp; CF'!H20</f>
        <v>12883.592192240112</v>
      </c>
      <c r="I92" s="147">
        <f ca="1">+'YK_BS &amp; CF'!I20</f>
        <v>12723.884515582493</v>
      </c>
      <c r="J92" s="147">
        <f ca="1">+'YK_BS &amp; CF'!J20</f>
        <v>10992.317060955706</v>
      </c>
      <c r="K92" s="147">
        <f ca="1">+'YK_BS &amp; CF'!K20</f>
        <v>13976.518925888286</v>
      </c>
      <c r="N92" s="366"/>
      <c r="O92" s="366"/>
      <c r="P92" s="366"/>
    </row>
    <row r="93" spans="2:16" ht="15" customHeight="1" x14ac:dyDescent="0.35">
      <c r="B93" s="194" t="s">
        <v>101</v>
      </c>
      <c r="C93" s="195" t="s">
        <v>23</v>
      </c>
      <c r="D93" s="196">
        <v>4358</v>
      </c>
      <c r="E93" s="196">
        <v>28894</v>
      </c>
      <c r="F93" s="196">
        <v>57459</v>
      </c>
      <c r="G93" s="147">
        <f ca="1">+'YK_BS &amp; CF'!G21</f>
        <v>55097.826629668132</v>
      </c>
      <c r="H93" s="147">
        <f ca="1">+'YK_BS &amp; CF'!H21</f>
        <v>61197.062913140529</v>
      </c>
      <c r="I93" s="147">
        <f ca="1">+'YK_BS &amp; CF'!I21</f>
        <v>63619.422577912468</v>
      </c>
      <c r="J93" s="147">
        <f ca="1">+'YK_BS &amp; CF'!J21</f>
        <v>68701.981630973154</v>
      </c>
      <c r="K93" s="147">
        <f ca="1">+'YK_BS &amp; CF'!K21</f>
        <v>52411.94597208107</v>
      </c>
      <c r="N93" s="366"/>
      <c r="O93" s="366"/>
      <c r="P93" s="366"/>
    </row>
    <row r="94" spans="2:16" ht="15" customHeight="1" x14ac:dyDescent="0.35">
      <c r="B94" s="194" t="s">
        <v>100</v>
      </c>
      <c r="C94" s="195" t="s">
        <v>23</v>
      </c>
      <c r="D94" s="196">
        <v>0</v>
      </c>
      <c r="E94" s="196">
        <v>295</v>
      </c>
      <c r="F94" s="196">
        <v>6</v>
      </c>
      <c r="G94" s="47">
        <v>0</v>
      </c>
      <c r="H94" s="47">
        <v>0</v>
      </c>
      <c r="I94" s="47">
        <v>0</v>
      </c>
      <c r="J94" s="47">
        <v>0</v>
      </c>
      <c r="K94" s="47">
        <v>0</v>
      </c>
      <c r="N94" s="366"/>
      <c r="O94" s="366" t="s">
        <v>314</v>
      </c>
      <c r="P94" s="366"/>
    </row>
    <row r="95" spans="2:16" ht="15" customHeight="1" x14ac:dyDescent="0.35">
      <c r="B95" s="194" t="s">
        <v>102</v>
      </c>
      <c r="C95" s="195" t="s">
        <v>23</v>
      </c>
      <c r="D95" s="196">
        <v>356</v>
      </c>
      <c r="E95" s="196">
        <v>1472</v>
      </c>
      <c r="F95" s="196">
        <v>27411</v>
      </c>
      <c r="G95" s="47">
        <v>0</v>
      </c>
      <c r="H95" s="47">
        <v>0</v>
      </c>
      <c r="I95" s="47">
        <v>0</v>
      </c>
      <c r="J95" s="47">
        <v>0</v>
      </c>
      <c r="K95" s="47">
        <v>0</v>
      </c>
      <c r="N95" s="366"/>
      <c r="O95" s="366"/>
      <c r="P95" s="366"/>
    </row>
    <row r="96" spans="2:16" ht="15" customHeight="1" x14ac:dyDescent="0.35">
      <c r="B96" s="194" t="s">
        <v>103</v>
      </c>
      <c r="C96" s="195" t="s">
        <v>23</v>
      </c>
      <c r="D96" s="196">
        <v>32801</v>
      </c>
      <c r="E96" s="196">
        <v>9085</v>
      </c>
      <c r="F96" s="196">
        <v>9661</v>
      </c>
      <c r="G96" s="147">
        <f ca="1">+YK_Cost!G91</f>
        <v>8027.8132870370382</v>
      </c>
      <c r="H96" s="147">
        <f>+YK_Cost!H91</f>
        <v>9950.2296800945187</v>
      </c>
      <c r="I96" s="147">
        <f>+YK_Cost!I91</f>
        <v>11312.451999848534</v>
      </c>
      <c r="J96" s="147">
        <f>+YK_Cost!J91</f>
        <v>12873.163952269255</v>
      </c>
      <c r="K96" s="147">
        <f>+YK_Cost!K91</f>
        <v>14663.862181610577</v>
      </c>
      <c r="L96" s="148"/>
      <c r="M96" s="148"/>
      <c r="N96" s="366"/>
      <c r="O96" s="366"/>
      <c r="P96" s="366"/>
    </row>
    <row r="97" spans="2:16384" ht="15" customHeight="1" x14ac:dyDescent="0.35">
      <c r="B97" s="194" t="s">
        <v>104</v>
      </c>
      <c r="C97" s="195" t="s">
        <v>23</v>
      </c>
      <c r="D97" s="196">
        <v>-35</v>
      </c>
      <c r="E97" s="196">
        <v>3943</v>
      </c>
      <c r="F97" s="196">
        <v>17934</v>
      </c>
      <c r="G97" s="47">
        <v>0</v>
      </c>
      <c r="H97" s="47">
        <v>0</v>
      </c>
      <c r="I97" s="47">
        <v>0</v>
      </c>
      <c r="J97" s="47">
        <v>0</v>
      </c>
      <c r="K97" s="47">
        <v>0</v>
      </c>
      <c r="N97" s="366"/>
      <c r="O97" s="366" t="s">
        <v>327</v>
      </c>
      <c r="P97" s="366"/>
    </row>
    <row r="98" spans="2:16384" ht="15" customHeight="1" x14ac:dyDescent="0.35">
      <c r="B98" s="194" t="s">
        <v>105</v>
      </c>
      <c r="C98" s="195" t="s">
        <v>23</v>
      </c>
      <c r="D98" s="196">
        <v>0</v>
      </c>
      <c r="E98" s="196">
        <v>0</v>
      </c>
      <c r="F98" s="196">
        <v>-2217</v>
      </c>
      <c r="G98" s="47">
        <v>0</v>
      </c>
      <c r="H98" s="47">
        <v>0</v>
      </c>
      <c r="I98" s="47">
        <v>0</v>
      </c>
      <c r="J98" s="47">
        <v>0</v>
      </c>
      <c r="K98" s="47">
        <v>0</v>
      </c>
      <c r="N98" s="366"/>
      <c r="O98" s="366" t="s">
        <v>314</v>
      </c>
      <c r="P98" s="366"/>
    </row>
    <row r="99" spans="2:16384" ht="15" customHeight="1" x14ac:dyDescent="0.35">
      <c r="B99" s="194" t="s">
        <v>106</v>
      </c>
      <c r="C99" s="195" t="s">
        <v>23</v>
      </c>
      <c r="D99" s="196">
        <v>275712</v>
      </c>
      <c r="E99" s="196">
        <v>213216</v>
      </c>
      <c r="F99" s="196">
        <v>181521</v>
      </c>
      <c r="G99" s="47">
        <v>0</v>
      </c>
      <c r="H99" s="47">
        <v>0</v>
      </c>
      <c r="I99" s="47">
        <v>0</v>
      </c>
      <c r="J99" s="47">
        <v>0</v>
      </c>
      <c r="K99" s="47">
        <v>0</v>
      </c>
      <c r="N99" s="366"/>
      <c r="O99" s="366" t="s">
        <v>355</v>
      </c>
      <c r="P99" s="366"/>
    </row>
    <row r="100" spans="2:16384" ht="15" customHeight="1" x14ac:dyDescent="0.35">
      <c r="B100" s="194" t="s">
        <v>107</v>
      </c>
      <c r="C100" s="195" t="s">
        <v>23</v>
      </c>
      <c r="D100" s="196">
        <v>0</v>
      </c>
      <c r="E100" s="196">
        <v>0</v>
      </c>
      <c r="F100" s="196">
        <v>529</v>
      </c>
      <c r="G100" s="47">
        <v>0</v>
      </c>
      <c r="H100" s="47">
        <v>0</v>
      </c>
      <c r="I100" s="47">
        <v>0</v>
      </c>
      <c r="J100" s="47">
        <v>0</v>
      </c>
      <c r="K100" s="47">
        <v>0</v>
      </c>
      <c r="N100" s="366"/>
      <c r="O100" s="366" t="s">
        <v>314</v>
      </c>
      <c r="P100" s="366"/>
    </row>
    <row r="101" spans="2:16384" ht="15" customHeight="1" x14ac:dyDescent="0.35">
      <c r="B101" s="194" t="s">
        <v>108</v>
      </c>
      <c r="C101" s="195" t="s">
        <v>23</v>
      </c>
      <c r="D101" s="196">
        <v>-372</v>
      </c>
      <c r="E101" s="196">
        <v>0</v>
      </c>
      <c r="F101" s="196">
        <v>-966</v>
      </c>
      <c r="G101" s="47">
        <v>0</v>
      </c>
      <c r="H101" s="47">
        <v>0</v>
      </c>
      <c r="I101" s="47">
        <v>0</v>
      </c>
      <c r="J101" s="47">
        <v>0</v>
      </c>
      <c r="K101" s="47">
        <v>0</v>
      </c>
      <c r="N101" s="366"/>
      <c r="O101" s="366" t="s">
        <v>314</v>
      </c>
      <c r="P101" s="366"/>
    </row>
    <row r="102" spans="2:16384" ht="15" customHeight="1" x14ac:dyDescent="0.35">
      <c r="B102" s="2" t="s">
        <v>160</v>
      </c>
      <c r="C102" s="16" t="s">
        <v>23</v>
      </c>
      <c r="D102" s="17">
        <v>5950</v>
      </c>
      <c r="E102" s="17">
        <v>3963</v>
      </c>
      <c r="F102" s="17">
        <v>5615</v>
      </c>
      <c r="G102" s="129">
        <f ca="1">-G111</f>
        <v>81511.828475000002</v>
      </c>
      <c r="H102" s="129">
        <f t="shared" ref="H102:K102" ca="1" si="38">-H111</f>
        <v>144491.45368759517</v>
      </c>
      <c r="I102" s="129">
        <f t="shared" ca="1" si="38"/>
        <v>114929.97391307085</v>
      </c>
      <c r="J102" s="129">
        <f t="shared" ca="1" si="38"/>
        <v>67894.002465278929</v>
      </c>
      <c r="K102" s="129">
        <f t="shared" ca="1" si="38"/>
        <v>19697.403764803254</v>
      </c>
      <c r="N102" s="366"/>
      <c r="O102" s="366"/>
      <c r="P102" s="366"/>
    </row>
    <row r="103" spans="2:16384" ht="15" customHeight="1" x14ac:dyDescent="0.35">
      <c r="B103" s="13" t="s">
        <v>15</v>
      </c>
      <c r="C103" s="16"/>
      <c r="D103" s="17"/>
      <c r="E103" s="17"/>
      <c r="F103" s="17"/>
      <c r="N103" s="366"/>
      <c r="O103" s="366"/>
      <c r="P103" s="366"/>
    </row>
    <row r="104" spans="2:16384" ht="15" customHeight="1" x14ac:dyDescent="0.35">
      <c r="B104" s="194" t="s">
        <v>110</v>
      </c>
      <c r="C104" s="195" t="s">
        <v>23</v>
      </c>
      <c r="D104" s="196">
        <v>-172906</v>
      </c>
      <c r="E104" s="196">
        <v>-463252</v>
      </c>
      <c r="F104" s="196">
        <v>-301195</v>
      </c>
      <c r="G104" s="212">
        <f ca="1">+F43-G43+F52-G52+F53-G53</f>
        <v>155494.94976509921</v>
      </c>
      <c r="H104" s="212">
        <f ca="1">+G43-H43+G52-H52+G53-H53</f>
        <v>-229960.26955010951</v>
      </c>
      <c r="I104" s="212">
        <f ca="1">+H43-I43+H52-I52+H53-I53</f>
        <v>-226041.92486324511</v>
      </c>
      <c r="J104" s="212">
        <f ca="1">+I43-J43+I52-J52+I53-J53</f>
        <v>-211492.62929644925</v>
      </c>
      <c r="K104" s="212">
        <f ca="1">+J43-K43+J52-K52+J53-K53</f>
        <v>-165659.51532061049</v>
      </c>
      <c r="L104" s="148"/>
    </row>
    <row r="105" spans="2:16384" ht="15" customHeight="1" x14ac:dyDescent="0.35">
      <c r="B105" s="194" t="s">
        <v>112</v>
      </c>
      <c r="C105" s="195" t="s">
        <v>23</v>
      </c>
      <c r="D105" s="196">
        <v>6372</v>
      </c>
      <c r="E105" s="196">
        <v>-86779</v>
      </c>
      <c r="F105" s="196">
        <v>-20739</v>
      </c>
      <c r="G105" s="212">
        <f ca="1">+F54-G54</f>
        <v>14038.592599999974</v>
      </c>
      <c r="H105" s="212">
        <f t="shared" ref="H105:K105" ca="1" si="39">+G54-H54</f>
        <v>-37226.534219999972</v>
      </c>
      <c r="I105" s="212">
        <f t="shared" ca="1" si="39"/>
        <v>-40148.881976799981</v>
      </c>
      <c r="J105" s="212">
        <f t="shared" ca="1" si="39"/>
        <v>-42825.581356729672</v>
      </c>
      <c r="K105" s="212">
        <f t="shared" ca="1" si="39"/>
        <v>-42420.942907533259</v>
      </c>
      <c r="L105" s="148"/>
    </row>
    <row r="106" spans="2:16384" ht="15" customHeight="1" x14ac:dyDescent="0.35">
      <c r="B106" s="194" t="s">
        <v>111</v>
      </c>
      <c r="C106" s="195" t="s">
        <v>23</v>
      </c>
      <c r="D106" s="196">
        <v>159357</v>
      </c>
      <c r="E106" s="196">
        <v>804217</v>
      </c>
      <c r="F106" s="196">
        <v>-19397</v>
      </c>
      <c r="G106" s="212">
        <f ca="1">+G62-F62+G69-F69</f>
        <v>-116036.49710716004</v>
      </c>
      <c r="H106" s="212">
        <f ca="1">+H62-G62+H69-G69</f>
        <v>278692.61174410989</v>
      </c>
      <c r="I106" s="212">
        <f ca="1">+I62-H62+I69-H69</f>
        <v>303983.77822847315</v>
      </c>
      <c r="J106" s="212">
        <f ca="1">+J62-I62+J69-I69</f>
        <v>324777.12088633049</v>
      </c>
      <c r="K106" s="212">
        <f ca="1">+K62-J62+K69-J69</f>
        <v>328417.12949270266</v>
      </c>
      <c r="L106" s="148"/>
    </row>
    <row r="107" spans="2:16384" ht="15" customHeight="1" x14ac:dyDescent="0.35">
      <c r="B107" s="194" t="s">
        <v>113</v>
      </c>
      <c r="C107" s="195" t="s">
        <v>23</v>
      </c>
      <c r="D107" s="196">
        <v>7016</v>
      </c>
      <c r="E107" s="196">
        <v>62129</v>
      </c>
      <c r="F107" s="196">
        <v>-46268</v>
      </c>
      <c r="G107" s="212">
        <f ca="1">+G70-F70</f>
        <v>16400.116400000006</v>
      </c>
      <c r="H107" s="212">
        <f ca="1">+H70-G70</f>
        <v>14708.942559999989</v>
      </c>
      <c r="I107" s="212">
        <f ca="1">+I70-H70</f>
        <v>18134.548905600008</v>
      </c>
      <c r="J107" s="212">
        <f ca="1">+J70-I70</f>
        <v>22405.084844774407</v>
      </c>
      <c r="K107" s="212">
        <f ca="1">+K70-J70</f>
        <v>26724.246434050758</v>
      </c>
      <c r="L107" s="148"/>
    </row>
    <row r="108" spans="2:16384" ht="15" customHeight="1" x14ac:dyDescent="0.35">
      <c r="B108" s="194" t="s">
        <v>347</v>
      </c>
      <c r="C108" s="195"/>
      <c r="D108" s="196"/>
      <c r="E108" s="196"/>
      <c r="F108" s="196"/>
      <c r="G108" s="212">
        <f ca="1">+F51-G51</f>
        <v>-548.54479273000197</v>
      </c>
      <c r="H108" s="212">
        <f t="shared" ref="H108:K108" ca="1" si="40">+G51-H51</f>
        <v>-2685.9078942049973</v>
      </c>
      <c r="I108" s="212">
        <f t="shared" ca="1" si="40"/>
        <v>-3312.7505804337197</v>
      </c>
      <c r="J108" s="212">
        <f t="shared" ca="1" si="40"/>
        <v>-4060.6220083961871</v>
      </c>
      <c r="K108" s="212">
        <f t="shared" ca="1" si="40"/>
        <v>-4847.7384407076715</v>
      </c>
      <c r="L108" s="148"/>
    </row>
    <row r="109" spans="2:16384" ht="15" customHeight="1" x14ac:dyDescent="0.35">
      <c r="B109" s="209" t="s">
        <v>109</v>
      </c>
      <c r="C109" s="210" t="s">
        <v>23</v>
      </c>
      <c r="D109" s="211">
        <f>SUM(D92:D108)+D90</f>
        <v>-6422</v>
      </c>
      <c r="E109" s="211">
        <f t="shared" ref="E109:K109" si="41">SUM(E92:E108)+E90</f>
        <v>401400</v>
      </c>
      <c r="F109" s="211">
        <f t="shared" si="41"/>
        <v>104101</v>
      </c>
      <c r="G109" s="211">
        <f t="shared" ca="1" si="41"/>
        <v>591694.14930933272</v>
      </c>
      <c r="H109" s="211">
        <f t="shared" ca="1" si="41"/>
        <v>774313.84555015108</v>
      </c>
      <c r="I109" s="211">
        <f t="shared" ca="1" si="41"/>
        <v>1109295.1814588436</v>
      </c>
      <c r="J109" s="211">
        <f t="shared" ca="1" si="41"/>
        <v>1527820.2373718824</v>
      </c>
      <c r="K109" s="211">
        <f t="shared" ca="1" si="41"/>
        <v>2034681.4920809376</v>
      </c>
      <c r="L109" s="148"/>
    </row>
    <row r="110" spans="2:16384" ht="15" customHeight="1" x14ac:dyDescent="0.35">
      <c r="B110" s="213" t="s">
        <v>114</v>
      </c>
      <c r="C110" s="214" t="s">
        <v>23</v>
      </c>
      <c r="D110" s="196">
        <v>292</v>
      </c>
      <c r="E110" s="196">
        <v>286</v>
      </c>
      <c r="F110" s="196">
        <v>1466</v>
      </c>
      <c r="G110" s="199">
        <f ca="1">YK_Revenue!G127</f>
        <v>2858.2910465037935</v>
      </c>
      <c r="H110" s="199">
        <f ca="1">YK_Revenue!H127</f>
        <v>5047.6180915905352</v>
      </c>
      <c r="I110" s="199">
        <f ca="1">YK_Revenue!I127</f>
        <v>5014.1387043052082</v>
      </c>
      <c r="J110" s="199">
        <f ca="1">YK_Revenue!J127</f>
        <v>4977.8297373954147</v>
      </c>
      <c r="K110" s="199">
        <f ca="1">YK_Revenue!K127</f>
        <v>5486.6847641789227</v>
      </c>
      <c r="L110" s="196"/>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c r="CK110" s="17"/>
      <c r="CL110" s="17"/>
      <c r="CM110" s="17"/>
      <c r="CN110" s="17"/>
      <c r="CO110" s="17"/>
      <c r="CP110" s="17"/>
      <c r="CQ110" s="17"/>
      <c r="CR110" s="17"/>
      <c r="CS110" s="17"/>
      <c r="CT110" s="17"/>
      <c r="CU110" s="17"/>
      <c r="CV110" s="17"/>
      <c r="CW110" s="17"/>
      <c r="CX110" s="17"/>
      <c r="CY110" s="17"/>
      <c r="CZ110" s="17"/>
      <c r="DA110" s="17"/>
      <c r="DB110" s="17"/>
      <c r="DC110" s="17"/>
      <c r="DD110" s="17"/>
      <c r="DE110" s="17"/>
      <c r="DF110" s="17"/>
      <c r="DG110" s="17"/>
      <c r="DH110" s="17"/>
      <c r="DI110" s="17"/>
      <c r="DJ110" s="17"/>
      <c r="DK110" s="17"/>
      <c r="DL110" s="17"/>
      <c r="DM110" s="17"/>
      <c r="DN110" s="17"/>
      <c r="DO110" s="17"/>
      <c r="DP110" s="17"/>
      <c r="DQ110" s="17"/>
      <c r="DR110" s="17"/>
      <c r="DS110" s="17"/>
      <c r="DT110" s="17"/>
      <c r="DU110" s="17"/>
      <c r="DV110" s="17"/>
      <c r="DW110" s="17"/>
      <c r="DX110" s="17"/>
      <c r="DY110" s="17"/>
      <c r="DZ110" s="17"/>
      <c r="EA110" s="17"/>
      <c r="EB110" s="17"/>
      <c r="EC110" s="17"/>
      <c r="ED110" s="17"/>
      <c r="EE110" s="17"/>
      <c r="EF110" s="17"/>
      <c r="EG110" s="17"/>
      <c r="EH110" s="17"/>
      <c r="EI110" s="17"/>
      <c r="EJ110" s="17"/>
      <c r="EK110" s="17"/>
      <c r="EL110" s="17"/>
      <c r="EM110" s="17"/>
      <c r="EN110" s="17"/>
      <c r="EO110" s="17"/>
      <c r="EP110" s="17"/>
      <c r="EQ110" s="17"/>
      <c r="ER110" s="17"/>
      <c r="ES110" s="17"/>
      <c r="ET110" s="17"/>
      <c r="EU110" s="17"/>
      <c r="EV110" s="17"/>
      <c r="EW110" s="17"/>
      <c r="EX110" s="17"/>
      <c r="EY110" s="17"/>
      <c r="EZ110" s="17"/>
      <c r="FA110" s="17"/>
      <c r="FB110" s="17"/>
      <c r="FC110" s="17"/>
      <c r="FD110" s="17"/>
      <c r="FE110" s="17"/>
      <c r="FF110" s="17"/>
      <c r="FG110" s="17"/>
      <c r="FH110" s="17"/>
      <c r="FI110" s="17"/>
      <c r="FJ110" s="17"/>
      <c r="FK110" s="17"/>
      <c r="FL110" s="17"/>
      <c r="FM110" s="17"/>
      <c r="FN110" s="17"/>
      <c r="FO110" s="17"/>
      <c r="FP110" s="17"/>
      <c r="FQ110" s="17"/>
      <c r="FR110" s="17"/>
      <c r="FS110" s="17"/>
      <c r="FT110" s="17"/>
      <c r="FU110" s="17"/>
      <c r="FV110" s="17"/>
      <c r="FW110" s="17"/>
      <c r="FX110" s="17"/>
      <c r="FY110" s="17"/>
      <c r="FZ110" s="17"/>
      <c r="GA110" s="17"/>
      <c r="GB110" s="17"/>
      <c r="GC110" s="17"/>
      <c r="GD110" s="17"/>
      <c r="GE110" s="17"/>
      <c r="GF110" s="17"/>
      <c r="GG110" s="17"/>
      <c r="GH110" s="17"/>
      <c r="GI110" s="17"/>
      <c r="GJ110" s="17"/>
      <c r="GK110" s="17"/>
      <c r="GL110" s="17"/>
      <c r="GM110" s="17"/>
      <c r="GN110" s="17"/>
      <c r="GO110" s="17"/>
      <c r="GP110" s="17"/>
      <c r="GQ110" s="17"/>
      <c r="GR110" s="17"/>
      <c r="GS110" s="17"/>
      <c r="GT110" s="17"/>
      <c r="GU110" s="17"/>
      <c r="GV110" s="17"/>
      <c r="GW110" s="17"/>
      <c r="GX110" s="17"/>
      <c r="GY110" s="17"/>
      <c r="GZ110" s="17"/>
      <c r="HA110" s="17"/>
      <c r="HB110" s="17"/>
      <c r="HC110" s="17"/>
      <c r="HD110" s="17"/>
      <c r="HE110" s="17"/>
      <c r="HF110" s="17"/>
      <c r="HG110" s="17"/>
      <c r="HH110" s="17"/>
      <c r="HI110" s="17"/>
      <c r="HJ110" s="17"/>
      <c r="HK110" s="17"/>
      <c r="HL110" s="17"/>
      <c r="HM110" s="17"/>
      <c r="HN110" s="17"/>
      <c r="HO110" s="17"/>
      <c r="HP110" s="17"/>
      <c r="HQ110" s="17"/>
      <c r="HR110" s="17"/>
      <c r="HS110" s="17"/>
      <c r="HT110" s="17"/>
      <c r="HU110" s="17"/>
      <c r="HV110" s="17"/>
      <c r="HW110" s="17"/>
      <c r="HX110" s="17"/>
      <c r="HY110" s="17"/>
      <c r="HZ110" s="17"/>
      <c r="IA110" s="17"/>
      <c r="IB110" s="17"/>
      <c r="IC110" s="17"/>
      <c r="ID110" s="17"/>
      <c r="IE110" s="17"/>
      <c r="IF110" s="17"/>
      <c r="IG110" s="17"/>
      <c r="IH110" s="17"/>
      <c r="II110" s="17"/>
      <c r="IJ110" s="17"/>
      <c r="IK110" s="17"/>
      <c r="IL110" s="17"/>
      <c r="IM110" s="17"/>
      <c r="IN110" s="17"/>
      <c r="IO110" s="17"/>
      <c r="IP110" s="17"/>
      <c r="IQ110" s="17"/>
      <c r="IR110" s="17"/>
      <c r="IS110" s="17"/>
      <c r="IT110" s="17"/>
      <c r="IU110" s="17"/>
      <c r="IV110" s="17"/>
      <c r="IW110" s="17"/>
      <c r="IX110" s="17"/>
      <c r="IY110" s="17"/>
      <c r="IZ110" s="17"/>
      <c r="JA110" s="17"/>
      <c r="JB110" s="17"/>
      <c r="JC110" s="17"/>
      <c r="JD110" s="17"/>
      <c r="JE110" s="17"/>
      <c r="JF110" s="17"/>
      <c r="JG110" s="17"/>
      <c r="JH110" s="17"/>
      <c r="JI110" s="17"/>
      <c r="JJ110" s="17"/>
      <c r="JK110" s="17"/>
      <c r="JL110" s="17"/>
      <c r="JM110" s="17"/>
      <c r="JN110" s="17"/>
      <c r="JO110" s="17"/>
      <c r="JP110" s="17"/>
      <c r="JQ110" s="17"/>
      <c r="JR110" s="17"/>
      <c r="JS110" s="17"/>
      <c r="JT110" s="17"/>
      <c r="JU110" s="17"/>
      <c r="JV110" s="17"/>
      <c r="JW110" s="17"/>
      <c r="JX110" s="17"/>
      <c r="JY110" s="17"/>
      <c r="JZ110" s="17"/>
      <c r="KA110" s="17"/>
      <c r="KB110" s="17"/>
      <c r="KC110" s="17"/>
      <c r="KD110" s="17"/>
      <c r="KE110" s="17"/>
      <c r="KF110" s="17"/>
      <c r="KG110" s="17"/>
      <c r="KH110" s="17"/>
      <c r="KI110" s="17"/>
      <c r="KJ110" s="17"/>
      <c r="KK110" s="17"/>
      <c r="KL110" s="17"/>
      <c r="KM110" s="17"/>
      <c r="KN110" s="17"/>
      <c r="KO110" s="17"/>
      <c r="KP110" s="17"/>
      <c r="KQ110" s="17"/>
      <c r="KR110" s="17"/>
      <c r="KS110" s="17"/>
      <c r="KT110" s="17"/>
      <c r="KU110" s="17"/>
      <c r="KV110" s="17"/>
      <c r="KW110" s="17"/>
      <c r="KX110" s="17"/>
      <c r="KY110" s="17"/>
      <c r="KZ110" s="17"/>
      <c r="LA110" s="17"/>
      <c r="LB110" s="17"/>
      <c r="LC110" s="17"/>
      <c r="LD110" s="17"/>
      <c r="LE110" s="17"/>
      <c r="LF110" s="17"/>
      <c r="LG110" s="17"/>
      <c r="LH110" s="17"/>
      <c r="LI110" s="17"/>
      <c r="LJ110" s="17"/>
      <c r="LK110" s="17"/>
      <c r="LL110" s="17"/>
      <c r="LM110" s="17"/>
      <c r="LN110" s="17"/>
      <c r="LO110" s="17"/>
      <c r="LP110" s="17"/>
      <c r="LQ110" s="17"/>
      <c r="LR110" s="17"/>
      <c r="LS110" s="17"/>
      <c r="LT110" s="17"/>
      <c r="LU110" s="17"/>
      <c r="LV110" s="17"/>
      <c r="LW110" s="17"/>
      <c r="LX110" s="17"/>
      <c r="LY110" s="17"/>
      <c r="LZ110" s="17"/>
      <c r="MA110" s="17"/>
      <c r="MB110" s="17"/>
      <c r="MC110" s="17"/>
      <c r="MD110" s="17"/>
      <c r="ME110" s="17"/>
      <c r="MF110" s="17"/>
      <c r="MG110" s="17"/>
      <c r="MH110" s="17"/>
      <c r="MI110" s="17"/>
      <c r="MJ110" s="17"/>
      <c r="MK110" s="17"/>
      <c r="ML110" s="17"/>
      <c r="MM110" s="17"/>
      <c r="MN110" s="17"/>
      <c r="MO110" s="17"/>
      <c r="MP110" s="17"/>
      <c r="MQ110" s="17"/>
      <c r="MR110" s="17"/>
      <c r="MS110" s="17"/>
      <c r="MT110" s="17"/>
      <c r="MU110" s="17"/>
      <c r="MV110" s="17"/>
      <c r="MW110" s="17"/>
      <c r="MX110" s="17"/>
      <c r="MY110" s="17"/>
      <c r="MZ110" s="17"/>
      <c r="NA110" s="17"/>
      <c r="NB110" s="17"/>
      <c r="NC110" s="17"/>
      <c r="ND110" s="17"/>
      <c r="NE110" s="17"/>
      <c r="NF110" s="17"/>
      <c r="NG110" s="17"/>
      <c r="NH110" s="17"/>
      <c r="NI110" s="17"/>
      <c r="NJ110" s="17"/>
      <c r="NK110" s="17"/>
      <c r="NL110" s="17"/>
      <c r="NM110" s="17"/>
      <c r="NN110" s="17"/>
      <c r="NO110" s="17"/>
      <c r="NP110" s="17"/>
      <c r="NQ110" s="17"/>
      <c r="NR110" s="17"/>
      <c r="NS110" s="17"/>
      <c r="NT110" s="17"/>
      <c r="NU110" s="17"/>
      <c r="NV110" s="17"/>
      <c r="NW110" s="17"/>
      <c r="NX110" s="17"/>
      <c r="NY110" s="17"/>
      <c r="NZ110" s="17"/>
      <c r="OA110" s="17"/>
      <c r="OB110" s="17"/>
      <c r="OC110" s="17"/>
      <c r="OD110" s="17"/>
      <c r="OE110" s="17"/>
      <c r="OF110" s="17"/>
      <c r="OG110" s="17"/>
      <c r="OH110" s="17"/>
      <c r="OI110" s="17"/>
      <c r="OJ110" s="17"/>
      <c r="OK110" s="17"/>
      <c r="OL110" s="17"/>
      <c r="OM110" s="17"/>
      <c r="ON110" s="17"/>
      <c r="OO110" s="17"/>
      <c r="OP110" s="17"/>
      <c r="OQ110" s="17"/>
      <c r="OR110" s="17"/>
      <c r="OS110" s="17"/>
      <c r="OT110" s="17"/>
      <c r="OU110" s="17"/>
      <c r="OV110" s="17"/>
      <c r="OW110" s="17"/>
      <c r="OX110" s="17"/>
      <c r="OY110" s="17"/>
      <c r="OZ110" s="17"/>
      <c r="PA110" s="17"/>
      <c r="PB110" s="17"/>
      <c r="PC110" s="17"/>
      <c r="PD110" s="17"/>
      <c r="PE110" s="17"/>
      <c r="PF110" s="17"/>
      <c r="PG110" s="17"/>
      <c r="PH110" s="17"/>
      <c r="PI110" s="17"/>
      <c r="PJ110" s="17"/>
      <c r="PK110" s="17"/>
      <c r="PL110" s="17"/>
      <c r="PM110" s="17"/>
      <c r="PN110" s="17"/>
      <c r="PO110" s="17"/>
      <c r="PP110" s="17"/>
      <c r="PQ110" s="17"/>
      <c r="PR110" s="17"/>
      <c r="PS110" s="17"/>
      <c r="PT110" s="17"/>
      <c r="PU110" s="17"/>
      <c r="PV110" s="17"/>
      <c r="PW110" s="17"/>
      <c r="PX110" s="17"/>
      <c r="PY110" s="17"/>
      <c r="PZ110" s="17"/>
      <c r="QA110" s="17"/>
      <c r="QB110" s="17"/>
      <c r="QC110" s="17"/>
      <c r="QD110" s="17"/>
      <c r="QE110" s="17"/>
      <c r="QF110" s="17"/>
      <c r="QG110" s="17"/>
      <c r="QH110" s="17"/>
      <c r="QI110" s="17"/>
      <c r="QJ110" s="17"/>
      <c r="QK110" s="17"/>
      <c r="QL110" s="17"/>
      <c r="QM110" s="17"/>
      <c r="QN110" s="17"/>
      <c r="QO110" s="17"/>
      <c r="QP110" s="17"/>
      <c r="QQ110" s="17"/>
      <c r="QR110" s="17"/>
      <c r="QS110" s="17"/>
      <c r="QT110" s="17"/>
      <c r="QU110" s="17"/>
      <c r="QV110" s="17"/>
      <c r="QW110" s="17"/>
      <c r="QX110" s="17"/>
      <c r="QY110" s="17"/>
      <c r="QZ110" s="17"/>
      <c r="RA110" s="17"/>
      <c r="RB110" s="17"/>
      <c r="RC110" s="17"/>
      <c r="RD110" s="17"/>
      <c r="RE110" s="17"/>
      <c r="RF110" s="17"/>
      <c r="RG110" s="17"/>
      <c r="RH110" s="17"/>
      <c r="RI110" s="17"/>
      <c r="RJ110" s="17"/>
      <c r="RK110" s="17"/>
      <c r="RL110" s="17"/>
      <c r="RM110" s="17"/>
      <c r="RN110" s="17"/>
      <c r="RO110" s="17"/>
      <c r="RP110" s="17"/>
      <c r="RQ110" s="17"/>
      <c r="RR110" s="17"/>
      <c r="RS110" s="17"/>
      <c r="RT110" s="17"/>
      <c r="RU110" s="17"/>
      <c r="RV110" s="17"/>
      <c r="RW110" s="17"/>
      <c r="RX110" s="17"/>
      <c r="RY110" s="17"/>
      <c r="RZ110" s="17"/>
      <c r="SA110" s="17"/>
      <c r="SB110" s="17"/>
      <c r="SC110" s="17"/>
      <c r="SD110" s="17"/>
      <c r="SE110" s="17"/>
      <c r="SF110" s="17"/>
      <c r="SG110" s="17"/>
      <c r="SH110" s="17"/>
      <c r="SI110" s="17"/>
      <c r="SJ110" s="17"/>
      <c r="SK110" s="17"/>
      <c r="SL110" s="17"/>
      <c r="SM110" s="17"/>
      <c r="SN110" s="17"/>
      <c r="SO110" s="17"/>
      <c r="SP110" s="17"/>
      <c r="SQ110" s="17"/>
      <c r="SR110" s="17"/>
      <c r="SS110" s="17"/>
      <c r="ST110" s="17"/>
      <c r="SU110" s="17"/>
      <c r="SV110" s="17"/>
      <c r="SW110" s="17"/>
      <c r="SX110" s="17"/>
      <c r="SY110" s="17"/>
      <c r="SZ110" s="17"/>
      <c r="TA110" s="17"/>
      <c r="TB110" s="17"/>
      <c r="TC110" s="17"/>
      <c r="TD110" s="17"/>
      <c r="TE110" s="17"/>
      <c r="TF110" s="17"/>
      <c r="TG110" s="17"/>
      <c r="TH110" s="17"/>
      <c r="TI110" s="17"/>
      <c r="TJ110" s="17"/>
      <c r="TK110" s="17"/>
      <c r="TL110" s="17"/>
      <c r="TM110" s="17"/>
      <c r="TN110" s="17"/>
      <c r="TO110" s="17"/>
      <c r="TP110" s="17"/>
      <c r="TQ110" s="17"/>
      <c r="TR110" s="17"/>
      <c r="TS110" s="17"/>
      <c r="TT110" s="17"/>
      <c r="TU110" s="17"/>
      <c r="TV110" s="17"/>
      <c r="TW110" s="17"/>
      <c r="TX110" s="17"/>
      <c r="TY110" s="17"/>
      <c r="TZ110" s="17"/>
      <c r="UA110" s="17"/>
      <c r="UB110" s="17"/>
      <c r="UC110" s="17"/>
      <c r="UD110" s="17"/>
      <c r="UE110" s="17"/>
      <c r="UF110" s="17"/>
      <c r="UG110" s="17"/>
      <c r="UH110" s="17"/>
      <c r="UI110" s="17"/>
      <c r="UJ110" s="17"/>
      <c r="UK110" s="17"/>
      <c r="UL110" s="17"/>
      <c r="UM110" s="17"/>
      <c r="UN110" s="17"/>
      <c r="UO110" s="17"/>
      <c r="UP110" s="17"/>
      <c r="UQ110" s="17"/>
      <c r="UR110" s="17"/>
      <c r="US110" s="17"/>
      <c r="UT110" s="17"/>
      <c r="UU110" s="17"/>
      <c r="UV110" s="17"/>
      <c r="UW110" s="17"/>
      <c r="UX110" s="17"/>
      <c r="UY110" s="17"/>
      <c r="UZ110" s="17"/>
      <c r="VA110" s="17"/>
      <c r="VB110" s="17"/>
      <c r="VC110" s="17"/>
      <c r="VD110" s="17"/>
      <c r="VE110" s="17"/>
      <c r="VF110" s="17"/>
      <c r="VG110" s="17"/>
      <c r="VH110" s="17"/>
      <c r="VI110" s="17"/>
      <c r="VJ110" s="17"/>
      <c r="VK110" s="17"/>
      <c r="VL110" s="17"/>
      <c r="VM110" s="17"/>
      <c r="VN110" s="17"/>
      <c r="VO110" s="17"/>
      <c r="VP110" s="17"/>
      <c r="VQ110" s="17"/>
      <c r="VR110" s="17"/>
      <c r="VS110" s="17"/>
      <c r="VT110" s="17"/>
      <c r="VU110" s="17"/>
      <c r="VV110" s="17"/>
      <c r="VW110" s="17"/>
      <c r="VX110" s="17"/>
      <c r="VY110" s="17"/>
      <c r="VZ110" s="17"/>
      <c r="WA110" s="17"/>
      <c r="WB110" s="17"/>
      <c r="WC110" s="17"/>
      <c r="WD110" s="17"/>
      <c r="WE110" s="17"/>
      <c r="WF110" s="17"/>
      <c r="WG110" s="17"/>
      <c r="WH110" s="17"/>
      <c r="WI110" s="17"/>
      <c r="WJ110" s="17"/>
      <c r="WK110" s="17"/>
      <c r="WL110" s="17"/>
      <c r="WM110" s="17"/>
      <c r="WN110" s="17"/>
      <c r="WO110" s="17"/>
      <c r="WP110" s="17"/>
      <c r="WQ110" s="17"/>
      <c r="WR110" s="17"/>
      <c r="WS110" s="17"/>
      <c r="WT110" s="17"/>
      <c r="WU110" s="17"/>
      <c r="WV110" s="17"/>
      <c r="WW110" s="17"/>
      <c r="WX110" s="17"/>
      <c r="WY110" s="17"/>
      <c r="WZ110" s="17"/>
      <c r="XA110" s="17"/>
      <c r="XB110" s="17"/>
      <c r="XC110" s="17"/>
      <c r="XD110" s="17"/>
      <c r="XE110" s="17"/>
      <c r="XF110" s="17"/>
      <c r="XG110" s="17"/>
      <c r="XH110" s="17"/>
      <c r="XI110" s="17"/>
      <c r="XJ110" s="17"/>
      <c r="XK110" s="17"/>
      <c r="XL110" s="17"/>
      <c r="XM110" s="17"/>
      <c r="XN110" s="17"/>
      <c r="XO110" s="17"/>
      <c r="XP110" s="17"/>
      <c r="XQ110" s="17"/>
      <c r="XR110" s="17"/>
      <c r="XS110" s="17"/>
      <c r="XT110" s="17"/>
      <c r="XU110" s="17"/>
      <c r="XV110" s="17"/>
      <c r="XW110" s="17"/>
      <c r="XX110" s="17"/>
      <c r="XY110" s="17"/>
      <c r="XZ110" s="17"/>
      <c r="YA110" s="17"/>
      <c r="YB110" s="17"/>
      <c r="YC110" s="17"/>
      <c r="YD110" s="17"/>
      <c r="YE110" s="17"/>
      <c r="YF110" s="17"/>
      <c r="YG110" s="17"/>
      <c r="YH110" s="17"/>
      <c r="YI110" s="17"/>
      <c r="YJ110" s="17"/>
      <c r="YK110" s="17"/>
      <c r="YL110" s="17"/>
      <c r="YM110" s="17"/>
      <c r="YN110" s="17"/>
      <c r="YO110" s="17"/>
      <c r="YP110" s="17"/>
      <c r="YQ110" s="17"/>
      <c r="YR110" s="17"/>
      <c r="YS110" s="17"/>
      <c r="YT110" s="17"/>
      <c r="YU110" s="17"/>
      <c r="YV110" s="17"/>
      <c r="YW110" s="17"/>
      <c r="YX110" s="17"/>
      <c r="YY110" s="17"/>
      <c r="YZ110" s="17"/>
      <c r="ZA110" s="17"/>
      <c r="ZB110" s="17"/>
      <c r="ZC110" s="17"/>
      <c r="ZD110" s="17"/>
      <c r="ZE110" s="17"/>
      <c r="ZF110" s="17"/>
      <c r="ZG110" s="17"/>
      <c r="ZH110" s="17"/>
      <c r="ZI110" s="17"/>
      <c r="ZJ110" s="17"/>
      <c r="ZK110" s="17"/>
      <c r="ZL110" s="17"/>
      <c r="ZM110" s="17"/>
      <c r="ZN110" s="17"/>
      <c r="ZO110" s="17"/>
      <c r="ZP110" s="17"/>
      <c r="ZQ110" s="17"/>
      <c r="ZR110" s="17"/>
      <c r="ZS110" s="17"/>
      <c r="ZT110" s="17"/>
      <c r="ZU110" s="17"/>
      <c r="ZV110" s="17"/>
      <c r="ZW110" s="17"/>
      <c r="ZX110" s="17"/>
      <c r="ZY110" s="17"/>
      <c r="ZZ110" s="17"/>
      <c r="AAA110" s="17"/>
      <c r="AAB110" s="17"/>
      <c r="AAC110" s="17"/>
      <c r="AAD110" s="17"/>
      <c r="AAE110" s="17"/>
      <c r="AAF110" s="17"/>
      <c r="AAG110" s="17"/>
      <c r="AAH110" s="17"/>
      <c r="AAI110" s="17"/>
      <c r="AAJ110" s="17"/>
      <c r="AAK110" s="17"/>
      <c r="AAL110" s="17"/>
      <c r="AAM110" s="17"/>
      <c r="AAN110" s="17"/>
      <c r="AAO110" s="17"/>
      <c r="AAP110" s="17"/>
      <c r="AAQ110" s="17"/>
      <c r="AAR110" s="17"/>
      <c r="AAS110" s="17"/>
      <c r="AAT110" s="17"/>
      <c r="AAU110" s="17"/>
      <c r="AAV110" s="17"/>
      <c r="AAW110" s="17"/>
      <c r="AAX110" s="17"/>
      <c r="AAY110" s="17"/>
      <c r="AAZ110" s="17"/>
      <c r="ABA110" s="17"/>
      <c r="ABB110" s="17"/>
      <c r="ABC110" s="17"/>
      <c r="ABD110" s="17"/>
      <c r="ABE110" s="17"/>
      <c r="ABF110" s="17"/>
      <c r="ABG110" s="17"/>
      <c r="ABH110" s="17"/>
      <c r="ABI110" s="17"/>
      <c r="ABJ110" s="17"/>
      <c r="ABK110" s="17"/>
      <c r="ABL110" s="17"/>
      <c r="ABM110" s="17"/>
      <c r="ABN110" s="17"/>
      <c r="ABO110" s="17"/>
      <c r="ABP110" s="17"/>
      <c r="ABQ110" s="17"/>
      <c r="ABR110" s="17"/>
      <c r="ABS110" s="17"/>
      <c r="ABT110" s="17"/>
      <c r="ABU110" s="17"/>
      <c r="ABV110" s="17"/>
      <c r="ABW110" s="17"/>
      <c r="ABX110" s="17"/>
      <c r="ABY110" s="17"/>
      <c r="ABZ110" s="17"/>
      <c r="ACA110" s="17"/>
      <c r="ACB110" s="17"/>
      <c r="ACC110" s="17"/>
      <c r="ACD110" s="17"/>
      <c r="ACE110" s="17"/>
      <c r="ACF110" s="17"/>
      <c r="ACG110" s="17"/>
      <c r="ACH110" s="17"/>
      <c r="ACI110" s="17"/>
      <c r="ACJ110" s="17"/>
      <c r="ACK110" s="17"/>
      <c r="ACL110" s="17"/>
      <c r="ACM110" s="17"/>
      <c r="ACN110" s="17"/>
      <c r="ACO110" s="17"/>
      <c r="ACP110" s="17"/>
      <c r="ACQ110" s="17"/>
      <c r="ACR110" s="17"/>
      <c r="ACS110" s="17"/>
      <c r="ACT110" s="17"/>
      <c r="ACU110" s="17"/>
      <c r="ACV110" s="17"/>
      <c r="ACW110" s="17"/>
      <c r="ACX110" s="17"/>
      <c r="ACY110" s="17"/>
      <c r="ACZ110" s="17"/>
      <c r="ADA110" s="17"/>
      <c r="ADB110" s="17"/>
      <c r="ADC110" s="17"/>
      <c r="ADD110" s="17"/>
      <c r="ADE110" s="17"/>
      <c r="ADF110" s="17"/>
      <c r="ADG110" s="17"/>
      <c r="ADH110" s="17"/>
      <c r="ADI110" s="17"/>
      <c r="ADJ110" s="17"/>
      <c r="ADK110" s="17"/>
      <c r="ADL110" s="17"/>
      <c r="ADM110" s="17"/>
      <c r="ADN110" s="17"/>
      <c r="ADO110" s="17"/>
      <c r="ADP110" s="17"/>
      <c r="ADQ110" s="17"/>
      <c r="ADR110" s="17"/>
      <c r="ADS110" s="17"/>
      <c r="ADT110" s="17"/>
      <c r="ADU110" s="17"/>
      <c r="ADV110" s="17"/>
      <c r="ADW110" s="17"/>
      <c r="ADX110" s="17"/>
      <c r="ADY110" s="17"/>
      <c r="ADZ110" s="17"/>
      <c r="AEA110" s="17"/>
      <c r="AEB110" s="17"/>
      <c r="AEC110" s="17"/>
      <c r="AED110" s="17"/>
      <c r="AEE110" s="17"/>
      <c r="AEF110" s="17"/>
      <c r="AEG110" s="17"/>
      <c r="AEH110" s="17"/>
      <c r="AEI110" s="17"/>
      <c r="AEJ110" s="17"/>
      <c r="AEK110" s="17"/>
      <c r="AEL110" s="17"/>
      <c r="AEM110" s="17"/>
      <c r="AEN110" s="17"/>
      <c r="AEO110" s="17"/>
      <c r="AEP110" s="17"/>
      <c r="AEQ110" s="17"/>
      <c r="AER110" s="17"/>
      <c r="AES110" s="17"/>
      <c r="AET110" s="17"/>
      <c r="AEU110" s="17"/>
      <c r="AEV110" s="17"/>
      <c r="AEW110" s="17"/>
      <c r="AEX110" s="17"/>
      <c r="AEY110" s="17"/>
      <c r="AEZ110" s="17"/>
      <c r="AFA110" s="17"/>
      <c r="AFB110" s="17"/>
      <c r="AFC110" s="17"/>
      <c r="AFD110" s="17"/>
      <c r="AFE110" s="17"/>
      <c r="AFF110" s="17"/>
      <c r="AFG110" s="17"/>
      <c r="AFH110" s="17"/>
      <c r="AFI110" s="17"/>
      <c r="AFJ110" s="17"/>
      <c r="AFK110" s="17"/>
      <c r="AFL110" s="17"/>
      <c r="AFM110" s="17"/>
      <c r="AFN110" s="17"/>
      <c r="AFO110" s="17"/>
      <c r="AFP110" s="17"/>
      <c r="AFQ110" s="17"/>
      <c r="AFR110" s="17"/>
      <c r="AFS110" s="17"/>
      <c r="AFT110" s="17"/>
      <c r="AFU110" s="17"/>
      <c r="AFV110" s="17"/>
      <c r="AFW110" s="17"/>
      <c r="AFX110" s="17"/>
      <c r="AFY110" s="17"/>
      <c r="AFZ110" s="17"/>
      <c r="AGA110" s="17"/>
      <c r="AGB110" s="17"/>
      <c r="AGC110" s="17"/>
      <c r="AGD110" s="17"/>
      <c r="AGE110" s="17"/>
      <c r="AGF110" s="17"/>
      <c r="AGG110" s="17"/>
      <c r="AGH110" s="17"/>
      <c r="AGI110" s="17"/>
      <c r="AGJ110" s="17"/>
      <c r="AGK110" s="17"/>
      <c r="AGL110" s="17"/>
      <c r="AGM110" s="17"/>
      <c r="AGN110" s="17"/>
      <c r="AGO110" s="17"/>
      <c r="AGP110" s="17"/>
      <c r="AGQ110" s="17"/>
      <c r="AGR110" s="17"/>
      <c r="AGS110" s="17"/>
      <c r="AGT110" s="17"/>
      <c r="AGU110" s="17"/>
      <c r="AGV110" s="17"/>
      <c r="AGW110" s="17"/>
      <c r="AGX110" s="17"/>
      <c r="AGY110" s="17"/>
      <c r="AGZ110" s="17"/>
      <c r="AHA110" s="17"/>
      <c r="AHB110" s="17"/>
      <c r="AHC110" s="17"/>
      <c r="AHD110" s="17"/>
      <c r="AHE110" s="17"/>
      <c r="AHF110" s="17"/>
      <c r="AHG110" s="17"/>
      <c r="AHH110" s="17"/>
      <c r="AHI110" s="17"/>
      <c r="AHJ110" s="17"/>
      <c r="AHK110" s="17"/>
      <c r="AHL110" s="17"/>
      <c r="AHM110" s="17"/>
      <c r="AHN110" s="17"/>
      <c r="AHO110" s="17"/>
      <c r="AHP110" s="17"/>
      <c r="AHQ110" s="17"/>
      <c r="AHR110" s="17"/>
      <c r="AHS110" s="17"/>
      <c r="AHT110" s="17"/>
      <c r="AHU110" s="17"/>
      <c r="AHV110" s="17"/>
      <c r="AHW110" s="17"/>
      <c r="AHX110" s="17"/>
      <c r="AHY110" s="17"/>
      <c r="AHZ110" s="17"/>
      <c r="AIA110" s="17"/>
      <c r="AIB110" s="17"/>
      <c r="AIC110" s="17"/>
      <c r="AID110" s="17"/>
      <c r="AIE110" s="17"/>
      <c r="AIF110" s="17"/>
      <c r="AIG110" s="17"/>
      <c r="AIH110" s="17"/>
      <c r="AII110" s="17"/>
      <c r="AIJ110" s="17"/>
      <c r="AIK110" s="17"/>
      <c r="AIL110" s="17"/>
      <c r="AIM110" s="17"/>
      <c r="AIN110" s="17"/>
      <c r="AIO110" s="17"/>
      <c r="AIP110" s="17"/>
      <c r="AIQ110" s="17"/>
      <c r="AIR110" s="17"/>
      <c r="AIS110" s="17"/>
      <c r="AIT110" s="17"/>
      <c r="AIU110" s="17"/>
      <c r="AIV110" s="17"/>
      <c r="AIW110" s="17"/>
      <c r="AIX110" s="17"/>
      <c r="AIY110" s="17"/>
      <c r="AIZ110" s="17"/>
      <c r="AJA110" s="17"/>
      <c r="AJB110" s="17"/>
      <c r="AJC110" s="17"/>
      <c r="AJD110" s="17"/>
      <c r="AJE110" s="17"/>
      <c r="AJF110" s="17"/>
      <c r="AJG110" s="17"/>
      <c r="AJH110" s="17"/>
      <c r="AJI110" s="17"/>
      <c r="AJJ110" s="17"/>
      <c r="AJK110" s="17"/>
      <c r="AJL110" s="17"/>
      <c r="AJM110" s="17"/>
      <c r="AJN110" s="17"/>
      <c r="AJO110" s="17"/>
      <c r="AJP110" s="17"/>
      <c r="AJQ110" s="17"/>
      <c r="AJR110" s="17"/>
      <c r="AJS110" s="17"/>
      <c r="AJT110" s="17"/>
      <c r="AJU110" s="17"/>
      <c r="AJV110" s="17"/>
      <c r="AJW110" s="17"/>
      <c r="AJX110" s="17"/>
      <c r="AJY110" s="17"/>
      <c r="AJZ110" s="17"/>
      <c r="AKA110" s="17"/>
      <c r="AKB110" s="17"/>
      <c r="AKC110" s="17"/>
      <c r="AKD110" s="17"/>
      <c r="AKE110" s="17"/>
      <c r="AKF110" s="17"/>
      <c r="AKG110" s="17"/>
      <c r="AKH110" s="17"/>
      <c r="AKI110" s="17"/>
      <c r="AKJ110" s="17"/>
      <c r="AKK110" s="17"/>
      <c r="AKL110" s="17"/>
      <c r="AKM110" s="17"/>
      <c r="AKN110" s="17"/>
      <c r="AKO110" s="17"/>
      <c r="AKP110" s="17"/>
      <c r="AKQ110" s="17"/>
      <c r="AKR110" s="17"/>
      <c r="AKS110" s="17"/>
      <c r="AKT110" s="17"/>
      <c r="AKU110" s="17"/>
      <c r="AKV110" s="17"/>
      <c r="AKW110" s="17"/>
      <c r="AKX110" s="17"/>
      <c r="AKY110" s="17"/>
      <c r="AKZ110" s="17"/>
      <c r="ALA110" s="17"/>
      <c r="ALB110" s="17"/>
      <c r="ALC110" s="17"/>
      <c r="ALD110" s="17"/>
      <c r="ALE110" s="17"/>
      <c r="ALF110" s="17"/>
      <c r="ALG110" s="17"/>
      <c r="ALH110" s="17"/>
      <c r="ALI110" s="17"/>
      <c r="ALJ110" s="17"/>
      <c r="ALK110" s="17"/>
      <c r="ALL110" s="17"/>
      <c r="ALM110" s="17"/>
      <c r="ALN110" s="17"/>
      <c r="ALO110" s="17"/>
      <c r="ALP110" s="17"/>
      <c r="ALQ110" s="17"/>
      <c r="ALR110" s="17"/>
      <c r="ALS110" s="17"/>
      <c r="ALT110" s="17"/>
      <c r="ALU110" s="17"/>
      <c r="ALV110" s="17"/>
      <c r="ALW110" s="17"/>
      <c r="ALX110" s="17"/>
      <c r="ALY110" s="17"/>
      <c r="ALZ110" s="17"/>
      <c r="AMA110" s="17"/>
      <c r="AMB110" s="17"/>
      <c r="AMC110" s="17"/>
      <c r="AMD110" s="17"/>
      <c r="AME110" s="17"/>
      <c r="AMF110" s="17"/>
      <c r="AMG110" s="17"/>
      <c r="AMH110" s="17"/>
      <c r="AMI110" s="17"/>
      <c r="AMJ110" s="17"/>
      <c r="AMK110" s="17"/>
      <c r="AML110" s="17"/>
      <c r="AMM110" s="17"/>
      <c r="AMN110" s="17"/>
      <c r="AMO110" s="17"/>
      <c r="AMP110" s="17"/>
      <c r="AMQ110" s="17"/>
      <c r="AMR110" s="17"/>
      <c r="AMS110" s="17"/>
      <c r="AMT110" s="17"/>
      <c r="AMU110" s="17"/>
      <c r="AMV110" s="17"/>
      <c r="AMW110" s="17"/>
      <c r="AMX110" s="17"/>
      <c r="AMY110" s="17"/>
      <c r="AMZ110" s="17"/>
      <c r="ANA110" s="17"/>
      <c r="ANB110" s="17"/>
      <c r="ANC110" s="17"/>
      <c r="AND110" s="17"/>
      <c r="ANE110" s="17"/>
      <c r="ANF110" s="17"/>
      <c r="ANG110" s="17"/>
      <c r="ANH110" s="17"/>
      <c r="ANI110" s="17"/>
      <c r="ANJ110" s="17"/>
      <c r="ANK110" s="17"/>
      <c r="ANL110" s="17"/>
      <c r="ANM110" s="17"/>
      <c r="ANN110" s="17"/>
      <c r="ANO110" s="17"/>
      <c r="ANP110" s="17"/>
      <c r="ANQ110" s="17"/>
      <c r="ANR110" s="17"/>
      <c r="ANS110" s="17"/>
      <c r="ANT110" s="17"/>
      <c r="ANU110" s="17"/>
      <c r="ANV110" s="17"/>
      <c r="ANW110" s="17"/>
      <c r="ANX110" s="17"/>
      <c r="ANY110" s="17"/>
      <c r="ANZ110" s="17"/>
      <c r="AOA110" s="17"/>
      <c r="AOB110" s="17"/>
      <c r="AOC110" s="17"/>
      <c r="AOD110" s="17"/>
      <c r="AOE110" s="17"/>
      <c r="AOF110" s="17"/>
      <c r="AOG110" s="17"/>
      <c r="AOH110" s="17"/>
      <c r="AOI110" s="17"/>
      <c r="AOJ110" s="17"/>
      <c r="AOK110" s="17"/>
      <c r="AOL110" s="17"/>
      <c r="AOM110" s="17"/>
      <c r="AON110" s="17"/>
      <c r="AOO110" s="17"/>
      <c r="AOP110" s="17"/>
      <c r="AOQ110" s="17"/>
      <c r="AOR110" s="17"/>
      <c r="AOS110" s="17"/>
      <c r="AOT110" s="17"/>
      <c r="AOU110" s="17"/>
      <c r="AOV110" s="17"/>
      <c r="AOW110" s="17"/>
      <c r="AOX110" s="17"/>
      <c r="AOY110" s="17"/>
      <c r="AOZ110" s="17"/>
      <c r="APA110" s="17"/>
      <c r="APB110" s="17"/>
      <c r="APC110" s="17"/>
      <c r="APD110" s="17"/>
      <c r="APE110" s="17"/>
      <c r="APF110" s="17"/>
      <c r="APG110" s="17"/>
      <c r="APH110" s="17"/>
      <c r="API110" s="17"/>
      <c r="APJ110" s="17"/>
      <c r="APK110" s="17"/>
      <c r="APL110" s="17"/>
      <c r="APM110" s="17"/>
      <c r="APN110" s="17"/>
      <c r="APO110" s="17"/>
      <c r="APP110" s="17"/>
      <c r="APQ110" s="17"/>
      <c r="APR110" s="17"/>
      <c r="APS110" s="17"/>
      <c r="APT110" s="17"/>
      <c r="APU110" s="17"/>
      <c r="APV110" s="17"/>
      <c r="APW110" s="17"/>
      <c r="APX110" s="17"/>
      <c r="APY110" s="17"/>
      <c r="APZ110" s="17"/>
      <c r="AQA110" s="17"/>
      <c r="AQB110" s="17"/>
      <c r="AQC110" s="17"/>
      <c r="AQD110" s="17"/>
      <c r="AQE110" s="17"/>
      <c r="AQF110" s="17"/>
      <c r="AQG110" s="17"/>
      <c r="AQH110" s="17"/>
      <c r="AQI110" s="17"/>
      <c r="AQJ110" s="17"/>
      <c r="AQK110" s="17"/>
      <c r="AQL110" s="17"/>
      <c r="AQM110" s="17"/>
      <c r="AQN110" s="17"/>
      <c r="AQO110" s="17"/>
      <c r="AQP110" s="17"/>
      <c r="AQQ110" s="17"/>
      <c r="AQR110" s="17"/>
      <c r="AQS110" s="17"/>
      <c r="AQT110" s="17"/>
      <c r="AQU110" s="17"/>
      <c r="AQV110" s="17"/>
      <c r="AQW110" s="17"/>
      <c r="AQX110" s="17"/>
      <c r="AQY110" s="17"/>
      <c r="AQZ110" s="17"/>
      <c r="ARA110" s="17"/>
      <c r="ARB110" s="17"/>
      <c r="ARC110" s="17"/>
      <c r="ARD110" s="17"/>
      <c r="ARE110" s="17"/>
      <c r="ARF110" s="17"/>
      <c r="ARG110" s="17"/>
      <c r="ARH110" s="17"/>
      <c r="ARI110" s="17"/>
      <c r="ARJ110" s="17"/>
      <c r="ARK110" s="17"/>
      <c r="ARL110" s="17"/>
      <c r="ARM110" s="17"/>
      <c r="ARN110" s="17"/>
      <c r="ARO110" s="17"/>
      <c r="ARP110" s="17"/>
      <c r="ARQ110" s="17"/>
      <c r="ARR110" s="17"/>
      <c r="ARS110" s="17"/>
      <c r="ART110" s="17"/>
      <c r="ARU110" s="17"/>
      <c r="ARV110" s="17"/>
      <c r="ARW110" s="17"/>
      <c r="ARX110" s="17"/>
      <c r="ARY110" s="17"/>
      <c r="ARZ110" s="17"/>
      <c r="ASA110" s="17"/>
      <c r="ASB110" s="17"/>
      <c r="ASC110" s="17"/>
      <c r="ASD110" s="17"/>
      <c r="ASE110" s="17"/>
      <c r="ASF110" s="17"/>
      <c r="ASG110" s="17"/>
      <c r="ASH110" s="17"/>
      <c r="ASI110" s="17"/>
      <c r="ASJ110" s="17"/>
      <c r="ASK110" s="17"/>
      <c r="ASL110" s="17"/>
      <c r="ASM110" s="17"/>
      <c r="ASN110" s="17"/>
      <c r="ASO110" s="17"/>
      <c r="ASP110" s="17"/>
      <c r="ASQ110" s="17"/>
      <c r="ASR110" s="17"/>
      <c r="ASS110" s="17"/>
      <c r="AST110" s="17"/>
      <c r="ASU110" s="17"/>
      <c r="ASV110" s="17"/>
      <c r="ASW110" s="17"/>
      <c r="ASX110" s="17"/>
      <c r="ASY110" s="17"/>
      <c r="ASZ110" s="17"/>
      <c r="ATA110" s="17"/>
      <c r="ATB110" s="17"/>
      <c r="ATC110" s="17"/>
      <c r="ATD110" s="17"/>
      <c r="ATE110" s="17"/>
      <c r="ATF110" s="17"/>
      <c r="ATG110" s="17"/>
      <c r="ATH110" s="17"/>
      <c r="ATI110" s="17"/>
      <c r="ATJ110" s="17"/>
      <c r="ATK110" s="17"/>
      <c r="ATL110" s="17"/>
      <c r="ATM110" s="17"/>
      <c r="ATN110" s="17"/>
      <c r="ATO110" s="17"/>
      <c r="ATP110" s="17"/>
      <c r="ATQ110" s="17"/>
      <c r="ATR110" s="17"/>
      <c r="ATS110" s="17"/>
      <c r="ATT110" s="17"/>
      <c r="ATU110" s="17"/>
      <c r="ATV110" s="17"/>
      <c r="ATW110" s="17"/>
      <c r="ATX110" s="17"/>
      <c r="ATY110" s="17"/>
      <c r="ATZ110" s="17"/>
      <c r="AUA110" s="17"/>
      <c r="AUB110" s="17"/>
      <c r="AUC110" s="17"/>
      <c r="AUD110" s="17"/>
      <c r="AUE110" s="17"/>
      <c r="AUF110" s="17"/>
      <c r="AUG110" s="17"/>
      <c r="AUH110" s="17"/>
      <c r="AUI110" s="17"/>
      <c r="AUJ110" s="17"/>
      <c r="AUK110" s="17"/>
      <c r="AUL110" s="17"/>
      <c r="AUM110" s="17"/>
      <c r="AUN110" s="17"/>
      <c r="AUO110" s="17"/>
      <c r="AUP110" s="17"/>
      <c r="AUQ110" s="17"/>
      <c r="AUR110" s="17"/>
      <c r="AUS110" s="17"/>
      <c r="AUT110" s="17"/>
      <c r="AUU110" s="17"/>
      <c r="AUV110" s="17"/>
      <c r="AUW110" s="17"/>
      <c r="AUX110" s="17"/>
      <c r="AUY110" s="17"/>
      <c r="AUZ110" s="17"/>
      <c r="AVA110" s="17"/>
      <c r="AVB110" s="17"/>
      <c r="AVC110" s="17"/>
      <c r="AVD110" s="17"/>
      <c r="AVE110" s="17"/>
      <c r="AVF110" s="17"/>
      <c r="AVG110" s="17"/>
      <c r="AVH110" s="17"/>
      <c r="AVI110" s="17"/>
      <c r="AVJ110" s="17"/>
      <c r="AVK110" s="17"/>
      <c r="AVL110" s="17"/>
      <c r="AVM110" s="17"/>
      <c r="AVN110" s="17"/>
      <c r="AVO110" s="17"/>
      <c r="AVP110" s="17"/>
      <c r="AVQ110" s="17"/>
      <c r="AVR110" s="17"/>
      <c r="AVS110" s="17"/>
      <c r="AVT110" s="17"/>
      <c r="AVU110" s="17"/>
      <c r="AVV110" s="17"/>
      <c r="AVW110" s="17"/>
      <c r="AVX110" s="17"/>
      <c r="AVY110" s="17"/>
      <c r="AVZ110" s="17"/>
      <c r="AWA110" s="17"/>
      <c r="AWB110" s="17"/>
      <c r="AWC110" s="17"/>
      <c r="AWD110" s="17"/>
      <c r="AWE110" s="17"/>
      <c r="AWF110" s="17"/>
      <c r="AWG110" s="17"/>
      <c r="AWH110" s="17"/>
      <c r="AWI110" s="17"/>
      <c r="AWJ110" s="17"/>
      <c r="AWK110" s="17"/>
      <c r="AWL110" s="17"/>
      <c r="AWM110" s="17"/>
      <c r="AWN110" s="17"/>
      <c r="AWO110" s="17"/>
      <c r="AWP110" s="17"/>
      <c r="AWQ110" s="17"/>
      <c r="AWR110" s="17"/>
      <c r="AWS110" s="17"/>
      <c r="AWT110" s="17"/>
      <c r="AWU110" s="17"/>
      <c r="AWV110" s="17"/>
      <c r="AWW110" s="17"/>
      <c r="AWX110" s="17"/>
      <c r="AWY110" s="17"/>
      <c r="AWZ110" s="17"/>
      <c r="AXA110" s="17"/>
      <c r="AXB110" s="17"/>
      <c r="AXC110" s="17"/>
      <c r="AXD110" s="17"/>
      <c r="AXE110" s="17"/>
      <c r="AXF110" s="17"/>
      <c r="AXG110" s="17"/>
      <c r="AXH110" s="17"/>
      <c r="AXI110" s="17"/>
      <c r="AXJ110" s="17"/>
      <c r="AXK110" s="17"/>
      <c r="AXL110" s="17"/>
      <c r="AXM110" s="17"/>
      <c r="AXN110" s="17"/>
      <c r="AXO110" s="17"/>
      <c r="AXP110" s="17"/>
      <c r="AXQ110" s="17"/>
      <c r="AXR110" s="17"/>
      <c r="AXS110" s="17"/>
      <c r="AXT110" s="17"/>
      <c r="AXU110" s="17"/>
      <c r="AXV110" s="17"/>
      <c r="AXW110" s="17"/>
      <c r="AXX110" s="17"/>
      <c r="AXY110" s="17"/>
      <c r="AXZ110" s="17"/>
      <c r="AYA110" s="17"/>
      <c r="AYB110" s="17"/>
      <c r="AYC110" s="17"/>
      <c r="AYD110" s="17"/>
      <c r="AYE110" s="17"/>
      <c r="AYF110" s="17"/>
      <c r="AYG110" s="17"/>
      <c r="AYH110" s="17"/>
      <c r="AYI110" s="17"/>
      <c r="AYJ110" s="17"/>
      <c r="AYK110" s="17"/>
      <c r="AYL110" s="17"/>
      <c r="AYM110" s="17"/>
      <c r="AYN110" s="17"/>
      <c r="AYO110" s="17"/>
      <c r="AYP110" s="17"/>
      <c r="AYQ110" s="17"/>
      <c r="AYR110" s="17"/>
      <c r="AYS110" s="17"/>
      <c r="AYT110" s="17"/>
      <c r="AYU110" s="17"/>
      <c r="AYV110" s="17"/>
      <c r="AYW110" s="17"/>
      <c r="AYX110" s="17"/>
      <c r="AYY110" s="17"/>
      <c r="AYZ110" s="17"/>
      <c r="AZA110" s="17"/>
      <c r="AZB110" s="17"/>
      <c r="AZC110" s="17"/>
      <c r="AZD110" s="17"/>
      <c r="AZE110" s="17"/>
      <c r="AZF110" s="17"/>
      <c r="AZG110" s="17"/>
      <c r="AZH110" s="17"/>
      <c r="AZI110" s="17"/>
      <c r="AZJ110" s="17"/>
      <c r="AZK110" s="17"/>
      <c r="AZL110" s="17"/>
      <c r="AZM110" s="17"/>
      <c r="AZN110" s="17"/>
      <c r="AZO110" s="17"/>
      <c r="AZP110" s="17"/>
      <c r="AZQ110" s="17"/>
      <c r="AZR110" s="17"/>
      <c r="AZS110" s="17"/>
      <c r="AZT110" s="17"/>
      <c r="AZU110" s="17"/>
      <c r="AZV110" s="17"/>
      <c r="AZW110" s="17"/>
      <c r="AZX110" s="17"/>
      <c r="AZY110" s="17"/>
      <c r="AZZ110" s="17"/>
      <c r="BAA110" s="17"/>
      <c r="BAB110" s="17"/>
      <c r="BAC110" s="17"/>
      <c r="BAD110" s="17"/>
      <c r="BAE110" s="17"/>
      <c r="BAF110" s="17"/>
      <c r="BAG110" s="17"/>
      <c r="BAH110" s="17"/>
      <c r="BAI110" s="17"/>
      <c r="BAJ110" s="17"/>
      <c r="BAK110" s="17"/>
      <c r="BAL110" s="17"/>
      <c r="BAM110" s="17"/>
      <c r="BAN110" s="17"/>
      <c r="BAO110" s="17"/>
      <c r="BAP110" s="17"/>
      <c r="BAQ110" s="17"/>
      <c r="BAR110" s="17"/>
      <c r="BAS110" s="17"/>
      <c r="BAT110" s="17"/>
      <c r="BAU110" s="17"/>
      <c r="BAV110" s="17"/>
      <c r="BAW110" s="17"/>
      <c r="BAX110" s="17"/>
      <c r="BAY110" s="17"/>
      <c r="BAZ110" s="17"/>
      <c r="BBA110" s="17"/>
      <c r="BBB110" s="17"/>
      <c r="BBC110" s="17"/>
      <c r="BBD110" s="17"/>
      <c r="BBE110" s="17"/>
      <c r="BBF110" s="17"/>
      <c r="BBG110" s="17"/>
      <c r="BBH110" s="17"/>
      <c r="BBI110" s="17"/>
      <c r="BBJ110" s="17"/>
      <c r="BBK110" s="17"/>
      <c r="BBL110" s="17"/>
      <c r="BBM110" s="17"/>
      <c r="BBN110" s="17"/>
      <c r="BBO110" s="17"/>
      <c r="BBP110" s="17"/>
      <c r="BBQ110" s="17"/>
      <c r="BBR110" s="17"/>
      <c r="BBS110" s="17"/>
      <c r="BBT110" s="17"/>
      <c r="BBU110" s="17"/>
      <c r="BBV110" s="17"/>
      <c r="BBW110" s="17"/>
      <c r="BBX110" s="17"/>
      <c r="BBY110" s="17"/>
      <c r="BBZ110" s="17"/>
      <c r="BCA110" s="17"/>
      <c r="BCB110" s="17"/>
      <c r="BCC110" s="17"/>
      <c r="BCD110" s="17"/>
      <c r="BCE110" s="17"/>
      <c r="BCF110" s="17"/>
      <c r="BCG110" s="17"/>
      <c r="BCH110" s="17"/>
      <c r="BCI110" s="17"/>
      <c r="BCJ110" s="17"/>
      <c r="BCK110" s="17"/>
      <c r="BCL110" s="17"/>
      <c r="BCM110" s="17"/>
      <c r="BCN110" s="17"/>
      <c r="BCO110" s="17"/>
      <c r="BCP110" s="17"/>
      <c r="BCQ110" s="17"/>
      <c r="BCR110" s="17"/>
      <c r="BCS110" s="17"/>
      <c r="BCT110" s="17"/>
      <c r="BCU110" s="17"/>
      <c r="BCV110" s="17"/>
      <c r="BCW110" s="17"/>
      <c r="BCX110" s="17"/>
      <c r="BCY110" s="17"/>
      <c r="BCZ110" s="17"/>
      <c r="BDA110" s="17"/>
      <c r="BDB110" s="17"/>
      <c r="BDC110" s="17"/>
      <c r="BDD110" s="17"/>
      <c r="BDE110" s="17"/>
      <c r="BDF110" s="17"/>
      <c r="BDG110" s="17"/>
      <c r="BDH110" s="17"/>
      <c r="BDI110" s="17"/>
      <c r="BDJ110" s="17"/>
      <c r="BDK110" s="17"/>
      <c r="BDL110" s="17"/>
      <c r="BDM110" s="17"/>
      <c r="BDN110" s="17"/>
      <c r="BDO110" s="17"/>
      <c r="BDP110" s="17"/>
      <c r="BDQ110" s="17"/>
      <c r="BDR110" s="17"/>
      <c r="BDS110" s="17"/>
      <c r="BDT110" s="17"/>
      <c r="BDU110" s="17"/>
      <c r="BDV110" s="17"/>
      <c r="BDW110" s="17"/>
      <c r="BDX110" s="17"/>
      <c r="BDY110" s="17"/>
      <c r="BDZ110" s="17"/>
      <c r="BEA110" s="17"/>
      <c r="BEB110" s="17"/>
      <c r="BEC110" s="17"/>
      <c r="BED110" s="17"/>
      <c r="BEE110" s="17"/>
      <c r="BEF110" s="17"/>
      <c r="BEG110" s="17"/>
      <c r="BEH110" s="17"/>
      <c r="BEI110" s="17"/>
      <c r="BEJ110" s="17"/>
      <c r="BEK110" s="17"/>
      <c r="BEL110" s="17"/>
      <c r="BEM110" s="17"/>
      <c r="BEN110" s="17"/>
      <c r="BEO110" s="17"/>
      <c r="BEP110" s="17"/>
      <c r="BEQ110" s="17"/>
      <c r="BER110" s="17"/>
      <c r="BES110" s="17"/>
      <c r="BET110" s="17"/>
      <c r="BEU110" s="17"/>
      <c r="BEV110" s="17"/>
      <c r="BEW110" s="17"/>
      <c r="BEX110" s="17"/>
      <c r="BEY110" s="17"/>
      <c r="BEZ110" s="17"/>
      <c r="BFA110" s="17"/>
      <c r="BFB110" s="17"/>
      <c r="BFC110" s="17"/>
      <c r="BFD110" s="17"/>
      <c r="BFE110" s="17"/>
      <c r="BFF110" s="17"/>
      <c r="BFG110" s="17"/>
      <c r="BFH110" s="17"/>
      <c r="BFI110" s="17"/>
      <c r="BFJ110" s="17"/>
      <c r="BFK110" s="17"/>
      <c r="BFL110" s="17"/>
      <c r="BFM110" s="17"/>
      <c r="BFN110" s="17"/>
      <c r="BFO110" s="17"/>
      <c r="BFP110" s="17"/>
      <c r="BFQ110" s="17"/>
      <c r="BFR110" s="17"/>
      <c r="BFS110" s="17"/>
      <c r="BFT110" s="17"/>
      <c r="BFU110" s="17"/>
      <c r="BFV110" s="17"/>
      <c r="BFW110" s="17"/>
      <c r="BFX110" s="17"/>
      <c r="BFY110" s="17"/>
      <c r="BFZ110" s="17"/>
      <c r="BGA110" s="17"/>
      <c r="BGB110" s="17"/>
      <c r="BGC110" s="17"/>
      <c r="BGD110" s="17"/>
      <c r="BGE110" s="17"/>
      <c r="BGF110" s="17"/>
      <c r="BGG110" s="17"/>
      <c r="BGH110" s="17"/>
      <c r="BGI110" s="17"/>
      <c r="BGJ110" s="17"/>
      <c r="BGK110" s="17"/>
      <c r="BGL110" s="17"/>
      <c r="BGM110" s="17"/>
      <c r="BGN110" s="17"/>
      <c r="BGO110" s="17"/>
      <c r="BGP110" s="17"/>
      <c r="BGQ110" s="17"/>
      <c r="BGR110" s="17"/>
      <c r="BGS110" s="17"/>
      <c r="BGT110" s="17"/>
      <c r="BGU110" s="17"/>
      <c r="BGV110" s="17"/>
      <c r="BGW110" s="17"/>
      <c r="BGX110" s="17"/>
      <c r="BGY110" s="17"/>
      <c r="BGZ110" s="17"/>
      <c r="BHA110" s="17"/>
      <c r="BHB110" s="17"/>
      <c r="BHC110" s="17"/>
      <c r="BHD110" s="17"/>
      <c r="BHE110" s="17"/>
      <c r="BHF110" s="17"/>
      <c r="BHG110" s="17"/>
      <c r="BHH110" s="17"/>
      <c r="BHI110" s="17"/>
      <c r="BHJ110" s="17"/>
      <c r="BHK110" s="17"/>
      <c r="BHL110" s="17"/>
      <c r="BHM110" s="17"/>
      <c r="BHN110" s="17"/>
      <c r="BHO110" s="17"/>
      <c r="BHP110" s="17"/>
      <c r="BHQ110" s="17"/>
      <c r="BHR110" s="17"/>
      <c r="BHS110" s="17"/>
      <c r="BHT110" s="17"/>
      <c r="BHU110" s="17"/>
      <c r="BHV110" s="17"/>
      <c r="BHW110" s="17"/>
      <c r="BHX110" s="17"/>
      <c r="BHY110" s="17"/>
      <c r="BHZ110" s="17"/>
      <c r="BIA110" s="17"/>
      <c r="BIB110" s="17"/>
      <c r="BIC110" s="17"/>
      <c r="BID110" s="17"/>
      <c r="BIE110" s="17"/>
      <c r="BIF110" s="17"/>
      <c r="BIG110" s="17"/>
      <c r="BIH110" s="17"/>
      <c r="BII110" s="17"/>
      <c r="BIJ110" s="17"/>
      <c r="BIK110" s="17"/>
      <c r="BIL110" s="17"/>
      <c r="BIM110" s="17"/>
      <c r="BIN110" s="17"/>
      <c r="BIO110" s="17"/>
      <c r="BIP110" s="17"/>
      <c r="BIQ110" s="17"/>
      <c r="BIR110" s="17"/>
      <c r="BIS110" s="17"/>
      <c r="BIT110" s="17"/>
      <c r="BIU110" s="17"/>
      <c r="BIV110" s="17"/>
      <c r="BIW110" s="17"/>
      <c r="BIX110" s="17"/>
      <c r="BIY110" s="17"/>
      <c r="BIZ110" s="17"/>
      <c r="BJA110" s="17"/>
      <c r="BJB110" s="17"/>
      <c r="BJC110" s="17"/>
      <c r="BJD110" s="17"/>
      <c r="BJE110" s="17"/>
      <c r="BJF110" s="17"/>
      <c r="BJG110" s="17"/>
      <c r="BJH110" s="17"/>
      <c r="BJI110" s="17"/>
      <c r="BJJ110" s="17"/>
      <c r="BJK110" s="17"/>
      <c r="BJL110" s="17"/>
      <c r="BJM110" s="17"/>
      <c r="BJN110" s="17"/>
      <c r="BJO110" s="17"/>
      <c r="BJP110" s="17"/>
      <c r="BJQ110" s="17"/>
      <c r="BJR110" s="17"/>
      <c r="BJS110" s="17"/>
      <c r="BJT110" s="17"/>
      <c r="BJU110" s="17"/>
      <c r="BJV110" s="17"/>
      <c r="BJW110" s="17"/>
      <c r="BJX110" s="17"/>
      <c r="BJY110" s="17"/>
      <c r="BJZ110" s="17"/>
      <c r="BKA110" s="17"/>
      <c r="BKB110" s="17"/>
      <c r="BKC110" s="17"/>
      <c r="BKD110" s="17"/>
      <c r="BKE110" s="17"/>
      <c r="BKF110" s="17"/>
      <c r="BKG110" s="17"/>
      <c r="BKH110" s="17"/>
      <c r="BKI110" s="17"/>
      <c r="BKJ110" s="17"/>
      <c r="BKK110" s="17"/>
      <c r="BKL110" s="17"/>
      <c r="BKM110" s="17"/>
      <c r="BKN110" s="17"/>
      <c r="BKO110" s="17"/>
      <c r="BKP110" s="17"/>
      <c r="BKQ110" s="17"/>
      <c r="BKR110" s="17"/>
      <c r="BKS110" s="17"/>
      <c r="BKT110" s="17"/>
      <c r="BKU110" s="17"/>
      <c r="BKV110" s="17"/>
      <c r="BKW110" s="17"/>
      <c r="BKX110" s="17"/>
      <c r="BKY110" s="17"/>
      <c r="BKZ110" s="17"/>
      <c r="BLA110" s="17"/>
      <c r="BLB110" s="17"/>
      <c r="BLC110" s="17"/>
      <c r="BLD110" s="17"/>
      <c r="BLE110" s="17"/>
      <c r="BLF110" s="17"/>
      <c r="BLG110" s="17"/>
      <c r="BLH110" s="17"/>
      <c r="BLI110" s="17"/>
      <c r="BLJ110" s="17"/>
      <c r="BLK110" s="17"/>
      <c r="BLL110" s="17"/>
      <c r="BLM110" s="17"/>
      <c r="BLN110" s="17"/>
      <c r="BLO110" s="17"/>
      <c r="BLP110" s="17"/>
      <c r="BLQ110" s="17"/>
      <c r="BLR110" s="17"/>
      <c r="BLS110" s="17"/>
      <c r="BLT110" s="17"/>
      <c r="BLU110" s="17"/>
      <c r="BLV110" s="17"/>
      <c r="BLW110" s="17"/>
      <c r="BLX110" s="17"/>
      <c r="BLY110" s="17"/>
      <c r="BLZ110" s="17"/>
      <c r="BMA110" s="17"/>
      <c r="BMB110" s="17"/>
      <c r="BMC110" s="17"/>
      <c r="BMD110" s="17"/>
      <c r="BME110" s="17"/>
      <c r="BMF110" s="17"/>
      <c r="BMG110" s="17"/>
      <c r="BMH110" s="17"/>
      <c r="BMI110" s="17"/>
      <c r="BMJ110" s="17"/>
      <c r="BMK110" s="17"/>
      <c r="BML110" s="17"/>
      <c r="BMM110" s="17"/>
      <c r="BMN110" s="17"/>
      <c r="BMO110" s="17"/>
      <c r="BMP110" s="17"/>
      <c r="BMQ110" s="17"/>
      <c r="BMR110" s="17"/>
      <c r="BMS110" s="17"/>
      <c r="BMT110" s="17"/>
      <c r="BMU110" s="17"/>
      <c r="BMV110" s="17"/>
      <c r="BMW110" s="17"/>
      <c r="BMX110" s="17"/>
      <c r="BMY110" s="17"/>
      <c r="BMZ110" s="17"/>
      <c r="BNA110" s="17"/>
      <c r="BNB110" s="17"/>
      <c r="BNC110" s="17"/>
      <c r="BND110" s="17"/>
      <c r="BNE110" s="17"/>
      <c r="BNF110" s="17"/>
      <c r="BNG110" s="17"/>
      <c r="BNH110" s="17"/>
      <c r="BNI110" s="17"/>
      <c r="BNJ110" s="17"/>
      <c r="BNK110" s="17"/>
      <c r="BNL110" s="17"/>
      <c r="BNM110" s="17"/>
      <c r="BNN110" s="17"/>
      <c r="BNO110" s="17"/>
      <c r="BNP110" s="17"/>
      <c r="BNQ110" s="17"/>
      <c r="BNR110" s="17"/>
      <c r="BNS110" s="17"/>
      <c r="BNT110" s="17"/>
      <c r="BNU110" s="17"/>
      <c r="BNV110" s="17"/>
      <c r="BNW110" s="17"/>
      <c r="BNX110" s="17"/>
      <c r="BNY110" s="17"/>
      <c r="BNZ110" s="17"/>
      <c r="BOA110" s="17"/>
      <c r="BOB110" s="17"/>
      <c r="BOC110" s="17"/>
      <c r="BOD110" s="17"/>
      <c r="BOE110" s="17"/>
      <c r="BOF110" s="17"/>
      <c r="BOG110" s="17"/>
      <c r="BOH110" s="17"/>
      <c r="BOI110" s="17"/>
      <c r="BOJ110" s="17"/>
      <c r="BOK110" s="17"/>
      <c r="BOL110" s="17"/>
      <c r="BOM110" s="17"/>
      <c r="BON110" s="17"/>
      <c r="BOO110" s="17"/>
      <c r="BOP110" s="17"/>
      <c r="BOQ110" s="17"/>
      <c r="BOR110" s="17"/>
      <c r="BOS110" s="17"/>
      <c r="BOT110" s="17"/>
      <c r="BOU110" s="17"/>
      <c r="BOV110" s="17"/>
      <c r="BOW110" s="17"/>
      <c r="BOX110" s="17"/>
      <c r="BOY110" s="17"/>
      <c r="BOZ110" s="17"/>
      <c r="BPA110" s="17"/>
      <c r="BPB110" s="17"/>
      <c r="BPC110" s="17"/>
      <c r="BPD110" s="17"/>
      <c r="BPE110" s="17"/>
      <c r="BPF110" s="17"/>
      <c r="BPG110" s="17"/>
      <c r="BPH110" s="17"/>
      <c r="BPI110" s="17"/>
      <c r="BPJ110" s="17"/>
      <c r="BPK110" s="17"/>
      <c r="BPL110" s="17"/>
      <c r="BPM110" s="17"/>
      <c r="BPN110" s="17"/>
      <c r="BPO110" s="17"/>
      <c r="BPP110" s="17"/>
      <c r="BPQ110" s="17"/>
      <c r="BPR110" s="17"/>
      <c r="BPS110" s="17"/>
      <c r="BPT110" s="17"/>
      <c r="BPU110" s="17"/>
      <c r="BPV110" s="17"/>
      <c r="BPW110" s="17"/>
      <c r="BPX110" s="17"/>
      <c r="BPY110" s="17"/>
      <c r="BPZ110" s="17"/>
      <c r="BQA110" s="17"/>
      <c r="BQB110" s="17"/>
      <c r="BQC110" s="17"/>
      <c r="BQD110" s="17"/>
      <c r="BQE110" s="17"/>
      <c r="BQF110" s="17"/>
      <c r="BQG110" s="17"/>
      <c r="BQH110" s="17"/>
      <c r="BQI110" s="17"/>
      <c r="BQJ110" s="17"/>
      <c r="BQK110" s="17"/>
      <c r="BQL110" s="17"/>
      <c r="BQM110" s="17"/>
      <c r="BQN110" s="17"/>
      <c r="BQO110" s="17"/>
      <c r="BQP110" s="17"/>
      <c r="BQQ110" s="17"/>
      <c r="BQR110" s="17"/>
      <c r="BQS110" s="17"/>
      <c r="BQT110" s="17"/>
      <c r="BQU110" s="17"/>
      <c r="BQV110" s="17"/>
      <c r="BQW110" s="17"/>
      <c r="BQX110" s="17"/>
      <c r="BQY110" s="17"/>
      <c r="BQZ110" s="17"/>
      <c r="BRA110" s="17"/>
      <c r="BRB110" s="17"/>
      <c r="BRC110" s="17"/>
      <c r="BRD110" s="17"/>
      <c r="BRE110" s="17"/>
      <c r="BRF110" s="17"/>
      <c r="BRG110" s="17"/>
      <c r="BRH110" s="17"/>
      <c r="BRI110" s="17"/>
      <c r="BRJ110" s="17"/>
      <c r="BRK110" s="17"/>
      <c r="BRL110" s="17"/>
      <c r="BRM110" s="17"/>
      <c r="BRN110" s="17"/>
      <c r="BRO110" s="17"/>
      <c r="BRP110" s="17"/>
      <c r="BRQ110" s="17"/>
      <c r="BRR110" s="17"/>
      <c r="BRS110" s="17"/>
      <c r="BRT110" s="17"/>
      <c r="BRU110" s="17"/>
      <c r="BRV110" s="17"/>
      <c r="BRW110" s="17"/>
      <c r="BRX110" s="17"/>
      <c r="BRY110" s="17"/>
      <c r="BRZ110" s="17"/>
      <c r="BSA110" s="17"/>
      <c r="BSB110" s="17"/>
      <c r="BSC110" s="17"/>
      <c r="BSD110" s="17"/>
      <c r="BSE110" s="17"/>
      <c r="BSF110" s="17"/>
      <c r="BSG110" s="17"/>
      <c r="BSH110" s="17"/>
      <c r="BSI110" s="17"/>
      <c r="BSJ110" s="17"/>
      <c r="BSK110" s="17"/>
      <c r="BSL110" s="17"/>
      <c r="BSM110" s="17"/>
      <c r="BSN110" s="17"/>
      <c r="BSO110" s="17"/>
      <c r="BSP110" s="17"/>
      <c r="BSQ110" s="17"/>
      <c r="BSR110" s="17"/>
      <c r="BSS110" s="17"/>
      <c r="BST110" s="17"/>
      <c r="BSU110" s="17"/>
      <c r="BSV110" s="17"/>
      <c r="BSW110" s="17"/>
      <c r="BSX110" s="17"/>
      <c r="BSY110" s="17"/>
      <c r="BSZ110" s="17"/>
      <c r="BTA110" s="17"/>
      <c r="BTB110" s="17"/>
      <c r="BTC110" s="17"/>
      <c r="BTD110" s="17"/>
      <c r="BTE110" s="17"/>
      <c r="BTF110" s="17"/>
      <c r="BTG110" s="17"/>
      <c r="BTH110" s="17"/>
      <c r="BTI110" s="17"/>
      <c r="BTJ110" s="17"/>
      <c r="BTK110" s="17"/>
      <c r="BTL110" s="17"/>
      <c r="BTM110" s="17"/>
      <c r="BTN110" s="17"/>
      <c r="BTO110" s="17"/>
      <c r="BTP110" s="17"/>
      <c r="BTQ110" s="17"/>
      <c r="BTR110" s="17"/>
      <c r="BTS110" s="17"/>
      <c r="BTT110" s="17"/>
      <c r="BTU110" s="17"/>
      <c r="BTV110" s="17"/>
      <c r="BTW110" s="17"/>
      <c r="BTX110" s="17"/>
      <c r="BTY110" s="17"/>
      <c r="BTZ110" s="17"/>
      <c r="BUA110" s="17"/>
      <c r="BUB110" s="17"/>
      <c r="BUC110" s="17"/>
      <c r="BUD110" s="17"/>
      <c r="BUE110" s="17"/>
      <c r="BUF110" s="17"/>
      <c r="BUG110" s="17"/>
      <c r="BUH110" s="17"/>
      <c r="BUI110" s="17"/>
      <c r="BUJ110" s="17"/>
      <c r="BUK110" s="17"/>
      <c r="BUL110" s="17"/>
      <c r="BUM110" s="17"/>
      <c r="BUN110" s="17"/>
      <c r="BUO110" s="17"/>
      <c r="BUP110" s="17"/>
      <c r="BUQ110" s="17"/>
      <c r="BUR110" s="17"/>
      <c r="BUS110" s="17"/>
      <c r="BUT110" s="17"/>
      <c r="BUU110" s="17"/>
      <c r="BUV110" s="17"/>
      <c r="BUW110" s="17"/>
      <c r="BUX110" s="17"/>
      <c r="BUY110" s="17"/>
      <c r="BUZ110" s="17"/>
      <c r="BVA110" s="17"/>
      <c r="BVB110" s="17"/>
      <c r="BVC110" s="17"/>
      <c r="BVD110" s="17"/>
      <c r="BVE110" s="17"/>
      <c r="BVF110" s="17"/>
      <c r="BVG110" s="17"/>
      <c r="BVH110" s="17"/>
      <c r="BVI110" s="17"/>
      <c r="BVJ110" s="17"/>
      <c r="BVK110" s="17"/>
      <c r="BVL110" s="17"/>
      <c r="BVM110" s="17"/>
      <c r="BVN110" s="17"/>
      <c r="BVO110" s="17"/>
      <c r="BVP110" s="17"/>
      <c r="BVQ110" s="17"/>
      <c r="BVR110" s="17"/>
      <c r="BVS110" s="17"/>
      <c r="BVT110" s="17"/>
      <c r="BVU110" s="17"/>
      <c r="BVV110" s="17"/>
      <c r="BVW110" s="17"/>
      <c r="BVX110" s="17"/>
      <c r="BVY110" s="17"/>
      <c r="BVZ110" s="17"/>
      <c r="BWA110" s="17"/>
      <c r="BWB110" s="17"/>
      <c r="BWC110" s="17"/>
      <c r="BWD110" s="17"/>
      <c r="BWE110" s="17"/>
      <c r="BWF110" s="17"/>
      <c r="BWG110" s="17"/>
      <c r="BWH110" s="17"/>
      <c r="BWI110" s="17"/>
      <c r="BWJ110" s="17"/>
      <c r="BWK110" s="17"/>
      <c r="BWL110" s="17"/>
      <c r="BWM110" s="17"/>
      <c r="BWN110" s="17"/>
      <c r="BWO110" s="17"/>
      <c r="BWP110" s="17"/>
      <c r="BWQ110" s="17"/>
      <c r="BWR110" s="17"/>
      <c r="BWS110" s="17"/>
      <c r="BWT110" s="17"/>
      <c r="BWU110" s="17"/>
      <c r="BWV110" s="17"/>
      <c r="BWW110" s="17"/>
      <c r="BWX110" s="17"/>
      <c r="BWY110" s="17"/>
      <c r="BWZ110" s="17"/>
      <c r="BXA110" s="17"/>
      <c r="BXB110" s="17"/>
      <c r="BXC110" s="17"/>
      <c r="BXD110" s="17"/>
      <c r="BXE110" s="17"/>
      <c r="BXF110" s="17"/>
      <c r="BXG110" s="17"/>
      <c r="BXH110" s="17"/>
      <c r="BXI110" s="17"/>
      <c r="BXJ110" s="17"/>
      <c r="BXK110" s="17"/>
      <c r="BXL110" s="17"/>
      <c r="BXM110" s="17"/>
      <c r="BXN110" s="17"/>
      <c r="BXO110" s="17"/>
      <c r="BXP110" s="17"/>
      <c r="BXQ110" s="17"/>
      <c r="BXR110" s="17"/>
      <c r="BXS110" s="17"/>
      <c r="BXT110" s="17"/>
      <c r="BXU110" s="17"/>
      <c r="BXV110" s="17"/>
      <c r="BXW110" s="17"/>
      <c r="BXX110" s="17"/>
      <c r="BXY110" s="17"/>
      <c r="BXZ110" s="17"/>
      <c r="BYA110" s="17"/>
      <c r="BYB110" s="17"/>
      <c r="BYC110" s="17"/>
      <c r="BYD110" s="17"/>
      <c r="BYE110" s="17"/>
      <c r="BYF110" s="17"/>
      <c r="BYG110" s="17"/>
      <c r="BYH110" s="17"/>
      <c r="BYI110" s="17"/>
      <c r="BYJ110" s="17"/>
      <c r="BYK110" s="17"/>
      <c r="BYL110" s="17"/>
      <c r="BYM110" s="17"/>
      <c r="BYN110" s="17"/>
      <c r="BYO110" s="17"/>
      <c r="BYP110" s="17"/>
      <c r="BYQ110" s="17"/>
      <c r="BYR110" s="17"/>
      <c r="BYS110" s="17"/>
      <c r="BYT110" s="17"/>
      <c r="BYU110" s="17"/>
      <c r="BYV110" s="17"/>
      <c r="BYW110" s="17"/>
      <c r="BYX110" s="17"/>
      <c r="BYY110" s="17"/>
      <c r="BYZ110" s="17"/>
      <c r="BZA110" s="17"/>
      <c r="BZB110" s="17"/>
      <c r="BZC110" s="17"/>
      <c r="BZD110" s="17"/>
      <c r="BZE110" s="17"/>
      <c r="BZF110" s="17"/>
      <c r="BZG110" s="17"/>
      <c r="BZH110" s="17"/>
      <c r="BZI110" s="17"/>
      <c r="BZJ110" s="17"/>
      <c r="BZK110" s="17"/>
      <c r="BZL110" s="17"/>
      <c r="BZM110" s="17"/>
      <c r="BZN110" s="17"/>
      <c r="BZO110" s="17"/>
      <c r="BZP110" s="17"/>
      <c r="BZQ110" s="17"/>
      <c r="BZR110" s="17"/>
      <c r="BZS110" s="17"/>
      <c r="BZT110" s="17"/>
      <c r="BZU110" s="17"/>
      <c r="BZV110" s="17"/>
      <c r="BZW110" s="17"/>
      <c r="BZX110" s="17"/>
      <c r="BZY110" s="17"/>
      <c r="BZZ110" s="17"/>
      <c r="CAA110" s="17"/>
      <c r="CAB110" s="17"/>
      <c r="CAC110" s="17"/>
      <c r="CAD110" s="17"/>
      <c r="CAE110" s="17"/>
      <c r="CAF110" s="17"/>
      <c r="CAG110" s="17"/>
      <c r="CAH110" s="17"/>
      <c r="CAI110" s="17"/>
      <c r="CAJ110" s="17"/>
      <c r="CAK110" s="17"/>
      <c r="CAL110" s="17"/>
      <c r="CAM110" s="17"/>
      <c r="CAN110" s="17"/>
      <c r="CAO110" s="17"/>
      <c r="CAP110" s="17"/>
      <c r="CAQ110" s="17"/>
      <c r="CAR110" s="17"/>
      <c r="CAS110" s="17"/>
      <c r="CAT110" s="17"/>
      <c r="CAU110" s="17"/>
      <c r="CAV110" s="17"/>
      <c r="CAW110" s="17"/>
      <c r="CAX110" s="17"/>
      <c r="CAY110" s="17"/>
      <c r="CAZ110" s="17"/>
      <c r="CBA110" s="17"/>
      <c r="CBB110" s="17"/>
      <c r="CBC110" s="17"/>
      <c r="CBD110" s="17"/>
      <c r="CBE110" s="17"/>
      <c r="CBF110" s="17"/>
      <c r="CBG110" s="17"/>
      <c r="CBH110" s="17"/>
      <c r="CBI110" s="17"/>
      <c r="CBJ110" s="17"/>
      <c r="CBK110" s="17"/>
      <c r="CBL110" s="17"/>
      <c r="CBM110" s="17"/>
      <c r="CBN110" s="17"/>
      <c r="CBO110" s="17"/>
      <c r="CBP110" s="17"/>
      <c r="CBQ110" s="17"/>
      <c r="CBR110" s="17"/>
      <c r="CBS110" s="17"/>
      <c r="CBT110" s="17"/>
      <c r="CBU110" s="17"/>
      <c r="CBV110" s="17"/>
      <c r="CBW110" s="17"/>
      <c r="CBX110" s="17"/>
      <c r="CBY110" s="17"/>
      <c r="CBZ110" s="17"/>
      <c r="CCA110" s="17"/>
      <c r="CCB110" s="17"/>
      <c r="CCC110" s="17"/>
      <c r="CCD110" s="17"/>
      <c r="CCE110" s="17"/>
      <c r="CCF110" s="17"/>
      <c r="CCG110" s="17"/>
      <c r="CCH110" s="17"/>
      <c r="CCI110" s="17"/>
      <c r="CCJ110" s="17"/>
      <c r="CCK110" s="17"/>
      <c r="CCL110" s="17"/>
      <c r="CCM110" s="17"/>
      <c r="CCN110" s="17"/>
      <c r="CCO110" s="17"/>
      <c r="CCP110" s="17"/>
      <c r="CCQ110" s="17"/>
      <c r="CCR110" s="17"/>
      <c r="CCS110" s="17"/>
      <c r="CCT110" s="17"/>
      <c r="CCU110" s="17"/>
      <c r="CCV110" s="17"/>
      <c r="CCW110" s="17"/>
      <c r="CCX110" s="17"/>
      <c r="CCY110" s="17"/>
      <c r="CCZ110" s="17"/>
      <c r="CDA110" s="17"/>
      <c r="CDB110" s="17"/>
      <c r="CDC110" s="17"/>
      <c r="CDD110" s="17"/>
      <c r="CDE110" s="17"/>
      <c r="CDF110" s="17"/>
      <c r="CDG110" s="17"/>
      <c r="CDH110" s="17"/>
      <c r="CDI110" s="17"/>
      <c r="CDJ110" s="17"/>
      <c r="CDK110" s="17"/>
      <c r="CDL110" s="17"/>
      <c r="CDM110" s="17"/>
      <c r="CDN110" s="17"/>
      <c r="CDO110" s="17"/>
      <c r="CDP110" s="17"/>
      <c r="CDQ110" s="17"/>
      <c r="CDR110" s="17"/>
      <c r="CDS110" s="17"/>
      <c r="CDT110" s="17"/>
      <c r="CDU110" s="17"/>
      <c r="CDV110" s="17"/>
      <c r="CDW110" s="17"/>
      <c r="CDX110" s="17"/>
      <c r="CDY110" s="17"/>
      <c r="CDZ110" s="17"/>
      <c r="CEA110" s="17"/>
      <c r="CEB110" s="17"/>
      <c r="CEC110" s="17"/>
      <c r="CED110" s="17"/>
      <c r="CEE110" s="17"/>
      <c r="CEF110" s="17"/>
      <c r="CEG110" s="17"/>
      <c r="CEH110" s="17"/>
      <c r="CEI110" s="17"/>
      <c r="CEJ110" s="17"/>
      <c r="CEK110" s="17"/>
      <c r="CEL110" s="17"/>
      <c r="CEM110" s="17"/>
      <c r="CEN110" s="17"/>
      <c r="CEO110" s="17"/>
      <c r="CEP110" s="17"/>
      <c r="CEQ110" s="17"/>
      <c r="CER110" s="17"/>
      <c r="CES110" s="17"/>
      <c r="CET110" s="17"/>
      <c r="CEU110" s="17"/>
      <c r="CEV110" s="17"/>
      <c r="CEW110" s="17"/>
      <c r="CEX110" s="17"/>
      <c r="CEY110" s="17"/>
      <c r="CEZ110" s="17"/>
      <c r="CFA110" s="17"/>
      <c r="CFB110" s="17"/>
      <c r="CFC110" s="17"/>
      <c r="CFD110" s="17"/>
      <c r="CFE110" s="17"/>
      <c r="CFF110" s="17"/>
      <c r="CFG110" s="17"/>
      <c r="CFH110" s="17"/>
      <c r="CFI110" s="17"/>
      <c r="CFJ110" s="17"/>
      <c r="CFK110" s="17"/>
      <c r="CFL110" s="17"/>
      <c r="CFM110" s="17"/>
      <c r="CFN110" s="17"/>
      <c r="CFO110" s="17"/>
      <c r="CFP110" s="17"/>
      <c r="CFQ110" s="17"/>
      <c r="CFR110" s="17"/>
      <c r="CFS110" s="17"/>
      <c r="CFT110" s="17"/>
      <c r="CFU110" s="17"/>
      <c r="CFV110" s="17"/>
      <c r="CFW110" s="17"/>
      <c r="CFX110" s="17"/>
      <c r="CFY110" s="17"/>
      <c r="CFZ110" s="17"/>
      <c r="CGA110" s="17"/>
      <c r="CGB110" s="17"/>
      <c r="CGC110" s="17"/>
      <c r="CGD110" s="17"/>
      <c r="CGE110" s="17"/>
      <c r="CGF110" s="17"/>
      <c r="CGG110" s="17"/>
      <c r="CGH110" s="17"/>
      <c r="CGI110" s="17"/>
      <c r="CGJ110" s="17"/>
      <c r="CGK110" s="17"/>
      <c r="CGL110" s="17"/>
      <c r="CGM110" s="17"/>
      <c r="CGN110" s="17"/>
      <c r="CGO110" s="17"/>
      <c r="CGP110" s="17"/>
      <c r="CGQ110" s="17"/>
      <c r="CGR110" s="17"/>
      <c r="CGS110" s="17"/>
      <c r="CGT110" s="17"/>
      <c r="CGU110" s="17"/>
      <c r="CGV110" s="17"/>
      <c r="CGW110" s="17"/>
      <c r="CGX110" s="17"/>
      <c r="CGY110" s="17"/>
      <c r="CGZ110" s="17"/>
      <c r="CHA110" s="17"/>
      <c r="CHB110" s="17"/>
      <c r="CHC110" s="17"/>
      <c r="CHD110" s="17"/>
      <c r="CHE110" s="17"/>
      <c r="CHF110" s="17"/>
      <c r="CHG110" s="17"/>
      <c r="CHH110" s="17"/>
      <c r="CHI110" s="17"/>
      <c r="CHJ110" s="17"/>
      <c r="CHK110" s="17"/>
      <c r="CHL110" s="17"/>
      <c r="CHM110" s="17"/>
      <c r="CHN110" s="17"/>
      <c r="CHO110" s="17"/>
      <c r="CHP110" s="17"/>
      <c r="CHQ110" s="17"/>
      <c r="CHR110" s="17"/>
      <c r="CHS110" s="17"/>
      <c r="CHT110" s="17"/>
      <c r="CHU110" s="17"/>
      <c r="CHV110" s="17"/>
      <c r="CHW110" s="17"/>
      <c r="CHX110" s="17"/>
      <c r="CHY110" s="17"/>
      <c r="CHZ110" s="17"/>
      <c r="CIA110" s="17"/>
      <c r="CIB110" s="17"/>
      <c r="CIC110" s="17"/>
      <c r="CID110" s="17"/>
      <c r="CIE110" s="17"/>
      <c r="CIF110" s="17"/>
      <c r="CIG110" s="17"/>
      <c r="CIH110" s="17"/>
      <c r="CII110" s="17"/>
      <c r="CIJ110" s="17"/>
      <c r="CIK110" s="17"/>
      <c r="CIL110" s="17"/>
      <c r="CIM110" s="17"/>
      <c r="CIN110" s="17"/>
      <c r="CIO110" s="17"/>
      <c r="CIP110" s="17"/>
      <c r="CIQ110" s="17"/>
      <c r="CIR110" s="17"/>
      <c r="CIS110" s="17"/>
      <c r="CIT110" s="17"/>
      <c r="CIU110" s="17"/>
      <c r="CIV110" s="17"/>
      <c r="CIW110" s="17"/>
      <c r="CIX110" s="17"/>
      <c r="CIY110" s="17"/>
      <c r="CIZ110" s="17"/>
      <c r="CJA110" s="17"/>
      <c r="CJB110" s="17"/>
      <c r="CJC110" s="17"/>
      <c r="CJD110" s="17"/>
      <c r="CJE110" s="17"/>
      <c r="CJF110" s="17"/>
      <c r="CJG110" s="17"/>
      <c r="CJH110" s="17"/>
      <c r="CJI110" s="17"/>
      <c r="CJJ110" s="17"/>
      <c r="CJK110" s="17"/>
      <c r="CJL110" s="17"/>
      <c r="CJM110" s="17"/>
      <c r="CJN110" s="17"/>
      <c r="CJO110" s="17"/>
      <c r="CJP110" s="17"/>
      <c r="CJQ110" s="17"/>
      <c r="CJR110" s="17"/>
      <c r="CJS110" s="17"/>
      <c r="CJT110" s="17"/>
      <c r="CJU110" s="17"/>
      <c r="CJV110" s="17"/>
      <c r="CJW110" s="17"/>
      <c r="CJX110" s="17"/>
      <c r="CJY110" s="17"/>
      <c r="CJZ110" s="17"/>
      <c r="CKA110" s="17"/>
      <c r="CKB110" s="17"/>
      <c r="CKC110" s="17"/>
      <c r="CKD110" s="17"/>
      <c r="CKE110" s="17"/>
      <c r="CKF110" s="17"/>
      <c r="CKG110" s="17"/>
      <c r="CKH110" s="17"/>
      <c r="CKI110" s="17"/>
      <c r="CKJ110" s="17"/>
      <c r="CKK110" s="17"/>
      <c r="CKL110" s="17"/>
      <c r="CKM110" s="17"/>
      <c r="CKN110" s="17"/>
      <c r="CKO110" s="17"/>
      <c r="CKP110" s="17"/>
      <c r="CKQ110" s="17"/>
      <c r="CKR110" s="17"/>
      <c r="CKS110" s="17"/>
      <c r="CKT110" s="17"/>
      <c r="CKU110" s="17"/>
      <c r="CKV110" s="17"/>
      <c r="CKW110" s="17"/>
      <c r="CKX110" s="17"/>
      <c r="CKY110" s="17"/>
      <c r="CKZ110" s="17"/>
      <c r="CLA110" s="17"/>
      <c r="CLB110" s="17"/>
      <c r="CLC110" s="17"/>
      <c r="CLD110" s="17"/>
      <c r="CLE110" s="17"/>
      <c r="CLF110" s="17"/>
      <c r="CLG110" s="17"/>
      <c r="CLH110" s="17"/>
      <c r="CLI110" s="17"/>
      <c r="CLJ110" s="17"/>
      <c r="CLK110" s="17"/>
      <c r="CLL110" s="17"/>
      <c r="CLM110" s="17"/>
      <c r="CLN110" s="17"/>
      <c r="CLO110" s="17"/>
      <c r="CLP110" s="17"/>
      <c r="CLQ110" s="17"/>
      <c r="CLR110" s="17"/>
      <c r="CLS110" s="17"/>
      <c r="CLT110" s="17"/>
      <c r="CLU110" s="17"/>
      <c r="CLV110" s="17"/>
      <c r="CLW110" s="17"/>
      <c r="CLX110" s="17"/>
      <c r="CLY110" s="17"/>
      <c r="CLZ110" s="17"/>
      <c r="CMA110" s="17"/>
      <c r="CMB110" s="17"/>
      <c r="CMC110" s="17"/>
      <c r="CMD110" s="17"/>
      <c r="CME110" s="17"/>
      <c r="CMF110" s="17"/>
      <c r="CMG110" s="17"/>
      <c r="CMH110" s="17"/>
      <c r="CMI110" s="17"/>
      <c r="CMJ110" s="17"/>
      <c r="CMK110" s="17"/>
      <c r="CML110" s="17"/>
      <c r="CMM110" s="17"/>
      <c r="CMN110" s="17"/>
      <c r="CMO110" s="17"/>
      <c r="CMP110" s="17"/>
      <c r="CMQ110" s="17"/>
      <c r="CMR110" s="17"/>
      <c r="CMS110" s="17"/>
      <c r="CMT110" s="17"/>
      <c r="CMU110" s="17"/>
      <c r="CMV110" s="17"/>
      <c r="CMW110" s="17"/>
      <c r="CMX110" s="17"/>
      <c r="CMY110" s="17"/>
      <c r="CMZ110" s="17"/>
      <c r="CNA110" s="17"/>
      <c r="CNB110" s="17"/>
      <c r="CNC110" s="17"/>
      <c r="CND110" s="17"/>
      <c r="CNE110" s="17"/>
      <c r="CNF110" s="17"/>
      <c r="CNG110" s="17"/>
      <c r="CNH110" s="17"/>
      <c r="CNI110" s="17"/>
      <c r="CNJ110" s="17"/>
      <c r="CNK110" s="17"/>
      <c r="CNL110" s="17"/>
      <c r="CNM110" s="17"/>
      <c r="CNN110" s="17"/>
      <c r="CNO110" s="17"/>
      <c r="CNP110" s="17"/>
      <c r="CNQ110" s="17"/>
      <c r="CNR110" s="17"/>
      <c r="CNS110" s="17"/>
      <c r="CNT110" s="17"/>
      <c r="CNU110" s="17"/>
      <c r="CNV110" s="17"/>
      <c r="CNW110" s="17"/>
      <c r="CNX110" s="17"/>
      <c r="CNY110" s="17"/>
      <c r="CNZ110" s="17"/>
      <c r="COA110" s="17"/>
      <c r="COB110" s="17"/>
      <c r="COC110" s="17"/>
      <c r="COD110" s="17"/>
      <c r="COE110" s="17"/>
      <c r="COF110" s="17"/>
      <c r="COG110" s="17"/>
      <c r="COH110" s="17"/>
      <c r="COI110" s="17"/>
      <c r="COJ110" s="17"/>
      <c r="COK110" s="17"/>
      <c r="COL110" s="17"/>
      <c r="COM110" s="17"/>
      <c r="CON110" s="17"/>
      <c r="COO110" s="17"/>
      <c r="COP110" s="17"/>
      <c r="COQ110" s="17"/>
      <c r="COR110" s="17"/>
      <c r="COS110" s="17"/>
      <c r="COT110" s="17"/>
      <c r="COU110" s="17"/>
      <c r="COV110" s="17"/>
      <c r="COW110" s="17"/>
      <c r="COX110" s="17"/>
      <c r="COY110" s="17"/>
      <c r="COZ110" s="17"/>
      <c r="CPA110" s="17"/>
      <c r="CPB110" s="17"/>
      <c r="CPC110" s="17"/>
      <c r="CPD110" s="17"/>
      <c r="CPE110" s="17"/>
      <c r="CPF110" s="17"/>
      <c r="CPG110" s="17"/>
      <c r="CPH110" s="17"/>
      <c r="CPI110" s="17"/>
      <c r="CPJ110" s="17"/>
      <c r="CPK110" s="17"/>
      <c r="CPL110" s="17"/>
      <c r="CPM110" s="17"/>
      <c r="CPN110" s="17"/>
      <c r="CPO110" s="17"/>
      <c r="CPP110" s="17"/>
      <c r="CPQ110" s="17"/>
      <c r="CPR110" s="17"/>
      <c r="CPS110" s="17"/>
      <c r="CPT110" s="17"/>
      <c r="CPU110" s="17"/>
      <c r="CPV110" s="17"/>
      <c r="CPW110" s="17"/>
      <c r="CPX110" s="17"/>
      <c r="CPY110" s="17"/>
      <c r="CPZ110" s="17"/>
      <c r="CQA110" s="17"/>
      <c r="CQB110" s="17"/>
      <c r="CQC110" s="17"/>
      <c r="CQD110" s="17"/>
      <c r="CQE110" s="17"/>
      <c r="CQF110" s="17"/>
      <c r="CQG110" s="17"/>
      <c r="CQH110" s="17"/>
      <c r="CQI110" s="17"/>
      <c r="CQJ110" s="17"/>
      <c r="CQK110" s="17"/>
      <c r="CQL110" s="17"/>
      <c r="CQM110" s="17"/>
      <c r="CQN110" s="17"/>
      <c r="CQO110" s="17"/>
      <c r="CQP110" s="17"/>
      <c r="CQQ110" s="17"/>
      <c r="CQR110" s="17"/>
      <c r="CQS110" s="17"/>
      <c r="CQT110" s="17"/>
      <c r="CQU110" s="17"/>
      <c r="CQV110" s="17"/>
      <c r="CQW110" s="17"/>
      <c r="CQX110" s="17"/>
      <c r="CQY110" s="17"/>
      <c r="CQZ110" s="17"/>
      <c r="CRA110" s="17"/>
      <c r="CRB110" s="17"/>
      <c r="CRC110" s="17"/>
      <c r="CRD110" s="17"/>
      <c r="CRE110" s="17"/>
      <c r="CRF110" s="17"/>
      <c r="CRG110" s="17"/>
      <c r="CRH110" s="17"/>
      <c r="CRI110" s="17"/>
      <c r="CRJ110" s="17"/>
      <c r="CRK110" s="17"/>
      <c r="CRL110" s="17"/>
      <c r="CRM110" s="17"/>
      <c r="CRN110" s="17"/>
      <c r="CRO110" s="17"/>
      <c r="CRP110" s="17"/>
      <c r="CRQ110" s="17"/>
      <c r="CRR110" s="17"/>
      <c r="CRS110" s="17"/>
      <c r="CRT110" s="17"/>
      <c r="CRU110" s="17"/>
      <c r="CRV110" s="17"/>
      <c r="CRW110" s="17"/>
      <c r="CRX110" s="17"/>
      <c r="CRY110" s="17"/>
      <c r="CRZ110" s="17"/>
      <c r="CSA110" s="17"/>
      <c r="CSB110" s="17"/>
      <c r="CSC110" s="17"/>
      <c r="CSD110" s="17"/>
      <c r="CSE110" s="17"/>
      <c r="CSF110" s="17"/>
      <c r="CSG110" s="17"/>
      <c r="CSH110" s="17"/>
      <c r="CSI110" s="17"/>
      <c r="CSJ110" s="17"/>
      <c r="CSK110" s="17"/>
      <c r="CSL110" s="17"/>
      <c r="CSM110" s="17"/>
      <c r="CSN110" s="17"/>
      <c r="CSO110" s="17"/>
      <c r="CSP110" s="17"/>
      <c r="CSQ110" s="17"/>
      <c r="CSR110" s="17"/>
      <c r="CSS110" s="17"/>
      <c r="CST110" s="17"/>
      <c r="CSU110" s="17"/>
      <c r="CSV110" s="17"/>
      <c r="CSW110" s="17"/>
      <c r="CSX110" s="17"/>
      <c r="CSY110" s="17"/>
      <c r="CSZ110" s="17"/>
      <c r="CTA110" s="17"/>
      <c r="CTB110" s="17"/>
      <c r="CTC110" s="17"/>
      <c r="CTD110" s="17"/>
      <c r="CTE110" s="17"/>
      <c r="CTF110" s="17"/>
      <c r="CTG110" s="17"/>
      <c r="CTH110" s="17"/>
      <c r="CTI110" s="17"/>
      <c r="CTJ110" s="17"/>
      <c r="CTK110" s="17"/>
      <c r="CTL110" s="17"/>
      <c r="CTM110" s="17"/>
      <c r="CTN110" s="17"/>
      <c r="CTO110" s="17"/>
      <c r="CTP110" s="17"/>
      <c r="CTQ110" s="17"/>
      <c r="CTR110" s="17"/>
      <c r="CTS110" s="17"/>
      <c r="CTT110" s="17"/>
      <c r="CTU110" s="17"/>
      <c r="CTV110" s="17"/>
      <c r="CTW110" s="17"/>
      <c r="CTX110" s="17"/>
      <c r="CTY110" s="17"/>
      <c r="CTZ110" s="17"/>
      <c r="CUA110" s="17"/>
      <c r="CUB110" s="17"/>
      <c r="CUC110" s="17"/>
      <c r="CUD110" s="17"/>
      <c r="CUE110" s="17"/>
      <c r="CUF110" s="17"/>
      <c r="CUG110" s="17"/>
      <c r="CUH110" s="17"/>
      <c r="CUI110" s="17"/>
      <c r="CUJ110" s="17"/>
      <c r="CUK110" s="17"/>
      <c r="CUL110" s="17"/>
      <c r="CUM110" s="17"/>
      <c r="CUN110" s="17"/>
      <c r="CUO110" s="17"/>
      <c r="CUP110" s="17"/>
      <c r="CUQ110" s="17"/>
      <c r="CUR110" s="17"/>
      <c r="CUS110" s="17"/>
      <c r="CUT110" s="17"/>
      <c r="CUU110" s="17"/>
      <c r="CUV110" s="17"/>
      <c r="CUW110" s="17"/>
      <c r="CUX110" s="17"/>
      <c r="CUY110" s="17"/>
      <c r="CUZ110" s="17"/>
      <c r="CVA110" s="17"/>
      <c r="CVB110" s="17"/>
      <c r="CVC110" s="17"/>
      <c r="CVD110" s="17"/>
      <c r="CVE110" s="17"/>
      <c r="CVF110" s="17"/>
      <c r="CVG110" s="17"/>
      <c r="CVH110" s="17"/>
      <c r="CVI110" s="17"/>
      <c r="CVJ110" s="17"/>
      <c r="CVK110" s="17"/>
      <c r="CVL110" s="17"/>
      <c r="CVM110" s="17"/>
      <c r="CVN110" s="17"/>
      <c r="CVO110" s="17"/>
      <c r="CVP110" s="17"/>
      <c r="CVQ110" s="17"/>
      <c r="CVR110" s="17"/>
      <c r="CVS110" s="17"/>
      <c r="CVT110" s="17"/>
      <c r="CVU110" s="17"/>
      <c r="CVV110" s="17"/>
      <c r="CVW110" s="17"/>
      <c r="CVX110" s="17"/>
      <c r="CVY110" s="17"/>
      <c r="CVZ110" s="17"/>
      <c r="CWA110" s="17"/>
      <c r="CWB110" s="17"/>
      <c r="CWC110" s="17"/>
      <c r="CWD110" s="17"/>
      <c r="CWE110" s="17"/>
      <c r="CWF110" s="17"/>
      <c r="CWG110" s="17"/>
      <c r="CWH110" s="17"/>
      <c r="CWI110" s="17"/>
      <c r="CWJ110" s="17"/>
      <c r="CWK110" s="17"/>
      <c r="CWL110" s="17"/>
      <c r="CWM110" s="17"/>
      <c r="CWN110" s="17"/>
      <c r="CWO110" s="17"/>
      <c r="CWP110" s="17"/>
      <c r="CWQ110" s="17"/>
      <c r="CWR110" s="17"/>
      <c r="CWS110" s="17"/>
      <c r="CWT110" s="17"/>
      <c r="CWU110" s="17"/>
      <c r="CWV110" s="17"/>
      <c r="CWW110" s="17"/>
      <c r="CWX110" s="17"/>
      <c r="CWY110" s="17"/>
      <c r="CWZ110" s="17"/>
      <c r="CXA110" s="17"/>
      <c r="CXB110" s="17"/>
      <c r="CXC110" s="17"/>
      <c r="CXD110" s="17"/>
      <c r="CXE110" s="17"/>
      <c r="CXF110" s="17"/>
      <c r="CXG110" s="17"/>
      <c r="CXH110" s="17"/>
      <c r="CXI110" s="17"/>
      <c r="CXJ110" s="17"/>
      <c r="CXK110" s="17"/>
      <c r="CXL110" s="17"/>
      <c r="CXM110" s="17"/>
      <c r="CXN110" s="17"/>
      <c r="CXO110" s="17"/>
      <c r="CXP110" s="17"/>
      <c r="CXQ110" s="17"/>
      <c r="CXR110" s="17"/>
      <c r="CXS110" s="17"/>
      <c r="CXT110" s="17"/>
      <c r="CXU110" s="17"/>
      <c r="CXV110" s="17"/>
      <c r="CXW110" s="17"/>
      <c r="CXX110" s="17"/>
      <c r="CXY110" s="17"/>
      <c r="CXZ110" s="17"/>
      <c r="CYA110" s="17"/>
      <c r="CYB110" s="17"/>
      <c r="CYC110" s="17"/>
      <c r="CYD110" s="17"/>
      <c r="CYE110" s="17"/>
      <c r="CYF110" s="17"/>
      <c r="CYG110" s="17"/>
      <c r="CYH110" s="17"/>
      <c r="CYI110" s="17"/>
      <c r="CYJ110" s="17"/>
      <c r="CYK110" s="17"/>
      <c r="CYL110" s="17"/>
      <c r="CYM110" s="17"/>
      <c r="CYN110" s="17"/>
      <c r="CYO110" s="17"/>
      <c r="CYP110" s="17"/>
      <c r="CYQ110" s="17"/>
      <c r="CYR110" s="17"/>
      <c r="CYS110" s="17"/>
      <c r="CYT110" s="17"/>
      <c r="CYU110" s="17"/>
      <c r="CYV110" s="17"/>
      <c r="CYW110" s="17"/>
      <c r="CYX110" s="17"/>
      <c r="CYY110" s="17"/>
      <c r="CYZ110" s="17"/>
      <c r="CZA110" s="17"/>
      <c r="CZB110" s="17"/>
      <c r="CZC110" s="17"/>
      <c r="CZD110" s="17"/>
      <c r="CZE110" s="17"/>
      <c r="CZF110" s="17"/>
      <c r="CZG110" s="17"/>
      <c r="CZH110" s="17"/>
      <c r="CZI110" s="17"/>
      <c r="CZJ110" s="17"/>
      <c r="CZK110" s="17"/>
      <c r="CZL110" s="17"/>
      <c r="CZM110" s="17"/>
      <c r="CZN110" s="17"/>
      <c r="CZO110" s="17"/>
      <c r="CZP110" s="17"/>
      <c r="CZQ110" s="17"/>
      <c r="CZR110" s="17"/>
      <c r="CZS110" s="17"/>
      <c r="CZT110" s="17"/>
      <c r="CZU110" s="17"/>
      <c r="CZV110" s="17"/>
      <c r="CZW110" s="17"/>
      <c r="CZX110" s="17"/>
      <c r="CZY110" s="17"/>
      <c r="CZZ110" s="17"/>
      <c r="DAA110" s="17"/>
      <c r="DAB110" s="17"/>
      <c r="DAC110" s="17"/>
      <c r="DAD110" s="17"/>
      <c r="DAE110" s="17"/>
      <c r="DAF110" s="17"/>
      <c r="DAG110" s="17"/>
      <c r="DAH110" s="17"/>
      <c r="DAI110" s="17"/>
      <c r="DAJ110" s="17"/>
      <c r="DAK110" s="17"/>
      <c r="DAL110" s="17"/>
      <c r="DAM110" s="17"/>
      <c r="DAN110" s="17"/>
      <c r="DAO110" s="17"/>
      <c r="DAP110" s="17"/>
      <c r="DAQ110" s="17"/>
      <c r="DAR110" s="17"/>
      <c r="DAS110" s="17"/>
      <c r="DAT110" s="17"/>
      <c r="DAU110" s="17"/>
      <c r="DAV110" s="17"/>
      <c r="DAW110" s="17"/>
      <c r="DAX110" s="17"/>
      <c r="DAY110" s="17"/>
      <c r="DAZ110" s="17"/>
      <c r="DBA110" s="17"/>
      <c r="DBB110" s="17"/>
      <c r="DBC110" s="17"/>
      <c r="DBD110" s="17"/>
      <c r="DBE110" s="17"/>
      <c r="DBF110" s="17"/>
      <c r="DBG110" s="17"/>
      <c r="DBH110" s="17"/>
      <c r="DBI110" s="17"/>
      <c r="DBJ110" s="17"/>
      <c r="DBK110" s="17"/>
      <c r="DBL110" s="17"/>
      <c r="DBM110" s="17"/>
      <c r="DBN110" s="17"/>
      <c r="DBO110" s="17"/>
      <c r="DBP110" s="17"/>
      <c r="DBQ110" s="17"/>
      <c r="DBR110" s="17"/>
      <c r="DBS110" s="17"/>
      <c r="DBT110" s="17"/>
      <c r="DBU110" s="17"/>
      <c r="DBV110" s="17"/>
      <c r="DBW110" s="17"/>
      <c r="DBX110" s="17"/>
      <c r="DBY110" s="17"/>
      <c r="DBZ110" s="17"/>
      <c r="DCA110" s="17"/>
      <c r="DCB110" s="17"/>
      <c r="DCC110" s="17"/>
      <c r="DCD110" s="17"/>
      <c r="DCE110" s="17"/>
      <c r="DCF110" s="17"/>
      <c r="DCG110" s="17"/>
      <c r="DCH110" s="17"/>
      <c r="DCI110" s="17"/>
      <c r="DCJ110" s="17"/>
      <c r="DCK110" s="17"/>
      <c r="DCL110" s="17"/>
      <c r="DCM110" s="17"/>
      <c r="DCN110" s="17"/>
      <c r="DCO110" s="17"/>
      <c r="DCP110" s="17"/>
      <c r="DCQ110" s="17"/>
      <c r="DCR110" s="17"/>
      <c r="DCS110" s="17"/>
      <c r="DCT110" s="17"/>
      <c r="DCU110" s="17"/>
      <c r="DCV110" s="17"/>
      <c r="DCW110" s="17"/>
      <c r="DCX110" s="17"/>
      <c r="DCY110" s="17"/>
      <c r="DCZ110" s="17"/>
      <c r="DDA110" s="17"/>
      <c r="DDB110" s="17"/>
      <c r="DDC110" s="17"/>
      <c r="DDD110" s="17"/>
      <c r="DDE110" s="17"/>
      <c r="DDF110" s="17"/>
      <c r="DDG110" s="17"/>
      <c r="DDH110" s="17"/>
      <c r="DDI110" s="17"/>
      <c r="DDJ110" s="17"/>
      <c r="DDK110" s="17"/>
      <c r="DDL110" s="17"/>
      <c r="DDM110" s="17"/>
      <c r="DDN110" s="17"/>
      <c r="DDO110" s="17"/>
      <c r="DDP110" s="17"/>
      <c r="DDQ110" s="17"/>
      <c r="DDR110" s="17"/>
      <c r="DDS110" s="17"/>
      <c r="DDT110" s="17"/>
      <c r="DDU110" s="17"/>
      <c r="DDV110" s="17"/>
      <c r="DDW110" s="17"/>
      <c r="DDX110" s="17"/>
      <c r="DDY110" s="17"/>
      <c r="DDZ110" s="17"/>
      <c r="DEA110" s="17"/>
      <c r="DEB110" s="17"/>
      <c r="DEC110" s="17"/>
      <c r="DED110" s="17"/>
      <c r="DEE110" s="17"/>
      <c r="DEF110" s="17"/>
      <c r="DEG110" s="17"/>
      <c r="DEH110" s="17"/>
      <c r="DEI110" s="17"/>
      <c r="DEJ110" s="17"/>
      <c r="DEK110" s="17"/>
      <c r="DEL110" s="17"/>
      <c r="DEM110" s="17"/>
      <c r="DEN110" s="17"/>
      <c r="DEO110" s="17"/>
      <c r="DEP110" s="17"/>
      <c r="DEQ110" s="17"/>
      <c r="DER110" s="17"/>
      <c r="DES110" s="17"/>
      <c r="DET110" s="17"/>
      <c r="DEU110" s="17"/>
      <c r="DEV110" s="17"/>
      <c r="DEW110" s="17"/>
      <c r="DEX110" s="17"/>
      <c r="DEY110" s="17"/>
      <c r="DEZ110" s="17"/>
      <c r="DFA110" s="17"/>
      <c r="DFB110" s="17"/>
      <c r="DFC110" s="17"/>
      <c r="DFD110" s="17"/>
      <c r="DFE110" s="17"/>
      <c r="DFF110" s="17"/>
      <c r="DFG110" s="17"/>
      <c r="DFH110" s="17"/>
      <c r="DFI110" s="17"/>
      <c r="DFJ110" s="17"/>
      <c r="DFK110" s="17"/>
      <c r="DFL110" s="17"/>
      <c r="DFM110" s="17"/>
      <c r="DFN110" s="17"/>
      <c r="DFO110" s="17"/>
      <c r="DFP110" s="17"/>
      <c r="DFQ110" s="17"/>
      <c r="DFR110" s="17"/>
      <c r="DFS110" s="17"/>
      <c r="DFT110" s="17"/>
      <c r="DFU110" s="17"/>
      <c r="DFV110" s="17"/>
      <c r="DFW110" s="17"/>
      <c r="DFX110" s="17"/>
      <c r="DFY110" s="17"/>
      <c r="DFZ110" s="17"/>
      <c r="DGA110" s="17"/>
      <c r="DGB110" s="17"/>
      <c r="DGC110" s="17"/>
      <c r="DGD110" s="17"/>
      <c r="DGE110" s="17"/>
      <c r="DGF110" s="17"/>
      <c r="DGG110" s="17"/>
      <c r="DGH110" s="17"/>
      <c r="DGI110" s="17"/>
      <c r="DGJ110" s="17"/>
      <c r="DGK110" s="17"/>
      <c r="DGL110" s="17"/>
      <c r="DGM110" s="17"/>
      <c r="DGN110" s="17"/>
      <c r="DGO110" s="17"/>
      <c r="DGP110" s="17"/>
      <c r="DGQ110" s="17"/>
      <c r="DGR110" s="17"/>
      <c r="DGS110" s="17"/>
      <c r="DGT110" s="17"/>
      <c r="DGU110" s="17"/>
      <c r="DGV110" s="17"/>
      <c r="DGW110" s="17"/>
      <c r="DGX110" s="17"/>
      <c r="DGY110" s="17"/>
      <c r="DGZ110" s="17"/>
      <c r="DHA110" s="17"/>
      <c r="DHB110" s="17"/>
      <c r="DHC110" s="17"/>
      <c r="DHD110" s="17"/>
      <c r="DHE110" s="17"/>
      <c r="DHF110" s="17"/>
      <c r="DHG110" s="17"/>
      <c r="DHH110" s="17"/>
      <c r="DHI110" s="17"/>
      <c r="DHJ110" s="17"/>
      <c r="DHK110" s="17"/>
      <c r="DHL110" s="17"/>
      <c r="DHM110" s="17"/>
      <c r="DHN110" s="17"/>
      <c r="DHO110" s="17"/>
      <c r="DHP110" s="17"/>
      <c r="DHQ110" s="17"/>
      <c r="DHR110" s="17"/>
      <c r="DHS110" s="17"/>
      <c r="DHT110" s="17"/>
      <c r="DHU110" s="17"/>
      <c r="DHV110" s="17"/>
      <c r="DHW110" s="17"/>
      <c r="DHX110" s="17"/>
      <c r="DHY110" s="17"/>
      <c r="DHZ110" s="17"/>
      <c r="DIA110" s="17"/>
      <c r="DIB110" s="17"/>
      <c r="DIC110" s="17"/>
      <c r="DID110" s="17"/>
      <c r="DIE110" s="17"/>
      <c r="DIF110" s="17"/>
      <c r="DIG110" s="17"/>
      <c r="DIH110" s="17"/>
      <c r="DII110" s="17"/>
      <c r="DIJ110" s="17"/>
      <c r="DIK110" s="17"/>
      <c r="DIL110" s="17"/>
      <c r="DIM110" s="17"/>
      <c r="DIN110" s="17"/>
      <c r="DIO110" s="17"/>
      <c r="DIP110" s="17"/>
      <c r="DIQ110" s="17"/>
      <c r="DIR110" s="17"/>
      <c r="DIS110" s="17"/>
      <c r="DIT110" s="17"/>
      <c r="DIU110" s="17"/>
      <c r="DIV110" s="17"/>
      <c r="DIW110" s="17"/>
      <c r="DIX110" s="17"/>
      <c r="DIY110" s="17"/>
      <c r="DIZ110" s="17"/>
      <c r="DJA110" s="17"/>
      <c r="DJB110" s="17"/>
      <c r="DJC110" s="17"/>
      <c r="DJD110" s="17"/>
      <c r="DJE110" s="17"/>
      <c r="DJF110" s="17"/>
      <c r="DJG110" s="17"/>
      <c r="DJH110" s="17"/>
      <c r="DJI110" s="17"/>
      <c r="DJJ110" s="17"/>
      <c r="DJK110" s="17"/>
      <c r="DJL110" s="17"/>
      <c r="DJM110" s="17"/>
      <c r="DJN110" s="17"/>
      <c r="DJO110" s="17"/>
      <c r="DJP110" s="17"/>
      <c r="DJQ110" s="17"/>
      <c r="DJR110" s="17"/>
      <c r="DJS110" s="17"/>
      <c r="DJT110" s="17"/>
      <c r="DJU110" s="17"/>
      <c r="DJV110" s="17"/>
      <c r="DJW110" s="17"/>
      <c r="DJX110" s="17"/>
      <c r="DJY110" s="17"/>
      <c r="DJZ110" s="17"/>
      <c r="DKA110" s="17"/>
      <c r="DKB110" s="17"/>
      <c r="DKC110" s="17"/>
      <c r="DKD110" s="17"/>
      <c r="DKE110" s="17"/>
      <c r="DKF110" s="17"/>
      <c r="DKG110" s="17"/>
      <c r="DKH110" s="17"/>
      <c r="DKI110" s="17"/>
      <c r="DKJ110" s="17"/>
      <c r="DKK110" s="17"/>
      <c r="DKL110" s="17"/>
      <c r="DKM110" s="17"/>
      <c r="DKN110" s="17"/>
      <c r="DKO110" s="17"/>
      <c r="DKP110" s="17"/>
      <c r="DKQ110" s="17"/>
      <c r="DKR110" s="17"/>
      <c r="DKS110" s="17"/>
      <c r="DKT110" s="17"/>
      <c r="DKU110" s="17"/>
      <c r="DKV110" s="17"/>
      <c r="DKW110" s="17"/>
      <c r="DKX110" s="17"/>
      <c r="DKY110" s="17"/>
      <c r="DKZ110" s="17"/>
      <c r="DLA110" s="17"/>
      <c r="DLB110" s="17"/>
      <c r="DLC110" s="17"/>
      <c r="DLD110" s="17"/>
      <c r="DLE110" s="17"/>
      <c r="DLF110" s="17"/>
      <c r="DLG110" s="17"/>
      <c r="DLH110" s="17"/>
      <c r="DLI110" s="17"/>
      <c r="DLJ110" s="17"/>
      <c r="DLK110" s="17"/>
      <c r="DLL110" s="17"/>
      <c r="DLM110" s="17"/>
      <c r="DLN110" s="17"/>
      <c r="DLO110" s="17"/>
      <c r="DLP110" s="17"/>
      <c r="DLQ110" s="17"/>
      <c r="DLR110" s="17"/>
      <c r="DLS110" s="17"/>
      <c r="DLT110" s="17"/>
      <c r="DLU110" s="17"/>
      <c r="DLV110" s="17"/>
      <c r="DLW110" s="17"/>
      <c r="DLX110" s="17"/>
      <c r="DLY110" s="17"/>
      <c r="DLZ110" s="17"/>
      <c r="DMA110" s="17"/>
      <c r="DMB110" s="17"/>
      <c r="DMC110" s="17"/>
      <c r="DMD110" s="17"/>
      <c r="DME110" s="17"/>
      <c r="DMF110" s="17"/>
      <c r="DMG110" s="17"/>
      <c r="DMH110" s="17"/>
      <c r="DMI110" s="17"/>
      <c r="DMJ110" s="17"/>
      <c r="DMK110" s="17"/>
      <c r="DML110" s="17"/>
      <c r="DMM110" s="17"/>
      <c r="DMN110" s="17"/>
      <c r="DMO110" s="17"/>
      <c r="DMP110" s="17"/>
      <c r="DMQ110" s="17"/>
      <c r="DMR110" s="17"/>
      <c r="DMS110" s="17"/>
      <c r="DMT110" s="17"/>
      <c r="DMU110" s="17"/>
      <c r="DMV110" s="17"/>
      <c r="DMW110" s="17"/>
      <c r="DMX110" s="17"/>
      <c r="DMY110" s="17"/>
      <c r="DMZ110" s="17"/>
      <c r="DNA110" s="17"/>
      <c r="DNB110" s="17"/>
      <c r="DNC110" s="17"/>
      <c r="DND110" s="17"/>
      <c r="DNE110" s="17"/>
      <c r="DNF110" s="17"/>
      <c r="DNG110" s="17"/>
      <c r="DNH110" s="17"/>
      <c r="DNI110" s="17"/>
      <c r="DNJ110" s="17"/>
      <c r="DNK110" s="17"/>
      <c r="DNL110" s="17"/>
      <c r="DNM110" s="17"/>
      <c r="DNN110" s="17"/>
      <c r="DNO110" s="17"/>
      <c r="DNP110" s="17"/>
      <c r="DNQ110" s="17"/>
      <c r="DNR110" s="17"/>
      <c r="DNS110" s="17"/>
      <c r="DNT110" s="17"/>
      <c r="DNU110" s="17"/>
      <c r="DNV110" s="17"/>
      <c r="DNW110" s="17"/>
      <c r="DNX110" s="17"/>
      <c r="DNY110" s="17"/>
      <c r="DNZ110" s="17"/>
      <c r="DOA110" s="17"/>
      <c r="DOB110" s="17"/>
      <c r="DOC110" s="17"/>
      <c r="DOD110" s="17"/>
      <c r="DOE110" s="17"/>
      <c r="DOF110" s="17"/>
      <c r="DOG110" s="17"/>
      <c r="DOH110" s="17"/>
      <c r="DOI110" s="17"/>
      <c r="DOJ110" s="17"/>
      <c r="DOK110" s="17"/>
      <c r="DOL110" s="17"/>
      <c r="DOM110" s="17"/>
      <c r="DON110" s="17"/>
      <c r="DOO110" s="17"/>
      <c r="DOP110" s="17"/>
      <c r="DOQ110" s="17"/>
      <c r="DOR110" s="17"/>
      <c r="DOS110" s="17"/>
      <c r="DOT110" s="17"/>
      <c r="DOU110" s="17"/>
      <c r="DOV110" s="17"/>
      <c r="DOW110" s="17"/>
      <c r="DOX110" s="17"/>
      <c r="DOY110" s="17"/>
      <c r="DOZ110" s="17"/>
      <c r="DPA110" s="17"/>
      <c r="DPB110" s="17"/>
      <c r="DPC110" s="17"/>
      <c r="DPD110" s="17"/>
      <c r="DPE110" s="17"/>
      <c r="DPF110" s="17"/>
      <c r="DPG110" s="17"/>
      <c r="DPH110" s="17"/>
      <c r="DPI110" s="17"/>
      <c r="DPJ110" s="17"/>
      <c r="DPK110" s="17"/>
      <c r="DPL110" s="17"/>
      <c r="DPM110" s="17"/>
      <c r="DPN110" s="17"/>
      <c r="DPO110" s="17"/>
      <c r="DPP110" s="17"/>
      <c r="DPQ110" s="17"/>
      <c r="DPR110" s="17"/>
      <c r="DPS110" s="17"/>
      <c r="DPT110" s="17"/>
      <c r="DPU110" s="17"/>
      <c r="DPV110" s="17"/>
      <c r="DPW110" s="17"/>
      <c r="DPX110" s="17"/>
      <c r="DPY110" s="17"/>
      <c r="DPZ110" s="17"/>
      <c r="DQA110" s="17"/>
      <c r="DQB110" s="17"/>
      <c r="DQC110" s="17"/>
      <c r="DQD110" s="17"/>
      <c r="DQE110" s="17"/>
      <c r="DQF110" s="17"/>
      <c r="DQG110" s="17"/>
      <c r="DQH110" s="17"/>
      <c r="DQI110" s="17"/>
      <c r="DQJ110" s="17"/>
      <c r="DQK110" s="17"/>
      <c r="DQL110" s="17"/>
      <c r="DQM110" s="17"/>
      <c r="DQN110" s="17"/>
      <c r="DQO110" s="17"/>
      <c r="DQP110" s="17"/>
      <c r="DQQ110" s="17"/>
      <c r="DQR110" s="17"/>
      <c r="DQS110" s="17"/>
      <c r="DQT110" s="17"/>
      <c r="DQU110" s="17"/>
      <c r="DQV110" s="17"/>
      <c r="DQW110" s="17"/>
      <c r="DQX110" s="17"/>
      <c r="DQY110" s="17"/>
      <c r="DQZ110" s="17"/>
      <c r="DRA110" s="17"/>
      <c r="DRB110" s="17"/>
      <c r="DRC110" s="17"/>
      <c r="DRD110" s="17"/>
      <c r="DRE110" s="17"/>
      <c r="DRF110" s="17"/>
      <c r="DRG110" s="17"/>
      <c r="DRH110" s="17"/>
      <c r="DRI110" s="17"/>
      <c r="DRJ110" s="17"/>
      <c r="DRK110" s="17"/>
      <c r="DRL110" s="17"/>
      <c r="DRM110" s="17"/>
      <c r="DRN110" s="17"/>
      <c r="DRO110" s="17"/>
      <c r="DRP110" s="17"/>
      <c r="DRQ110" s="17"/>
      <c r="DRR110" s="17"/>
      <c r="DRS110" s="17"/>
      <c r="DRT110" s="17"/>
      <c r="DRU110" s="17"/>
      <c r="DRV110" s="17"/>
      <c r="DRW110" s="17"/>
      <c r="DRX110" s="17"/>
      <c r="DRY110" s="17"/>
      <c r="DRZ110" s="17"/>
      <c r="DSA110" s="17"/>
      <c r="DSB110" s="17"/>
      <c r="DSC110" s="17"/>
      <c r="DSD110" s="17"/>
      <c r="DSE110" s="17"/>
      <c r="DSF110" s="17"/>
      <c r="DSG110" s="17"/>
      <c r="DSH110" s="17"/>
      <c r="DSI110" s="17"/>
      <c r="DSJ110" s="17"/>
      <c r="DSK110" s="17"/>
      <c r="DSL110" s="17"/>
      <c r="DSM110" s="17"/>
      <c r="DSN110" s="17"/>
      <c r="DSO110" s="17"/>
      <c r="DSP110" s="17"/>
      <c r="DSQ110" s="17"/>
      <c r="DSR110" s="17"/>
      <c r="DSS110" s="17"/>
      <c r="DST110" s="17"/>
      <c r="DSU110" s="17"/>
      <c r="DSV110" s="17"/>
      <c r="DSW110" s="17"/>
      <c r="DSX110" s="17"/>
      <c r="DSY110" s="17"/>
      <c r="DSZ110" s="17"/>
      <c r="DTA110" s="17"/>
      <c r="DTB110" s="17"/>
      <c r="DTC110" s="17"/>
      <c r="DTD110" s="17"/>
      <c r="DTE110" s="17"/>
      <c r="DTF110" s="17"/>
      <c r="DTG110" s="17"/>
      <c r="DTH110" s="17"/>
      <c r="DTI110" s="17"/>
      <c r="DTJ110" s="17"/>
      <c r="DTK110" s="17"/>
      <c r="DTL110" s="17"/>
      <c r="DTM110" s="17"/>
      <c r="DTN110" s="17"/>
      <c r="DTO110" s="17"/>
      <c r="DTP110" s="17"/>
      <c r="DTQ110" s="17"/>
      <c r="DTR110" s="17"/>
      <c r="DTS110" s="17"/>
      <c r="DTT110" s="17"/>
      <c r="DTU110" s="17"/>
      <c r="DTV110" s="17"/>
      <c r="DTW110" s="17"/>
      <c r="DTX110" s="17"/>
      <c r="DTY110" s="17"/>
      <c r="DTZ110" s="17"/>
      <c r="DUA110" s="17"/>
      <c r="DUB110" s="17"/>
      <c r="DUC110" s="17"/>
      <c r="DUD110" s="17"/>
      <c r="DUE110" s="17"/>
      <c r="DUF110" s="17"/>
      <c r="DUG110" s="17"/>
      <c r="DUH110" s="17"/>
      <c r="DUI110" s="17"/>
      <c r="DUJ110" s="17"/>
      <c r="DUK110" s="17"/>
      <c r="DUL110" s="17"/>
      <c r="DUM110" s="17"/>
      <c r="DUN110" s="17"/>
      <c r="DUO110" s="17"/>
      <c r="DUP110" s="17"/>
      <c r="DUQ110" s="17"/>
      <c r="DUR110" s="17"/>
      <c r="DUS110" s="17"/>
      <c r="DUT110" s="17"/>
      <c r="DUU110" s="17"/>
      <c r="DUV110" s="17"/>
      <c r="DUW110" s="17"/>
      <c r="DUX110" s="17"/>
      <c r="DUY110" s="17"/>
      <c r="DUZ110" s="17"/>
      <c r="DVA110" s="17"/>
      <c r="DVB110" s="17"/>
      <c r="DVC110" s="17"/>
      <c r="DVD110" s="17"/>
      <c r="DVE110" s="17"/>
      <c r="DVF110" s="17"/>
      <c r="DVG110" s="17"/>
      <c r="DVH110" s="17"/>
      <c r="DVI110" s="17"/>
      <c r="DVJ110" s="17"/>
      <c r="DVK110" s="17"/>
      <c r="DVL110" s="17"/>
      <c r="DVM110" s="17"/>
      <c r="DVN110" s="17"/>
      <c r="DVO110" s="17"/>
      <c r="DVP110" s="17"/>
      <c r="DVQ110" s="17"/>
      <c r="DVR110" s="17"/>
      <c r="DVS110" s="17"/>
      <c r="DVT110" s="17"/>
      <c r="DVU110" s="17"/>
      <c r="DVV110" s="17"/>
      <c r="DVW110" s="17"/>
      <c r="DVX110" s="17"/>
      <c r="DVY110" s="17"/>
      <c r="DVZ110" s="17"/>
      <c r="DWA110" s="17"/>
      <c r="DWB110" s="17"/>
      <c r="DWC110" s="17"/>
      <c r="DWD110" s="17"/>
      <c r="DWE110" s="17"/>
      <c r="DWF110" s="17"/>
      <c r="DWG110" s="17"/>
      <c r="DWH110" s="17"/>
      <c r="DWI110" s="17"/>
      <c r="DWJ110" s="17"/>
      <c r="DWK110" s="17"/>
      <c r="DWL110" s="17"/>
      <c r="DWM110" s="17"/>
      <c r="DWN110" s="17"/>
      <c r="DWO110" s="17"/>
      <c r="DWP110" s="17"/>
      <c r="DWQ110" s="17"/>
      <c r="DWR110" s="17"/>
      <c r="DWS110" s="17"/>
      <c r="DWT110" s="17"/>
      <c r="DWU110" s="17"/>
      <c r="DWV110" s="17"/>
      <c r="DWW110" s="17"/>
      <c r="DWX110" s="17"/>
      <c r="DWY110" s="17"/>
      <c r="DWZ110" s="17"/>
      <c r="DXA110" s="17"/>
      <c r="DXB110" s="17"/>
      <c r="DXC110" s="17"/>
      <c r="DXD110" s="17"/>
      <c r="DXE110" s="17"/>
      <c r="DXF110" s="17"/>
      <c r="DXG110" s="17"/>
      <c r="DXH110" s="17"/>
      <c r="DXI110" s="17"/>
      <c r="DXJ110" s="17"/>
      <c r="DXK110" s="17"/>
      <c r="DXL110" s="17"/>
      <c r="DXM110" s="17"/>
      <c r="DXN110" s="17"/>
      <c r="DXO110" s="17"/>
      <c r="DXP110" s="17"/>
      <c r="DXQ110" s="17"/>
      <c r="DXR110" s="17"/>
      <c r="DXS110" s="17"/>
      <c r="DXT110" s="17"/>
      <c r="DXU110" s="17"/>
      <c r="DXV110" s="17"/>
      <c r="DXW110" s="17"/>
      <c r="DXX110" s="17"/>
      <c r="DXY110" s="17"/>
      <c r="DXZ110" s="17"/>
      <c r="DYA110" s="17"/>
      <c r="DYB110" s="17"/>
      <c r="DYC110" s="17"/>
      <c r="DYD110" s="17"/>
      <c r="DYE110" s="17"/>
      <c r="DYF110" s="17"/>
      <c r="DYG110" s="17"/>
      <c r="DYH110" s="17"/>
      <c r="DYI110" s="17"/>
      <c r="DYJ110" s="17"/>
      <c r="DYK110" s="17"/>
      <c r="DYL110" s="17"/>
      <c r="DYM110" s="17"/>
      <c r="DYN110" s="17"/>
      <c r="DYO110" s="17"/>
      <c r="DYP110" s="17"/>
      <c r="DYQ110" s="17"/>
      <c r="DYR110" s="17"/>
      <c r="DYS110" s="17"/>
      <c r="DYT110" s="17"/>
      <c r="DYU110" s="17"/>
      <c r="DYV110" s="17"/>
      <c r="DYW110" s="17"/>
      <c r="DYX110" s="17"/>
      <c r="DYY110" s="17"/>
      <c r="DYZ110" s="17"/>
      <c r="DZA110" s="17"/>
      <c r="DZB110" s="17"/>
      <c r="DZC110" s="17"/>
      <c r="DZD110" s="17"/>
      <c r="DZE110" s="17"/>
      <c r="DZF110" s="17"/>
      <c r="DZG110" s="17"/>
      <c r="DZH110" s="17"/>
      <c r="DZI110" s="17"/>
      <c r="DZJ110" s="17"/>
      <c r="DZK110" s="17"/>
      <c r="DZL110" s="17"/>
      <c r="DZM110" s="17"/>
      <c r="DZN110" s="17"/>
      <c r="DZO110" s="17"/>
      <c r="DZP110" s="17"/>
      <c r="DZQ110" s="17"/>
      <c r="DZR110" s="17"/>
      <c r="DZS110" s="17"/>
      <c r="DZT110" s="17"/>
      <c r="DZU110" s="17"/>
      <c r="DZV110" s="17"/>
      <c r="DZW110" s="17"/>
      <c r="DZX110" s="17"/>
      <c r="DZY110" s="17"/>
      <c r="DZZ110" s="17"/>
      <c r="EAA110" s="17"/>
      <c r="EAB110" s="17"/>
      <c r="EAC110" s="17"/>
      <c r="EAD110" s="17"/>
      <c r="EAE110" s="17"/>
      <c r="EAF110" s="17"/>
      <c r="EAG110" s="17"/>
      <c r="EAH110" s="17"/>
      <c r="EAI110" s="17"/>
      <c r="EAJ110" s="17"/>
      <c r="EAK110" s="17"/>
      <c r="EAL110" s="17"/>
      <c r="EAM110" s="17"/>
      <c r="EAN110" s="17"/>
      <c r="EAO110" s="17"/>
      <c r="EAP110" s="17"/>
      <c r="EAQ110" s="17"/>
      <c r="EAR110" s="17"/>
      <c r="EAS110" s="17"/>
      <c r="EAT110" s="17"/>
      <c r="EAU110" s="17"/>
      <c r="EAV110" s="17"/>
      <c r="EAW110" s="17"/>
      <c r="EAX110" s="17"/>
      <c r="EAY110" s="17"/>
      <c r="EAZ110" s="17"/>
      <c r="EBA110" s="17"/>
      <c r="EBB110" s="17"/>
      <c r="EBC110" s="17"/>
      <c r="EBD110" s="17"/>
      <c r="EBE110" s="17"/>
      <c r="EBF110" s="17"/>
      <c r="EBG110" s="17"/>
      <c r="EBH110" s="17"/>
      <c r="EBI110" s="17"/>
      <c r="EBJ110" s="17"/>
      <c r="EBK110" s="17"/>
      <c r="EBL110" s="17"/>
      <c r="EBM110" s="17"/>
      <c r="EBN110" s="17"/>
      <c r="EBO110" s="17"/>
      <c r="EBP110" s="17"/>
      <c r="EBQ110" s="17"/>
      <c r="EBR110" s="17"/>
      <c r="EBS110" s="17"/>
      <c r="EBT110" s="17"/>
      <c r="EBU110" s="17"/>
      <c r="EBV110" s="17"/>
      <c r="EBW110" s="17"/>
      <c r="EBX110" s="17"/>
      <c r="EBY110" s="17"/>
      <c r="EBZ110" s="17"/>
      <c r="ECA110" s="17"/>
      <c r="ECB110" s="17"/>
      <c r="ECC110" s="17"/>
      <c r="ECD110" s="17"/>
      <c r="ECE110" s="17"/>
      <c r="ECF110" s="17"/>
      <c r="ECG110" s="17"/>
      <c r="ECH110" s="17"/>
      <c r="ECI110" s="17"/>
      <c r="ECJ110" s="17"/>
      <c r="ECK110" s="17"/>
      <c r="ECL110" s="17"/>
      <c r="ECM110" s="17"/>
      <c r="ECN110" s="17"/>
      <c r="ECO110" s="17"/>
      <c r="ECP110" s="17"/>
      <c r="ECQ110" s="17"/>
      <c r="ECR110" s="17"/>
      <c r="ECS110" s="17"/>
      <c r="ECT110" s="17"/>
      <c r="ECU110" s="17"/>
      <c r="ECV110" s="17"/>
      <c r="ECW110" s="17"/>
      <c r="ECX110" s="17"/>
      <c r="ECY110" s="17"/>
      <c r="ECZ110" s="17"/>
      <c r="EDA110" s="17"/>
      <c r="EDB110" s="17"/>
      <c r="EDC110" s="17"/>
      <c r="EDD110" s="17"/>
      <c r="EDE110" s="17"/>
      <c r="EDF110" s="17"/>
      <c r="EDG110" s="17"/>
      <c r="EDH110" s="17"/>
      <c r="EDI110" s="17"/>
      <c r="EDJ110" s="17"/>
      <c r="EDK110" s="17"/>
      <c r="EDL110" s="17"/>
      <c r="EDM110" s="17"/>
      <c r="EDN110" s="17"/>
      <c r="EDO110" s="17"/>
      <c r="EDP110" s="17"/>
      <c r="EDQ110" s="17"/>
      <c r="EDR110" s="17"/>
      <c r="EDS110" s="17"/>
      <c r="EDT110" s="17"/>
      <c r="EDU110" s="17"/>
      <c r="EDV110" s="17"/>
      <c r="EDW110" s="17"/>
      <c r="EDX110" s="17"/>
      <c r="EDY110" s="17"/>
      <c r="EDZ110" s="17"/>
      <c r="EEA110" s="17"/>
      <c r="EEB110" s="17"/>
      <c r="EEC110" s="17"/>
      <c r="EED110" s="17"/>
      <c r="EEE110" s="17"/>
      <c r="EEF110" s="17"/>
      <c r="EEG110" s="17"/>
      <c r="EEH110" s="17"/>
      <c r="EEI110" s="17"/>
      <c r="EEJ110" s="17"/>
      <c r="EEK110" s="17"/>
      <c r="EEL110" s="17"/>
      <c r="EEM110" s="17"/>
      <c r="EEN110" s="17"/>
      <c r="EEO110" s="17"/>
      <c r="EEP110" s="17"/>
      <c r="EEQ110" s="17"/>
      <c r="EER110" s="17"/>
      <c r="EES110" s="17"/>
      <c r="EET110" s="17"/>
      <c r="EEU110" s="17"/>
      <c r="EEV110" s="17"/>
      <c r="EEW110" s="17"/>
      <c r="EEX110" s="17"/>
      <c r="EEY110" s="17"/>
      <c r="EEZ110" s="17"/>
      <c r="EFA110" s="17"/>
      <c r="EFB110" s="17"/>
      <c r="EFC110" s="17"/>
      <c r="EFD110" s="17"/>
      <c r="EFE110" s="17"/>
      <c r="EFF110" s="17"/>
      <c r="EFG110" s="17"/>
      <c r="EFH110" s="17"/>
      <c r="EFI110" s="17"/>
      <c r="EFJ110" s="17"/>
      <c r="EFK110" s="17"/>
      <c r="EFL110" s="17"/>
      <c r="EFM110" s="17"/>
      <c r="EFN110" s="17"/>
      <c r="EFO110" s="17"/>
      <c r="EFP110" s="17"/>
      <c r="EFQ110" s="17"/>
      <c r="EFR110" s="17"/>
      <c r="EFS110" s="17"/>
      <c r="EFT110" s="17"/>
      <c r="EFU110" s="17"/>
      <c r="EFV110" s="17"/>
      <c r="EFW110" s="17"/>
      <c r="EFX110" s="17"/>
      <c r="EFY110" s="17"/>
      <c r="EFZ110" s="17"/>
      <c r="EGA110" s="17"/>
      <c r="EGB110" s="17"/>
      <c r="EGC110" s="17"/>
      <c r="EGD110" s="17"/>
      <c r="EGE110" s="17"/>
      <c r="EGF110" s="17"/>
      <c r="EGG110" s="17"/>
      <c r="EGH110" s="17"/>
      <c r="EGI110" s="17"/>
      <c r="EGJ110" s="17"/>
      <c r="EGK110" s="17"/>
      <c r="EGL110" s="17"/>
      <c r="EGM110" s="17"/>
      <c r="EGN110" s="17"/>
      <c r="EGO110" s="17"/>
      <c r="EGP110" s="17"/>
      <c r="EGQ110" s="17"/>
      <c r="EGR110" s="17"/>
      <c r="EGS110" s="17"/>
      <c r="EGT110" s="17"/>
      <c r="EGU110" s="17"/>
      <c r="EGV110" s="17"/>
      <c r="EGW110" s="17"/>
      <c r="EGX110" s="17"/>
      <c r="EGY110" s="17"/>
      <c r="EGZ110" s="17"/>
      <c r="EHA110" s="17"/>
      <c r="EHB110" s="17"/>
      <c r="EHC110" s="17"/>
      <c r="EHD110" s="17"/>
      <c r="EHE110" s="17"/>
      <c r="EHF110" s="17"/>
      <c r="EHG110" s="17"/>
      <c r="EHH110" s="17"/>
      <c r="EHI110" s="17"/>
      <c r="EHJ110" s="17"/>
      <c r="EHK110" s="17"/>
      <c r="EHL110" s="17"/>
      <c r="EHM110" s="17"/>
      <c r="EHN110" s="17"/>
      <c r="EHO110" s="17"/>
      <c r="EHP110" s="17"/>
      <c r="EHQ110" s="17"/>
      <c r="EHR110" s="17"/>
      <c r="EHS110" s="17"/>
      <c r="EHT110" s="17"/>
      <c r="EHU110" s="17"/>
      <c r="EHV110" s="17"/>
      <c r="EHW110" s="17"/>
      <c r="EHX110" s="17"/>
      <c r="EHY110" s="17"/>
      <c r="EHZ110" s="17"/>
      <c r="EIA110" s="17"/>
      <c r="EIB110" s="17"/>
      <c r="EIC110" s="17"/>
      <c r="EID110" s="17"/>
      <c r="EIE110" s="17"/>
      <c r="EIF110" s="17"/>
      <c r="EIG110" s="17"/>
      <c r="EIH110" s="17"/>
      <c r="EII110" s="17"/>
      <c r="EIJ110" s="17"/>
      <c r="EIK110" s="17"/>
      <c r="EIL110" s="17"/>
      <c r="EIM110" s="17"/>
      <c r="EIN110" s="17"/>
      <c r="EIO110" s="17"/>
      <c r="EIP110" s="17"/>
      <c r="EIQ110" s="17"/>
      <c r="EIR110" s="17"/>
      <c r="EIS110" s="17"/>
      <c r="EIT110" s="17"/>
      <c r="EIU110" s="17"/>
      <c r="EIV110" s="17"/>
      <c r="EIW110" s="17"/>
      <c r="EIX110" s="17"/>
      <c r="EIY110" s="17"/>
      <c r="EIZ110" s="17"/>
      <c r="EJA110" s="17"/>
      <c r="EJB110" s="17"/>
      <c r="EJC110" s="17"/>
      <c r="EJD110" s="17"/>
      <c r="EJE110" s="17"/>
      <c r="EJF110" s="17"/>
      <c r="EJG110" s="17"/>
      <c r="EJH110" s="17"/>
      <c r="EJI110" s="17"/>
      <c r="EJJ110" s="17"/>
      <c r="EJK110" s="17"/>
      <c r="EJL110" s="17"/>
      <c r="EJM110" s="17"/>
      <c r="EJN110" s="17"/>
      <c r="EJO110" s="17"/>
      <c r="EJP110" s="17"/>
      <c r="EJQ110" s="17"/>
      <c r="EJR110" s="17"/>
      <c r="EJS110" s="17"/>
      <c r="EJT110" s="17"/>
      <c r="EJU110" s="17"/>
      <c r="EJV110" s="17"/>
      <c r="EJW110" s="17"/>
      <c r="EJX110" s="17"/>
      <c r="EJY110" s="17"/>
      <c r="EJZ110" s="17"/>
      <c r="EKA110" s="17"/>
      <c r="EKB110" s="17"/>
      <c r="EKC110" s="17"/>
      <c r="EKD110" s="17"/>
      <c r="EKE110" s="17"/>
      <c r="EKF110" s="17"/>
      <c r="EKG110" s="17"/>
      <c r="EKH110" s="17"/>
      <c r="EKI110" s="17"/>
      <c r="EKJ110" s="17"/>
      <c r="EKK110" s="17"/>
      <c r="EKL110" s="17"/>
      <c r="EKM110" s="17"/>
      <c r="EKN110" s="17"/>
      <c r="EKO110" s="17"/>
      <c r="EKP110" s="17"/>
      <c r="EKQ110" s="17"/>
      <c r="EKR110" s="17"/>
      <c r="EKS110" s="17"/>
      <c r="EKT110" s="17"/>
      <c r="EKU110" s="17"/>
      <c r="EKV110" s="17"/>
      <c r="EKW110" s="17"/>
      <c r="EKX110" s="17"/>
      <c r="EKY110" s="17"/>
      <c r="EKZ110" s="17"/>
      <c r="ELA110" s="17"/>
      <c r="ELB110" s="17"/>
      <c r="ELC110" s="17"/>
      <c r="ELD110" s="17"/>
      <c r="ELE110" s="17"/>
      <c r="ELF110" s="17"/>
      <c r="ELG110" s="17"/>
      <c r="ELH110" s="17"/>
      <c r="ELI110" s="17"/>
      <c r="ELJ110" s="17"/>
      <c r="ELK110" s="17"/>
      <c r="ELL110" s="17"/>
      <c r="ELM110" s="17"/>
      <c r="ELN110" s="17"/>
      <c r="ELO110" s="17"/>
      <c r="ELP110" s="17"/>
      <c r="ELQ110" s="17"/>
      <c r="ELR110" s="17"/>
      <c r="ELS110" s="17"/>
      <c r="ELT110" s="17"/>
      <c r="ELU110" s="17"/>
      <c r="ELV110" s="17"/>
      <c r="ELW110" s="17"/>
      <c r="ELX110" s="17"/>
      <c r="ELY110" s="17"/>
      <c r="ELZ110" s="17"/>
      <c r="EMA110" s="17"/>
      <c r="EMB110" s="17"/>
      <c r="EMC110" s="17"/>
      <c r="EMD110" s="17"/>
      <c r="EME110" s="17"/>
      <c r="EMF110" s="17"/>
      <c r="EMG110" s="17"/>
      <c r="EMH110" s="17"/>
      <c r="EMI110" s="17"/>
      <c r="EMJ110" s="17"/>
      <c r="EMK110" s="17"/>
      <c r="EML110" s="17"/>
      <c r="EMM110" s="17"/>
      <c r="EMN110" s="17"/>
      <c r="EMO110" s="17"/>
      <c r="EMP110" s="17"/>
      <c r="EMQ110" s="17"/>
      <c r="EMR110" s="17"/>
      <c r="EMS110" s="17"/>
      <c r="EMT110" s="17"/>
      <c r="EMU110" s="17"/>
      <c r="EMV110" s="17"/>
      <c r="EMW110" s="17"/>
      <c r="EMX110" s="17"/>
      <c r="EMY110" s="17"/>
      <c r="EMZ110" s="17"/>
      <c r="ENA110" s="17"/>
      <c r="ENB110" s="17"/>
      <c r="ENC110" s="17"/>
      <c r="END110" s="17"/>
      <c r="ENE110" s="17"/>
      <c r="ENF110" s="17"/>
      <c r="ENG110" s="17"/>
      <c r="ENH110" s="17"/>
      <c r="ENI110" s="17"/>
      <c r="ENJ110" s="17"/>
      <c r="ENK110" s="17"/>
      <c r="ENL110" s="17"/>
      <c r="ENM110" s="17"/>
      <c r="ENN110" s="17"/>
      <c r="ENO110" s="17"/>
      <c r="ENP110" s="17"/>
      <c r="ENQ110" s="17"/>
      <c r="ENR110" s="17"/>
      <c r="ENS110" s="17"/>
      <c r="ENT110" s="17"/>
      <c r="ENU110" s="17"/>
      <c r="ENV110" s="17"/>
      <c r="ENW110" s="17"/>
      <c r="ENX110" s="17"/>
      <c r="ENY110" s="17"/>
      <c r="ENZ110" s="17"/>
      <c r="EOA110" s="17"/>
      <c r="EOB110" s="17"/>
      <c r="EOC110" s="17"/>
      <c r="EOD110" s="17"/>
      <c r="EOE110" s="17"/>
      <c r="EOF110" s="17"/>
      <c r="EOG110" s="17"/>
      <c r="EOH110" s="17"/>
      <c r="EOI110" s="17"/>
      <c r="EOJ110" s="17"/>
      <c r="EOK110" s="17"/>
      <c r="EOL110" s="17"/>
      <c r="EOM110" s="17"/>
      <c r="EON110" s="17"/>
      <c r="EOO110" s="17"/>
      <c r="EOP110" s="17"/>
      <c r="EOQ110" s="17"/>
      <c r="EOR110" s="17"/>
      <c r="EOS110" s="17"/>
      <c r="EOT110" s="17"/>
      <c r="EOU110" s="17"/>
      <c r="EOV110" s="17"/>
      <c r="EOW110" s="17"/>
      <c r="EOX110" s="17"/>
      <c r="EOY110" s="17"/>
      <c r="EOZ110" s="17"/>
      <c r="EPA110" s="17"/>
      <c r="EPB110" s="17"/>
      <c r="EPC110" s="17"/>
      <c r="EPD110" s="17"/>
      <c r="EPE110" s="17"/>
      <c r="EPF110" s="17"/>
      <c r="EPG110" s="17"/>
      <c r="EPH110" s="17"/>
      <c r="EPI110" s="17"/>
      <c r="EPJ110" s="17"/>
      <c r="EPK110" s="17"/>
      <c r="EPL110" s="17"/>
      <c r="EPM110" s="17"/>
      <c r="EPN110" s="17"/>
      <c r="EPO110" s="17"/>
      <c r="EPP110" s="17"/>
      <c r="EPQ110" s="17"/>
      <c r="EPR110" s="17"/>
      <c r="EPS110" s="17"/>
      <c r="EPT110" s="17"/>
      <c r="EPU110" s="17"/>
      <c r="EPV110" s="17"/>
      <c r="EPW110" s="17"/>
      <c r="EPX110" s="17"/>
      <c r="EPY110" s="17"/>
      <c r="EPZ110" s="17"/>
      <c r="EQA110" s="17"/>
      <c r="EQB110" s="17"/>
      <c r="EQC110" s="17"/>
      <c r="EQD110" s="17"/>
      <c r="EQE110" s="17"/>
      <c r="EQF110" s="17"/>
      <c r="EQG110" s="17"/>
      <c r="EQH110" s="17"/>
      <c r="EQI110" s="17"/>
      <c r="EQJ110" s="17"/>
      <c r="EQK110" s="17"/>
      <c r="EQL110" s="17"/>
      <c r="EQM110" s="17"/>
      <c r="EQN110" s="17"/>
      <c r="EQO110" s="17"/>
      <c r="EQP110" s="17"/>
      <c r="EQQ110" s="17"/>
      <c r="EQR110" s="17"/>
      <c r="EQS110" s="17"/>
      <c r="EQT110" s="17"/>
      <c r="EQU110" s="17"/>
      <c r="EQV110" s="17"/>
      <c r="EQW110" s="17"/>
      <c r="EQX110" s="17"/>
      <c r="EQY110" s="17"/>
      <c r="EQZ110" s="17"/>
      <c r="ERA110" s="17"/>
      <c r="ERB110" s="17"/>
      <c r="ERC110" s="17"/>
      <c r="ERD110" s="17"/>
      <c r="ERE110" s="17"/>
      <c r="ERF110" s="17"/>
      <c r="ERG110" s="17"/>
      <c r="ERH110" s="17"/>
      <c r="ERI110" s="17"/>
      <c r="ERJ110" s="17"/>
      <c r="ERK110" s="17"/>
      <c r="ERL110" s="17"/>
      <c r="ERM110" s="17"/>
      <c r="ERN110" s="17"/>
      <c r="ERO110" s="17"/>
      <c r="ERP110" s="17"/>
      <c r="ERQ110" s="17"/>
      <c r="ERR110" s="17"/>
      <c r="ERS110" s="17"/>
      <c r="ERT110" s="17"/>
      <c r="ERU110" s="17"/>
      <c r="ERV110" s="17"/>
      <c r="ERW110" s="17"/>
      <c r="ERX110" s="17"/>
      <c r="ERY110" s="17"/>
      <c r="ERZ110" s="17"/>
      <c r="ESA110" s="17"/>
      <c r="ESB110" s="17"/>
      <c r="ESC110" s="17"/>
      <c r="ESD110" s="17"/>
      <c r="ESE110" s="17"/>
      <c r="ESF110" s="17"/>
      <c r="ESG110" s="17"/>
      <c r="ESH110" s="17"/>
      <c r="ESI110" s="17"/>
      <c r="ESJ110" s="17"/>
      <c r="ESK110" s="17"/>
      <c r="ESL110" s="17"/>
      <c r="ESM110" s="17"/>
      <c r="ESN110" s="17"/>
      <c r="ESO110" s="17"/>
      <c r="ESP110" s="17"/>
      <c r="ESQ110" s="17"/>
      <c r="ESR110" s="17"/>
      <c r="ESS110" s="17"/>
      <c r="EST110" s="17"/>
      <c r="ESU110" s="17"/>
      <c r="ESV110" s="17"/>
      <c r="ESW110" s="17"/>
      <c r="ESX110" s="17"/>
      <c r="ESY110" s="17"/>
      <c r="ESZ110" s="17"/>
      <c r="ETA110" s="17"/>
      <c r="ETB110" s="17"/>
      <c r="ETC110" s="17"/>
      <c r="ETD110" s="17"/>
      <c r="ETE110" s="17"/>
      <c r="ETF110" s="17"/>
      <c r="ETG110" s="17"/>
      <c r="ETH110" s="17"/>
      <c r="ETI110" s="17"/>
      <c r="ETJ110" s="17"/>
      <c r="ETK110" s="17"/>
      <c r="ETL110" s="17"/>
      <c r="ETM110" s="17"/>
      <c r="ETN110" s="17"/>
      <c r="ETO110" s="17"/>
      <c r="ETP110" s="17"/>
      <c r="ETQ110" s="17"/>
      <c r="ETR110" s="17"/>
      <c r="ETS110" s="17"/>
      <c r="ETT110" s="17"/>
      <c r="ETU110" s="17"/>
      <c r="ETV110" s="17"/>
      <c r="ETW110" s="17"/>
      <c r="ETX110" s="17"/>
      <c r="ETY110" s="17"/>
      <c r="ETZ110" s="17"/>
      <c r="EUA110" s="17"/>
      <c r="EUB110" s="17"/>
      <c r="EUC110" s="17"/>
      <c r="EUD110" s="17"/>
      <c r="EUE110" s="17"/>
      <c r="EUF110" s="17"/>
      <c r="EUG110" s="17"/>
      <c r="EUH110" s="17"/>
      <c r="EUI110" s="17"/>
      <c r="EUJ110" s="17"/>
      <c r="EUK110" s="17"/>
      <c r="EUL110" s="17"/>
      <c r="EUM110" s="17"/>
      <c r="EUN110" s="17"/>
      <c r="EUO110" s="17"/>
      <c r="EUP110" s="17"/>
      <c r="EUQ110" s="17"/>
      <c r="EUR110" s="17"/>
      <c r="EUS110" s="17"/>
      <c r="EUT110" s="17"/>
      <c r="EUU110" s="17"/>
      <c r="EUV110" s="17"/>
      <c r="EUW110" s="17"/>
      <c r="EUX110" s="17"/>
      <c r="EUY110" s="17"/>
      <c r="EUZ110" s="17"/>
      <c r="EVA110" s="17"/>
      <c r="EVB110" s="17"/>
      <c r="EVC110" s="17"/>
      <c r="EVD110" s="17"/>
      <c r="EVE110" s="17"/>
      <c r="EVF110" s="17"/>
      <c r="EVG110" s="17"/>
      <c r="EVH110" s="17"/>
      <c r="EVI110" s="17"/>
      <c r="EVJ110" s="17"/>
      <c r="EVK110" s="17"/>
      <c r="EVL110" s="17"/>
      <c r="EVM110" s="17"/>
      <c r="EVN110" s="17"/>
      <c r="EVO110" s="17"/>
      <c r="EVP110" s="17"/>
      <c r="EVQ110" s="17"/>
      <c r="EVR110" s="17"/>
      <c r="EVS110" s="17"/>
      <c r="EVT110" s="17"/>
      <c r="EVU110" s="17"/>
      <c r="EVV110" s="17"/>
      <c r="EVW110" s="17"/>
      <c r="EVX110" s="17"/>
      <c r="EVY110" s="17"/>
      <c r="EVZ110" s="17"/>
      <c r="EWA110" s="17"/>
      <c r="EWB110" s="17"/>
      <c r="EWC110" s="17"/>
      <c r="EWD110" s="17"/>
      <c r="EWE110" s="17"/>
      <c r="EWF110" s="17"/>
      <c r="EWG110" s="17"/>
      <c r="EWH110" s="17"/>
      <c r="EWI110" s="17"/>
      <c r="EWJ110" s="17"/>
      <c r="EWK110" s="17"/>
      <c r="EWL110" s="17"/>
      <c r="EWM110" s="17"/>
      <c r="EWN110" s="17"/>
      <c r="EWO110" s="17"/>
      <c r="EWP110" s="17"/>
      <c r="EWQ110" s="17"/>
      <c r="EWR110" s="17"/>
      <c r="EWS110" s="17"/>
      <c r="EWT110" s="17"/>
      <c r="EWU110" s="17"/>
      <c r="EWV110" s="17"/>
      <c r="EWW110" s="17"/>
      <c r="EWX110" s="17"/>
      <c r="EWY110" s="17"/>
      <c r="EWZ110" s="17"/>
      <c r="EXA110" s="17"/>
      <c r="EXB110" s="17"/>
      <c r="EXC110" s="17"/>
      <c r="EXD110" s="17"/>
      <c r="EXE110" s="17"/>
      <c r="EXF110" s="17"/>
      <c r="EXG110" s="17"/>
      <c r="EXH110" s="17"/>
      <c r="EXI110" s="17"/>
      <c r="EXJ110" s="17"/>
      <c r="EXK110" s="17"/>
      <c r="EXL110" s="17"/>
      <c r="EXM110" s="17"/>
      <c r="EXN110" s="17"/>
      <c r="EXO110" s="17"/>
      <c r="EXP110" s="17"/>
      <c r="EXQ110" s="17"/>
      <c r="EXR110" s="17"/>
      <c r="EXS110" s="17"/>
      <c r="EXT110" s="17"/>
      <c r="EXU110" s="17"/>
      <c r="EXV110" s="17"/>
      <c r="EXW110" s="17"/>
      <c r="EXX110" s="17"/>
      <c r="EXY110" s="17"/>
      <c r="EXZ110" s="17"/>
      <c r="EYA110" s="17"/>
      <c r="EYB110" s="17"/>
      <c r="EYC110" s="17"/>
      <c r="EYD110" s="17"/>
      <c r="EYE110" s="17"/>
      <c r="EYF110" s="17"/>
      <c r="EYG110" s="17"/>
      <c r="EYH110" s="17"/>
      <c r="EYI110" s="17"/>
      <c r="EYJ110" s="17"/>
      <c r="EYK110" s="17"/>
      <c r="EYL110" s="17"/>
      <c r="EYM110" s="17"/>
      <c r="EYN110" s="17"/>
      <c r="EYO110" s="17"/>
      <c r="EYP110" s="17"/>
      <c r="EYQ110" s="17"/>
      <c r="EYR110" s="17"/>
      <c r="EYS110" s="17"/>
      <c r="EYT110" s="17"/>
      <c r="EYU110" s="17"/>
      <c r="EYV110" s="17"/>
      <c r="EYW110" s="17"/>
      <c r="EYX110" s="17"/>
      <c r="EYY110" s="17"/>
      <c r="EYZ110" s="17"/>
      <c r="EZA110" s="17"/>
      <c r="EZB110" s="17"/>
      <c r="EZC110" s="17"/>
      <c r="EZD110" s="17"/>
      <c r="EZE110" s="17"/>
      <c r="EZF110" s="17"/>
      <c r="EZG110" s="17"/>
      <c r="EZH110" s="17"/>
      <c r="EZI110" s="17"/>
      <c r="EZJ110" s="17"/>
      <c r="EZK110" s="17"/>
      <c r="EZL110" s="17"/>
      <c r="EZM110" s="17"/>
      <c r="EZN110" s="17"/>
      <c r="EZO110" s="17"/>
      <c r="EZP110" s="17"/>
      <c r="EZQ110" s="17"/>
      <c r="EZR110" s="17"/>
      <c r="EZS110" s="17"/>
      <c r="EZT110" s="17"/>
      <c r="EZU110" s="17"/>
      <c r="EZV110" s="17"/>
      <c r="EZW110" s="17"/>
      <c r="EZX110" s="17"/>
      <c r="EZY110" s="17"/>
      <c r="EZZ110" s="17"/>
      <c r="FAA110" s="17"/>
      <c r="FAB110" s="17"/>
      <c r="FAC110" s="17"/>
      <c r="FAD110" s="17"/>
      <c r="FAE110" s="17"/>
      <c r="FAF110" s="17"/>
      <c r="FAG110" s="17"/>
      <c r="FAH110" s="17"/>
      <c r="FAI110" s="17"/>
      <c r="FAJ110" s="17"/>
      <c r="FAK110" s="17"/>
      <c r="FAL110" s="17"/>
      <c r="FAM110" s="17"/>
      <c r="FAN110" s="17"/>
      <c r="FAO110" s="17"/>
      <c r="FAP110" s="17"/>
      <c r="FAQ110" s="17"/>
      <c r="FAR110" s="17"/>
      <c r="FAS110" s="17"/>
      <c r="FAT110" s="17"/>
      <c r="FAU110" s="17"/>
      <c r="FAV110" s="17"/>
      <c r="FAW110" s="17"/>
      <c r="FAX110" s="17"/>
      <c r="FAY110" s="17"/>
      <c r="FAZ110" s="17"/>
      <c r="FBA110" s="17"/>
      <c r="FBB110" s="17"/>
      <c r="FBC110" s="17"/>
      <c r="FBD110" s="17"/>
      <c r="FBE110" s="17"/>
      <c r="FBF110" s="17"/>
      <c r="FBG110" s="17"/>
      <c r="FBH110" s="17"/>
      <c r="FBI110" s="17"/>
      <c r="FBJ110" s="17"/>
      <c r="FBK110" s="17"/>
      <c r="FBL110" s="17"/>
      <c r="FBM110" s="17"/>
      <c r="FBN110" s="17"/>
      <c r="FBO110" s="17"/>
      <c r="FBP110" s="17"/>
      <c r="FBQ110" s="17"/>
      <c r="FBR110" s="17"/>
      <c r="FBS110" s="17"/>
      <c r="FBT110" s="17"/>
      <c r="FBU110" s="17"/>
      <c r="FBV110" s="17"/>
      <c r="FBW110" s="17"/>
      <c r="FBX110" s="17"/>
      <c r="FBY110" s="17"/>
      <c r="FBZ110" s="17"/>
      <c r="FCA110" s="17"/>
      <c r="FCB110" s="17"/>
      <c r="FCC110" s="17"/>
      <c r="FCD110" s="17"/>
      <c r="FCE110" s="17"/>
      <c r="FCF110" s="17"/>
      <c r="FCG110" s="17"/>
      <c r="FCH110" s="17"/>
      <c r="FCI110" s="17"/>
      <c r="FCJ110" s="17"/>
      <c r="FCK110" s="17"/>
      <c r="FCL110" s="17"/>
      <c r="FCM110" s="17"/>
      <c r="FCN110" s="17"/>
      <c r="FCO110" s="17"/>
      <c r="FCP110" s="17"/>
      <c r="FCQ110" s="17"/>
      <c r="FCR110" s="17"/>
      <c r="FCS110" s="17"/>
      <c r="FCT110" s="17"/>
      <c r="FCU110" s="17"/>
      <c r="FCV110" s="17"/>
      <c r="FCW110" s="17"/>
      <c r="FCX110" s="17"/>
      <c r="FCY110" s="17"/>
      <c r="FCZ110" s="17"/>
      <c r="FDA110" s="17"/>
      <c r="FDB110" s="17"/>
      <c r="FDC110" s="17"/>
      <c r="FDD110" s="17"/>
      <c r="FDE110" s="17"/>
      <c r="FDF110" s="17"/>
      <c r="FDG110" s="17"/>
      <c r="FDH110" s="17"/>
      <c r="FDI110" s="17"/>
      <c r="FDJ110" s="17"/>
      <c r="FDK110" s="17"/>
      <c r="FDL110" s="17"/>
      <c r="FDM110" s="17"/>
      <c r="FDN110" s="17"/>
      <c r="FDO110" s="17"/>
      <c r="FDP110" s="17"/>
      <c r="FDQ110" s="17"/>
      <c r="FDR110" s="17"/>
      <c r="FDS110" s="17"/>
      <c r="FDT110" s="17"/>
      <c r="FDU110" s="17"/>
      <c r="FDV110" s="17"/>
      <c r="FDW110" s="17"/>
      <c r="FDX110" s="17"/>
      <c r="FDY110" s="17"/>
      <c r="FDZ110" s="17"/>
      <c r="FEA110" s="17"/>
      <c r="FEB110" s="17"/>
      <c r="FEC110" s="17"/>
      <c r="FED110" s="17"/>
      <c r="FEE110" s="17"/>
      <c r="FEF110" s="17"/>
      <c r="FEG110" s="17"/>
      <c r="FEH110" s="17"/>
      <c r="FEI110" s="17"/>
      <c r="FEJ110" s="17"/>
      <c r="FEK110" s="17"/>
      <c r="FEL110" s="17"/>
      <c r="FEM110" s="17"/>
      <c r="FEN110" s="17"/>
      <c r="FEO110" s="17"/>
      <c r="FEP110" s="17"/>
      <c r="FEQ110" s="17"/>
      <c r="FER110" s="17"/>
      <c r="FES110" s="17"/>
      <c r="FET110" s="17"/>
      <c r="FEU110" s="17"/>
      <c r="FEV110" s="17"/>
      <c r="FEW110" s="17"/>
      <c r="FEX110" s="17"/>
      <c r="FEY110" s="17"/>
      <c r="FEZ110" s="17"/>
      <c r="FFA110" s="17"/>
      <c r="FFB110" s="17"/>
      <c r="FFC110" s="17"/>
      <c r="FFD110" s="17"/>
      <c r="FFE110" s="17"/>
      <c r="FFF110" s="17"/>
      <c r="FFG110" s="17"/>
      <c r="FFH110" s="17"/>
      <c r="FFI110" s="17"/>
      <c r="FFJ110" s="17"/>
      <c r="FFK110" s="17"/>
      <c r="FFL110" s="17"/>
      <c r="FFM110" s="17"/>
      <c r="FFN110" s="17"/>
      <c r="FFO110" s="17"/>
      <c r="FFP110" s="17"/>
      <c r="FFQ110" s="17"/>
      <c r="FFR110" s="17"/>
      <c r="FFS110" s="17"/>
      <c r="FFT110" s="17"/>
      <c r="FFU110" s="17"/>
      <c r="FFV110" s="17"/>
      <c r="FFW110" s="17"/>
      <c r="FFX110" s="17"/>
      <c r="FFY110" s="17"/>
      <c r="FFZ110" s="17"/>
      <c r="FGA110" s="17"/>
      <c r="FGB110" s="17"/>
      <c r="FGC110" s="17"/>
      <c r="FGD110" s="17"/>
      <c r="FGE110" s="17"/>
      <c r="FGF110" s="17"/>
      <c r="FGG110" s="17"/>
      <c r="FGH110" s="17"/>
      <c r="FGI110" s="17"/>
      <c r="FGJ110" s="17"/>
      <c r="FGK110" s="17"/>
      <c r="FGL110" s="17"/>
      <c r="FGM110" s="17"/>
      <c r="FGN110" s="17"/>
      <c r="FGO110" s="17"/>
      <c r="FGP110" s="17"/>
      <c r="FGQ110" s="17"/>
      <c r="FGR110" s="17"/>
      <c r="FGS110" s="17"/>
      <c r="FGT110" s="17"/>
      <c r="FGU110" s="17"/>
      <c r="FGV110" s="17"/>
      <c r="FGW110" s="17"/>
      <c r="FGX110" s="17"/>
      <c r="FGY110" s="17"/>
      <c r="FGZ110" s="17"/>
      <c r="FHA110" s="17"/>
      <c r="FHB110" s="17"/>
      <c r="FHC110" s="17"/>
      <c r="FHD110" s="17"/>
      <c r="FHE110" s="17"/>
      <c r="FHF110" s="17"/>
      <c r="FHG110" s="17"/>
      <c r="FHH110" s="17"/>
      <c r="FHI110" s="17"/>
      <c r="FHJ110" s="17"/>
      <c r="FHK110" s="17"/>
      <c r="FHL110" s="17"/>
      <c r="FHM110" s="17"/>
      <c r="FHN110" s="17"/>
      <c r="FHO110" s="17"/>
      <c r="FHP110" s="17"/>
      <c r="FHQ110" s="17"/>
      <c r="FHR110" s="17"/>
      <c r="FHS110" s="17"/>
      <c r="FHT110" s="17"/>
      <c r="FHU110" s="17"/>
      <c r="FHV110" s="17"/>
      <c r="FHW110" s="17"/>
      <c r="FHX110" s="17"/>
      <c r="FHY110" s="17"/>
      <c r="FHZ110" s="17"/>
      <c r="FIA110" s="17"/>
      <c r="FIB110" s="17"/>
      <c r="FIC110" s="17"/>
      <c r="FID110" s="17"/>
      <c r="FIE110" s="17"/>
      <c r="FIF110" s="17"/>
      <c r="FIG110" s="17"/>
      <c r="FIH110" s="17"/>
      <c r="FII110" s="17"/>
      <c r="FIJ110" s="17"/>
      <c r="FIK110" s="17"/>
      <c r="FIL110" s="17"/>
      <c r="FIM110" s="17"/>
      <c r="FIN110" s="17"/>
      <c r="FIO110" s="17"/>
      <c r="FIP110" s="17"/>
      <c r="FIQ110" s="17"/>
      <c r="FIR110" s="17"/>
      <c r="FIS110" s="17"/>
      <c r="FIT110" s="17"/>
      <c r="FIU110" s="17"/>
      <c r="FIV110" s="17"/>
      <c r="FIW110" s="17"/>
      <c r="FIX110" s="17"/>
      <c r="FIY110" s="17"/>
      <c r="FIZ110" s="17"/>
      <c r="FJA110" s="17"/>
      <c r="FJB110" s="17"/>
      <c r="FJC110" s="17"/>
      <c r="FJD110" s="17"/>
      <c r="FJE110" s="17"/>
      <c r="FJF110" s="17"/>
      <c r="FJG110" s="17"/>
      <c r="FJH110" s="17"/>
      <c r="FJI110" s="17"/>
      <c r="FJJ110" s="17"/>
      <c r="FJK110" s="17"/>
      <c r="FJL110" s="17"/>
      <c r="FJM110" s="17"/>
      <c r="FJN110" s="17"/>
      <c r="FJO110" s="17"/>
      <c r="FJP110" s="17"/>
      <c r="FJQ110" s="17"/>
      <c r="FJR110" s="17"/>
      <c r="FJS110" s="17"/>
      <c r="FJT110" s="17"/>
      <c r="FJU110" s="17"/>
      <c r="FJV110" s="17"/>
      <c r="FJW110" s="17"/>
      <c r="FJX110" s="17"/>
      <c r="FJY110" s="17"/>
      <c r="FJZ110" s="17"/>
      <c r="FKA110" s="17"/>
      <c r="FKB110" s="17"/>
      <c r="FKC110" s="17"/>
      <c r="FKD110" s="17"/>
      <c r="FKE110" s="17"/>
      <c r="FKF110" s="17"/>
      <c r="FKG110" s="17"/>
      <c r="FKH110" s="17"/>
      <c r="FKI110" s="17"/>
      <c r="FKJ110" s="17"/>
      <c r="FKK110" s="17"/>
      <c r="FKL110" s="17"/>
      <c r="FKM110" s="17"/>
      <c r="FKN110" s="17"/>
      <c r="FKO110" s="17"/>
      <c r="FKP110" s="17"/>
      <c r="FKQ110" s="17"/>
      <c r="FKR110" s="17"/>
      <c r="FKS110" s="17"/>
      <c r="FKT110" s="17"/>
      <c r="FKU110" s="17"/>
      <c r="FKV110" s="17"/>
      <c r="FKW110" s="17"/>
      <c r="FKX110" s="17"/>
      <c r="FKY110" s="17"/>
      <c r="FKZ110" s="17"/>
      <c r="FLA110" s="17"/>
      <c r="FLB110" s="17"/>
      <c r="FLC110" s="17"/>
      <c r="FLD110" s="17"/>
      <c r="FLE110" s="17"/>
      <c r="FLF110" s="17"/>
      <c r="FLG110" s="17"/>
      <c r="FLH110" s="17"/>
      <c r="FLI110" s="17"/>
      <c r="FLJ110" s="17"/>
      <c r="FLK110" s="17"/>
      <c r="FLL110" s="17"/>
      <c r="FLM110" s="17"/>
      <c r="FLN110" s="17"/>
      <c r="FLO110" s="17"/>
      <c r="FLP110" s="17"/>
      <c r="FLQ110" s="17"/>
      <c r="FLR110" s="17"/>
      <c r="FLS110" s="17"/>
      <c r="FLT110" s="17"/>
      <c r="FLU110" s="17"/>
      <c r="FLV110" s="17"/>
      <c r="FLW110" s="17"/>
      <c r="FLX110" s="17"/>
      <c r="FLY110" s="17"/>
      <c r="FLZ110" s="17"/>
      <c r="FMA110" s="17"/>
      <c r="FMB110" s="17"/>
      <c r="FMC110" s="17"/>
      <c r="FMD110" s="17"/>
      <c r="FME110" s="17"/>
      <c r="FMF110" s="17"/>
      <c r="FMG110" s="17"/>
      <c r="FMH110" s="17"/>
      <c r="FMI110" s="17"/>
      <c r="FMJ110" s="17"/>
      <c r="FMK110" s="17"/>
      <c r="FML110" s="17"/>
      <c r="FMM110" s="17"/>
      <c r="FMN110" s="17"/>
      <c r="FMO110" s="17"/>
      <c r="FMP110" s="17"/>
      <c r="FMQ110" s="17"/>
      <c r="FMR110" s="17"/>
      <c r="FMS110" s="17"/>
      <c r="FMT110" s="17"/>
      <c r="FMU110" s="17"/>
      <c r="FMV110" s="17"/>
      <c r="FMW110" s="17"/>
      <c r="FMX110" s="17"/>
      <c r="FMY110" s="17"/>
      <c r="FMZ110" s="17"/>
      <c r="FNA110" s="17"/>
      <c r="FNB110" s="17"/>
      <c r="FNC110" s="17"/>
      <c r="FND110" s="17"/>
      <c r="FNE110" s="17"/>
      <c r="FNF110" s="17"/>
      <c r="FNG110" s="17"/>
      <c r="FNH110" s="17"/>
      <c r="FNI110" s="17"/>
      <c r="FNJ110" s="17"/>
      <c r="FNK110" s="17"/>
      <c r="FNL110" s="17"/>
      <c r="FNM110" s="17"/>
      <c r="FNN110" s="17"/>
      <c r="FNO110" s="17"/>
      <c r="FNP110" s="17"/>
      <c r="FNQ110" s="17"/>
      <c r="FNR110" s="17"/>
      <c r="FNS110" s="17"/>
      <c r="FNT110" s="17"/>
      <c r="FNU110" s="17"/>
      <c r="FNV110" s="17"/>
      <c r="FNW110" s="17"/>
      <c r="FNX110" s="17"/>
      <c r="FNY110" s="17"/>
      <c r="FNZ110" s="17"/>
      <c r="FOA110" s="17"/>
      <c r="FOB110" s="17"/>
      <c r="FOC110" s="17"/>
      <c r="FOD110" s="17"/>
      <c r="FOE110" s="17"/>
      <c r="FOF110" s="17"/>
      <c r="FOG110" s="17"/>
      <c r="FOH110" s="17"/>
      <c r="FOI110" s="17"/>
      <c r="FOJ110" s="17"/>
      <c r="FOK110" s="17"/>
      <c r="FOL110" s="17"/>
      <c r="FOM110" s="17"/>
      <c r="FON110" s="17"/>
      <c r="FOO110" s="17"/>
      <c r="FOP110" s="17"/>
      <c r="FOQ110" s="17"/>
      <c r="FOR110" s="17"/>
      <c r="FOS110" s="17"/>
      <c r="FOT110" s="17"/>
      <c r="FOU110" s="17"/>
      <c r="FOV110" s="17"/>
      <c r="FOW110" s="17"/>
      <c r="FOX110" s="17"/>
      <c r="FOY110" s="17"/>
      <c r="FOZ110" s="17"/>
      <c r="FPA110" s="17"/>
      <c r="FPB110" s="17"/>
      <c r="FPC110" s="17"/>
      <c r="FPD110" s="17"/>
      <c r="FPE110" s="17"/>
      <c r="FPF110" s="17"/>
      <c r="FPG110" s="17"/>
      <c r="FPH110" s="17"/>
      <c r="FPI110" s="17"/>
      <c r="FPJ110" s="17"/>
      <c r="FPK110" s="17"/>
      <c r="FPL110" s="17"/>
      <c r="FPM110" s="17"/>
      <c r="FPN110" s="17"/>
      <c r="FPO110" s="17"/>
      <c r="FPP110" s="17"/>
      <c r="FPQ110" s="17"/>
      <c r="FPR110" s="17"/>
      <c r="FPS110" s="17"/>
      <c r="FPT110" s="17"/>
      <c r="FPU110" s="17"/>
      <c r="FPV110" s="17"/>
      <c r="FPW110" s="17"/>
      <c r="FPX110" s="17"/>
      <c r="FPY110" s="17"/>
      <c r="FPZ110" s="17"/>
      <c r="FQA110" s="17"/>
      <c r="FQB110" s="17"/>
      <c r="FQC110" s="17"/>
      <c r="FQD110" s="17"/>
      <c r="FQE110" s="17"/>
      <c r="FQF110" s="17"/>
      <c r="FQG110" s="17"/>
      <c r="FQH110" s="17"/>
      <c r="FQI110" s="17"/>
      <c r="FQJ110" s="17"/>
      <c r="FQK110" s="17"/>
      <c r="FQL110" s="17"/>
      <c r="FQM110" s="17"/>
      <c r="FQN110" s="17"/>
      <c r="FQO110" s="17"/>
      <c r="FQP110" s="17"/>
      <c r="FQQ110" s="17"/>
      <c r="FQR110" s="17"/>
      <c r="FQS110" s="17"/>
      <c r="FQT110" s="17"/>
      <c r="FQU110" s="17"/>
      <c r="FQV110" s="17"/>
      <c r="FQW110" s="17"/>
      <c r="FQX110" s="17"/>
      <c r="FQY110" s="17"/>
      <c r="FQZ110" s="17"/>
      <c r="FRA110" s="17"/>
      <c r="FRB110" s="17"/>
      <c r="FRC110" s="17"/>
      <c r="FRD110" s="17"/>
      <c r="FRE110" s="17"/>
      <c r="FRF110" s="17"/>
      <c r="FRG110" s="17"/>
      <c r="FRH110" s="17"/>
      <c r="FRI110" s="17"/>
      <c r="FRJ110" s="17"/>
      <c r="FRK110" s="17"/>
      <c r="FRL110" s="17"/>
      <c r="FRM110" s="17"/>
      <c r="FRN110" s="17"/>
      <c r="FRO110" s="17"/>
      <c r="FRP110" s="17"/>
      <c r="FRQ110" s="17"/>
      <c r="FRR110" s="17"/>
      <c r="FRS110" s="17"/>
      <c r="FRT110" s="17"/>
      <c r="FRU110" s="17"/>
      <c r="FRV110" s="17"/>
      <c r="FRW110" s="17"/>
      <c r="FRX110" s="17"/>
      <c r="FRY110" s="17"/>
      <c r="FRZ110" s="17"/>
      <c r="FSA110" s="17"/>
      <c r="FSB110" s="17"/>
      <c r="FSC110" s="17"/>
      <c r="FSD110" s="17"/>
      <c r="FSE110" s="17"/>
      <c r="FSF110" s="17"/>
      <c r="FSG110" s="17"/>
      <c r="FSH110" s="17"/>
      <c r="FSI110" s="17"/>
      <c r="FSJ110" s="17"/>
      <c r="FSK110" s="17"/>
      <c r="FSL110" s="17"/>
      <c r="FSM110" s="17"/>
      <c r="FSN110" s="17"/>
      <c r="FSO110" s="17"/>
      <c r="FSP110" s="17"/>
      <c r="FSQ110" s="17"/>
      <c r="FSR110" s="17"/>
      <c r="FSS110" s="17"/>
      <c r="FST110" s="17"/>
      <c r="FSU110" s="17"/>
      <c r="FSV110" s="17"/>
      <c r="FSW110" s="17"/>
      <c r="FSX110" s="17"/>
      <c r="FSY110" s="17"/>
      <c r="FSZ110" s="17"/>
      <c r="FTA110" s="17"/>
      <c r="FTB110" s="17"/>
      <c r="FTC110" s="17"/>
      <c r="FTD110" s="17"/>
      <c r="FTE110" s="17"/>
      <c r="FTF110" s="17"/>
      <c r="FTG110" s="17"/>
      <c r="FTH110" s="17"/>
      <c r="FTI110" s="17"/>
      <c r="FTJ110" s="17"/>
      <c r="FTK110" s="17"/>
      <c r="FTL110" s="17"/>
      <c r="FTM110" s="17"/>
      <c r="FTN110" s="17"/>
      <c r="FTO110" s="17"/>
      <c r="FTP110" s="17"/>
      <c r="FTQ110" s="17"/>
      <c r="FTR110" s="17"/>
      <c r="FTS110" s="17"/>
      <c r="FTT110" s="17"/>
      <c r="FTU110" s="17"/>
      <c r="FTV110" s="17"/>
      <c r="FTW110" s="17"/>
      <c r="FTX110" s="17"/>
      <c r="FTY110" s="17"/>
      <c r="FTZ110" s="17"/>
      <c r="FUA110" s="17"/>
      <c r="FUB110" s="17"/>
      <c r="FUC110" s="17"/>
      <c r="FUD110" s="17"/>
      <c r="FUE110" s="17"/>
      <c r="FUF110" s="17"/>
      <c r="FUG110" s="17"/>
      <c r="FUH110" s="17"/>
      <c r="FUI110" s="17"/>
      <c r="FUJ110" s="17"/>
      <c r="FUK110" s="17"/>
      <c r="FUL110" s="17"/>
      <c r="FUM110" s="17"/>
      <c r="FUN110" s="17"/>
      <c r="FUO110" s="17"/>
      <c r="FUP110" s="17"/>
      <c r="FUQ110" s="17"/>
      <c r="FUR110" s="17"/>
      <c r="FUS110" s="17"/>
      <c r="FUT110" s="17"/>
      <c r="FUU110" s="17"/>
      <c r="FUV110" s="17"/>
      <c r="FUW110" s="17"/>
      <c r="FUX110" s="17"/>
      <c r="FUY110" s="17"/>
      <c r="FUZ110" s="17"/>
      <c r="FVA110" s="17"/>
      <c r="FVB110" s="17"/>
      <c r="FVC110" s="17"/>
      <c r="FVD110" s="17"/>
      <c r="FVE110" s="17"/>
      <c r="FVF110" s="17"/>
      <c r="FVG110" s="17"/>
      <c r="FVH110" s="17"/>
      <c r="FVI110" s="17"/>
      <c r="FVJ110" s="17"/>
      <c r="FVK110" s="17"/>
      <c r="FVL110" s="17"/>
      <c r="FVM110" s="17"/>
      <c r="FVN110" s="17"/>
      <c r="FVO110" s="17"/>
      <c r="FVP110" s="17"/>
      <c r="FVQ110" s="17"/>
      <c r="FVR110" s="17"/>
      <c r="FVS110" s="17"/>
      <c r="FVT110" s="17"/>
      <c r="FVU110" s="17"/>
      <c r="FVV110" s="17"/>
      <c r="FVW110" s="17"/>
      <c r="FVX110" s="17"/>
      <c r="FVY110" s="17"/>
      <c r="FVZ110" s="17"/>
      <c r="FWA110" s="17"/>
      <c r="FWB110" s="17"/>
      <c r="FWC110" s="17"/>
      <c r="FWD110" s="17"/>
      <c r="FWE110" s="17"/>
      <c r="FWF110" s="17"/>
      <c r="FWG110" s="17"/>
      <c r="FWH110" s="17"/>
      <c r="FWI110" s="17"/>
      <c r="FWJ110" s="17"/>
      <c r="FWK110" s="17"/>
      <c r="FWL110" s="17"/>
      <c r="FWM110" s="17"/>
      <c r="FWN110" s="17"/>
      <c r="FWO110" s="17"/>
      <c r="FWP110" s="17"/>
      <c r="FWQ110" s="17"/>
      <c r="FWR110" s="17"/>
      <c r="FWS110" s="17"/>
      <c r="FWT110" s="17"/>
      <c r="FWU110" s="17"/>
      <c r="FWV110" s="17"/>
      <c r="FWW110" s="17"/>
      <c r="FWX110" s="17"/>
      <c r="FWY110" s="17"/>
      <c r="FWZ110" s="17"/>
      <c r="FXA110" s="17"/>
      <c r="FXB110" s="17"/>
      <c r="FXC110" s="17"/>
      <c r="FXD110" s="17"/>
      <c r="FXE110" s="17"/>
      <c r="FXF110" s="17"/>
      <c r="FXG110" s="17"/>
      <c r="FXH110" s="17"/>
      <c r="FXI110" s="17"/>
      <c r="FXJ110" s="17"/>
      <c r="FXK110" s="17"/>
      <c r="FXL110" s="17"/>
      <c r="FXM110" s="17"/>
      <c r="FXN110" s="17"/>
      <c r="FXO110" s="17"/>
      <c r="FXP110" s="17"/>
      <c r="FXQ110" s="17"/>
      <c r="FXR110" s="17"/>
      <c r="FXS110" s="17"/>
      <c r="FXT110" s="17"/>
      <c r="FXU110" s="17"/>
      <c r="FXV110" s="17"/>
      <c r="FXW110" s="17"/>
      <c r="FXX110" s="17"/>
      <c r="FXY110" s="17"/>
      <c r="FXZ110" s="17"/>
      <c r="FYA110" s="17"/>
      <c r="FYB110" s="17"/>
      <c r="FYC110" s="17"/>
      <c r="FYD110" s="17"/>
      <c r="FYE110" s="17"/>
      <c r="FYF110" s="17"/>
      <c r="FYG110" s="17"/>
      <c r="FYH110" s="17"/>
      <c r="FYI110" s="17"/>
      <c r="FYJ110" s="17"/>
      <c r="FYK110" s="17"/>
      <c r="FYL110" s="17"/>
      <c r="FYM110" s="17"/>
      <c r="FYN110" s="17"/>
      <c r="FYO110" s="17"/>
      <c r="FYP110" s="17"/>
      <c r="FYQ110" s="17"/>
      <c r="FYR110" s="17"/>
      <c r="FYS110" s="17"/>
      <c r="FYT110" s="17"/>
      <c r="FYU110" s="17"/>
      <c r="FYV110" s="17"/>
      <c r="FYW110" s="17"/>
      <c r="FYX110" s="17"/>
      <c r="FYY110" s="17"/>
      <c r="FYZ110" s="17"/>
      <c r="FZA110" s="17"/>
      <c r="FZB110" s="17"/>
      <c r="FZC110" s="17"/>
      <c r="FZD110" s="17"/>
      <c r="FZE110" s="17"/>
      <c r="FZF110" s="17"/>
      <c r="FZG110" s="17"/>
      <c r="FZH110" s="17"/>
      <c r="FZI110" s="17"/>
      <c r="FZJ110" s="17"/>
      <c r="FZK110" s="17"/>
      <c r="FZL110" s="17"/>
      <c r="FZM110" s="17"/>
      <c r="FZN110" s="17"/>
      <c r="FZO110" s="17"/>
      <c r="FZP110" s="17"/>
      <c r="FZQ110" s="17"/>
      <c r="FZR110" s="17"/>
      <c r="FZS110" s="17"/>
      <c r="FZT110" s="17"/>
      <c r="FZU110" s="17"/>
      <c r="FZV110" s="17"/>
      <c r="FZW110" s="17"/>
      <c r="FZX110" s="17"/>
      <c r="FZY110" s="17"/>
      <c r="FZZ110" s="17"/>
      <c r="GAA110" s="17"/>
      <c r="GAB110" s="17"/>
      <c r="GAC110" s="17"/>
      <c r="GAD110" s="17"/>
      <c r="GAE110" s="17"/>
      <c r="GAF110" s="17"/>
      <c r="GAG110" s="17"/>
      <c r="GAH110" s="17"/>
      <c r="GAI110" s="17"/>
      <c r="GAJ110" s="17"/>
      <c r="GAK110" s="17"/>
      <c r="GAL110" s="17"/>
      <c r="GAM110" s="17"/>
      <c r="GAN110" s="17"/>
      <c r="GAO110" s="17"/>
      <c r="GAP110" s="17"/>
      <c r="GAQ110" s="17"/>
      <c r="GAR110" s="17"/>
      <c r="GAS110" s="17"/>
      <c r="GAT110" s="17"/>
      <c r="GAU110" s="17"/>
      <c r="GAV110" s="17"/>
      <c r="GAW110" s="17"/>
      <c r="GAX110" s="17"/>
      <c r="GAY110" s="17"/>
      <c r="GAZ110" s="17"/>
      <c r="GBA110" s="17"/>
      <c r="GBB110" s="17"/>
      <c r="GBC110" s="17"/>
      <c r="GBD110" s="17"/>
      <c r="GBE110" s="17"/>
      <c r="GBF110" s="17"/>
      <c r="GBG110" s="17"/>
      <c r="GBH110" s="17"/>
      <c r="GBI110" s="17"/>
      <c r="GBJ110" s="17"/>
      <c r="GBK110" s="17"/>
      <c r="GBL110" s="17"/>
      <c r="GBM110" s="17"/>
      <c r="GBN110" s="17"/>
      <c r="GBO110" s="17"/>
      <c r="GBP110" s="17"/>
      <c r="GBQ110" s="17"/>
      <c r="GBR110" s="17"/>
      <c r="GBS110" s="17"/>
      <c r="GBT110" s="17"/>
      <c r="GBU110" s="17"/>
      <c r="GBV110" s="17"/>
      <c r="GBW110" s="17"/>
      <c r="GBX110" s="17"/>
      <c r="GBY110" s="17"/>
      <c r="GBZ110" s="17"/>
      <c r="GCA110" s="17"/>
      <c r="GCB110" s="17"/>
      <c r="GCC110" s="17"/>
      <c r="GCD110" s="17"/>
      <c r="GCE110" s="17"/>
      <c r="GCF110" s="17"/>
      <c r="GCG110" s="17"/>
      <c r="GCH110" s="17"/>
      <c r="GCI110" s="17"/>
      <c r="GCJ110" s="17"/>
      <c r="GCK110" s="17"/>
      <c r="GCL110" s="17"/>
      <c r="GCM110" s="17"/>
      <c r="GCN110" s="17"/>
      <c r="GCO110" s="17"/>
      <c r="GCP110" s="17"/>
      <c r="GCQ110" s="17"/>
      <c r="GCR110" s="17"/>
      <c r="GCS110" s="17"/>
      <c r="GCT110" s="17"/>
      <c r="GCU110" s="17"/>
      <c r="GCV110" s="17"/>
      <c r="GCW110" s="17"/>
      <c r="GCX110" s="17"/>
      <c r="GCY110" s="17"/>
      <c r="GCZ110" s="17"/>
      <c r="GDA110" s="17"/>
      <c r="GDB110" s="17"/>
      <c r="GDC110" s="17"/>
      <c r="GDD110" s="17"/>
      <c r="GDE110" s="17"/>
      <c r="GDF110" s="17"/>
      <c r="GDG110" s="17"/>
      <c r="GDH110" s="17"/>
      <c r="GDI110" s="17"/>
      <c r="GDJ110" s="17"/>
      <c r="GDK110" s="17"/>
      <c r="GDL110" s="17"/>
      <c r="GDM110" s="17"/>
      <c r="GDN110" s="17"/>
      <c r="GDO110" s="17"/>
      <c r="GDP110" s="17"/>
      <c r="GDQ110" s="17"/>
      <c r="GDR110" s="17"/>
      <c r="GDS110" s="17"/>
      <c r="GDT110" s="17"/>
      <c r="GDU110" s="17"/>
      <c r="GDV110" s="17"/>
      <c r="GDW110" s="17"/>
      <c r="GDX110" s="17"/>
      <c r="GDY110" s="17"/>
      <c r="GDZ110" s="17"/>
      <c r="GEA110" s="17"/>
      <c r="GEB110" s="17"/>
      <c r="GEC110" s="17"/>
      <c r="GED110" s="17"/>
      <c r="GEE110" s="17"/>
      <c r="GEF110" s="17"/>
      <c r="GEG110" s="17"/>
      <c r="GEH110" s="17"/>
      <c r="GEI110" s="17"/>
      <c r="GEJ110" s="17"/>
      <c r="GEK110" s="17"/>
      <c r="GEL110" s="17"/>
      <c r="GEM110" s="17"/>
      <c r="GEN110" s="17"/>
      <c r="GEO110" s="17"/>
      <c r="GEP110" s="17"/>
      <c r="GEQ110" s="17"/>
      <c r="GER110" s="17"/>
      <c r="GES110" s="17"/>
      <c r="GET110" s="17"/>
      <c r="GEU110" s="17"/>
      <c r="GEV110" s="17"/>
      <c r="GEW110" s="17"/>
      <c r="GEX110" s="17"/>
      <c r="GEY110" s="17"/>
      <c r="GEZ110" s="17"/>
      <c r="GFA110" s="17"/>
      <c r="GFB110" s="17"/>
      <c r="GFC110" s="17"/>
      <c r="GFD110" s="17"/>
      <c r="GFE110" s="17"/>
      <c r="GFF110" s="17"/>
      <c r="GFG110" s="17"/>
      <c r="GFH110" s="17"/>
      <c r="GFI110" s="17"/>
      <c r="GFJ110" s="17"/>
      <c r="GFK110" s="17"/>
      <c r="GFL110" s="17"/>
      <c r="GFM110" s="17"/>
      <c r="GFN110" s="17"/>
      <c r="GFO110" s="17"/>
      <c r="GFP110" s="17"/>
      <c r="GFQ110" s="17"/>
      <c r="GFR110" s="17"/>
      <c r="GFS110" s="17"/>
      <c r="GFT110" s="17"/>
      <c r="GFU110" s="17"/>
      <c r="GFV110" s="17"/>
      <c r="GFW110" s="17"/>
      <c r="GFX110" s="17"/>
      <c r="GFY110" s="17"/>
      <c r="GFZ110" s="17"/>
      <c r="GGA110" s="17"/>
      <c r="GGB110" s="17"/>
      <c r="GGC110" s="17"/>
      <c r="GGD110" s="17"/>
      <c r="GGE110" s="17"/>
      <c r="GGF110" s="17"/>
      <c r="GGG110" s="17"/>
      <c r="GGH110" s="17"/>
      <c r="GGI110" s="17"/>
      <c r="GGJ110" s="17"/>
      <c r="GGK110" s="17"/>
      <c r="GGL110" s="17"/>
      <c r="GGM110" s="17"/>
      <c r="GGN110" s="17"/>
      <c r="GGO110" s="17"/>
      <c r="GGP110" s="17"/>
      <c r="GGQ110" s="17"/>
      <c r="GGR110" s="17"/>
      <c r="GGS110" s="17"/>
      <c r="GGT110" s="17"/>
      <c r="GGU110" s="17"/>
      <c r="GGV110" s="17"/>
      <c r="GGW110" s="17"/>
      <c r="GGX110" s="17"/>
      <c r="GGY110" s="17"/>
      <c r="GGZ110" s="17"/>
      <c r="GHA110" s="17"/>
      <c r="GHB110" s="17"/>
      <c r="GHC110" s="17"/>
      <c r="GHD110" s="17"/>
      <c r="GHE110" s="17"/>
      <c r="GHF110" s="17"/>
      <c r="GHG110" s="17"/>
      <c r="GHH110" s="17"/>
      <c r="GHI110" s="17"/>
      <c r="GHJ110" s="17"/>
      <c r="GHK110" s="17"/>
      <c r="GHL110" s="17"/>
      <c r="GHM110" s="17"/>
      <c r="GHN110" s="17"/>
      <c r="GHO110" s="17"/>
      <c r="GHP110" s="17"/>
      <c r="GHQ110" s="17"/>
      <c r="GHR110" s="17"/>
      <c r="GHS110" s="17"/>
      <c r="GHT110" s="17"/>
      <c r="GHU110" s="17"/>
      <c r="GHV110" s="17"/>
      <c r="GHW110" s="17"/>
      <c r="GHX110" s="17"/>
      <c r="GHY110" s="17"/>
      <c r="GHZ110" s="17"/>
      <c r="GIA110" s="17"/>
      <c r="GIB110" s="17"/>
      <c r="GIC110" s="17"/>
      <c r="GID110" s="17"/>
      <c r="GIE110" s="17"/>
      <c r="GIF110" s="17"/>
      <c r="GIG110" s="17"/>
      <c r="GIH110" s="17"/>
      <c r="GII110" s="17"/>
      <c r="GIJ110" s="17"/>
      <c r="GIK110" s="17"/>
      <c r="GIL110" s="17"/>
      <c r="GIM110" s="17"/>
      <c r="GIN110" s="17"/>
      <c r="GIO110" s="17"/>
      <c r="GIP110" s="17"/>
      <c r="GIQ110" s="17"/>
      <c r="GIR110" s="17"/>
      <c r="GIS110" s="17"/>
      <c r="GIT110" s="17"/>
      <c r="GIU110" s="17"/>
      <c r="GIV110" s="17"/>
      <c r="GIW110" s="17"/>
      <c r="GIX110" s="17"/>
      <c r="GIY110" s="17"/>
      <c r="GIZ110" s="17"/>
      <c r="GJA110" s="17"/>
      <c r="GJB110" s="17"/>
      <c r="GJC110" s="17"/>
      <c r="GJD110" s="17"/>
      <c r="GJE110" s="17"/>
      <c r="GJF110" s="17"/>
      <c r="GJG110" s="17"/>
      <c r="GJH110" s="17"/>
      <c r="GJI110" s="17"/>
      <c r="GJJ110" s="17"/>
      <c r="GJK110" s="17"/>
      <c r="GJL110" s="17"/>
      <c r="GJM110" s="17"/>
      <c r="GJN110" s="17"/>
      <c r="GJO110" s="17"/>
      <c r="GJP110" s="17"/>
      <c r="GJQ110" s="17"/>
      <c r="GJR110" s="17"/>
      <c r="GJS110" s="17"/>
      <c r="GJT110" s="17"/>
      <c r="GJU110" s="17"/>
      <c r="GJV110" s="17"/>
      <c r="GJW110" s="17"/>
      <c r="GJX110" s="17"/>
      <c r="GJY110" s="17"/>
      <c r="GJZ110" s="17"/>
      <c r="GKA110" s="17"/>
      <c r="GKB110" s="17"/>
      <c r="GKC110" s="17"/>
      <c r="GKD110" s="17"/>
      <c r="GKE110" s="17"/>
      <c r="GKF110" s="17"/>
      <c r="GKG110" s="17"/>
      <c r="GKH110" s="17"/>
      <c r="GKI110" s="17"/>
      <c r="GKJ110" s="17"/>
      <c r="GKK110" s="17"/>
      <c r="GKL110" s="17"/>
      <c r="GKM110" s="17"/>
      <c r="GKN110" s="17"/>
      <c r="GKO110" s="17"/>
      <c r="GKP110" s="17"/>
      <c r="GKQ110" s="17"/>
      <c r="GKR110" s="17"/>
      <c r="GKS110" s="17"/>
      <c r="GKT110" s="17"/>
      <c r="GKU110" s="17"/>
      <c r="GKV110" s="17"/>
      <c r="GKW110" s="17"/>
      <c r="GKX110" s="17"/>
      <c r="GKY110" s="17"/>
      <c r="GKZ110" s="17"/>
      <c r="GLA110" s="17"/>
      <c r="GLB110" s="17"/>
      <c r="GLC110" s="17"/>
      <c r="GLD110" s="17"/>
      <c r="GLE110" s="17"/>
      <c r="GLF110" s="17"/>
      <c r="GLG110" s="17"/>
      <c r="GLH110" s="17"/>
      <c r="GLI110" s="17"/>
      <c r="GLJ110" s="17"/>
      <c r="GLK110" s="17"/>
      <c r="GLL110" s="17"/>
      <c r="GLM110" s="17"/>
      <c r="GLN110" s="17"/>
      <c r="GLO110" s="17"/>
      <c r="GLP110" s="17"/>
      <c r="GLQ110" s="17"/>
      <c r="GLR110" s="17"/>
      <c r="GLS110" s="17"/>
      <c r="GLT110" s="17"/>
      <c r="GLU110" s="17"/>
      <c r="GLV110" s="17"/>
      <c r="GLW110" s="17"/>
      <c r="GLX110" s="17"/>
      <c r="GLY110" s="17"/>
      <c r="GLZ110" s="17"/>
      <c r="GMA110" s="17"/>
      <c r="GMB110" s="17"/>
      <c r="GMC110" s="17"/>
      <c r="GMD110" s="17"/>
      <c r="GME110" s="17"/>
      <c r="GMF110" s="17"/>
      <c r="GMG110" s="17"/>
      <c r="GMH110" s="17"/>
      <c r="GMI110" s="17"/>
      <c r="GMJ110" s="17"/>
      <c r="GMK110" s="17"/>
      <c r="GML110" s="17"/>
      <c r="GMM110" s="17"/>
      <c r="GMN110" s="17"/>
      <c r="GMO110" s="17"/>
      <c r="GMP110" s="17"/>
      <c r="GMQ110" s="17"/>
      <c r="GMR110" s="17"/>
      <c r="GMS110" s="17"/>
      <c r="GMT110" s="17"/>
      <c r="GMU110" s="17"/>
      <c r="GMV110" s="17"/>
      <c r="GMW110" s="17"/>
      <c r="GMX110" s="17"/>
      <c r="GMY110" s="17"/>
      <c r="GMZ110" s="17"/>
      <c r="GNA110" s="17"/>
      <c r="GNB110" s="17"/>
      <c r="GNC110" s="17"/>
      <c r="GND110" s="17"/>
      <c r="GNE110" s="17"/>
      <c r="GNF110" s="17"/>
      <c r="GNG110" s="17"/>
      <c r="GNH110" s="17"/>
      <c r="GNI110" s="17"/>
      <c r="GNJ110" s="17"/>
      <c r="GNK110" s="17"/>
      <c r="GNL110" s="17"/>
      <c r="GNM110" s="17"/>
      <c r="GNN110" s="17"/>
      <c r="GNO110" s="17"/>
      <c r="GNP110" s="17"/>
      <c r="GNQ110" s="17"/>
      <c r="GNR110" s="17"/>
      <c r="GNS110" s="17"/>
      <c r="GNT110" s="17"/>
      <c r="GNU110" s="17"/>
      <c r="GNV110" s="17"/>
      <c r="GNW110" s="17"/>
      <c r="GNX110" s="17"/>
      <c r="GNY110" s="17"/>
      <c r="GNZ110" s="17"/>
      <c r="GOA110" s="17"/>
      <c r="GOB110" s="17"/>
      <c r="GOC110" s="17"/>
      <c r="GOD110" s="17"/>
      <c r="GOE110" s="17"/>
      <c r="GOF110" s="17"/>
      <c r="GOG110" s="17"/>
      <c r="GOH110" s="17"/>
      <c r="GOI110" s="17"/>
      <c r="GOJ110" s="17"/>
      <c r="GOK110" s="17"/>
      <c r="GOL110" s="17"/>
      <c r="GOM110" s="17"/>
      <c r="GON110" s="17"/>
      <c r="GOO110" s="17"/>
      <c r="GOP110" s="17"/>
      <c r="GOQ110" s="17"/>
      <c r="GOR110" s="17"/>
      <c r="GOS110" s="17"/>
      <c r="GOT110" s="17"/>
      <c r="GOU110" s="17"/>
      <c r="GOV110" s="17"/>
      <c r="GOW110" s="17"/>
      <c r="GOX110" s="17"/>
      <c r="GOY110" s="17"/>
      <c r="GOZ110" s="17"/>
      <c r="GPA110" s="17"/>
      <c r="GPB110" s="17"/>
      <c r="GPC110" s="17"/>
      <c r="GPD110" s="17"/>
      <c r="GPE110" s="17"/>
      <c r="GPF110" s="17"/>
      <c r="GPG110" s="17"/>
      <c r="GPH110" s="17"/>
      <c r="GPI110" s="17"/>
      <c r="GPJ110" s="17"/>
      <c r="GPK110" s="17"/>
      <c r="GPL110" s="17"/>
      <c r="GPM110" s="17"/>
      <c r="GPN110" s="17"/>
      <c r="GPO110" s="17"/>
      <c r="GPP110" s="17"/>
      <c r="GPQ110" s="17"/>
      <c r="GPR110" s="17"/>
      <c r="GPS110" s="17"/>
      <c r="GPT110" s="17"/>
      <c r="GPU110" s="17"/>
      <c r="GPV110" s="17"/>
      <c r="GPW110" s="17"/>
      <c r="GPX110" s="17"/>
      <c r="GPY110" s="17"/>
      <c r="GPZ110" s="17"/>
      <c r="GQA110" s="17"/>
      <c r="GQB110" s="17"/>
      <c r="GQC110" s="17"/>
      <c r="GQD110" s="17"/>
      <c r="GQE110" s="17"/>
      <c r="GQF110" s="17"/>
      <c r="GQG110" s="17"/>
      <c r="GQH110" s="17"/>
      <c r="GQI110" s="17"/>
      <c r="GQJ110" s="17"/>
      <c r="GQK110" s="17"/>
      <c r="GQL110" s="17"/>
      <c r="GQM110" s="17"/>
      <c r="GQN110" s="17"/>
      <c r="GQO110" s="17"/>
      <c r="GQP110" s="17"/>
      <c r="GQQ110" s="17"/>
      <c r="GQR110" s="17"/>
      <c r="GQS110" s="17"/>
      <c r="GQT110" s="17"/>
      <c r="GQU110" s="17"/>
      <c r="GQV110" s="17"/>
      <c r="GQW110" s="17"/>
      <c r="GQX110" s="17"/>
      <c r="GQY110" s="17"/>
      <c r="GQZ110" s="17"/>
      <c r="GRA110" s="17"/>
      <c r="GRB110" s="17"/>
      <c r="GRC110" s="17"/>
      <c r="GRD110" s="17"/>
      <c r="GRE110" s="17"/>
      <c r="GRF110" s="17"/>
      <c r="GRG110" s="17"/>
      <c r="GRH110" s="17"/>
      <c r="GRI110" s="17"/>
      <c r="GRJ110" s="17"/>
      <c r="GRK110" s="17"/>
      <c r="GRL110" s="17"/>
      <c r="GRM110" s="17"/>
      <c r="GRN110" s="17"/>
      <c r="GRO110" s="17"/>
      <c r="GRP110" s="17"/>
      <c r="GRQ110" s="17"/>
      <c r="GRR110" s="17"/>
      <c r="GRS110" s="17"/>
      <c r="GRT110" s="17"/>
      <c r="GRU110" s="17"/>
      <c r="GRV110" s="17"/>
      <c r="GRW110" s="17"/>
      <c r="GRX110" s="17"/>
      <c r="GRY110" s="17"/>
      <c r="GRZ110" s="17"/>
      <c r="GSA110" s="17"/>
      <c r="GSB110" s="17"/>
      <c r="GSC110" s="17"/>
      <c r="GSD110" s="17"/>
      <c r="GSE110" s="17"/>
      <c r="GSF110" s="17"/>
      <c r="GSG110" s="17"/>
      <c r="GSH110" s="17"/>
      <c r="GSI110" s="17"/>
      <c r="GSJ110" s="17"/>
      <c r="GSK110" s="17"/>
      <c r="GSL110" s="17"/>
      <c r="GSM110" s="17"/>
      <c r="GSN110" s="17"/>
      <c r="GSO110" s="17"/>
      <c r="GSP110" s="17"/>
      <c r="GSQ110" s="17"/>
      <c r="GSR110" s="17"/>
      <c r="GSS110" s="17"/>
      <c r="GST110" s="17"/>
      <c r="GSU110" s="17"/>
      <c r="GSV110" s="17"/>
      <c r="GSW110" s="17"/>
      <c r="GSX110" s="17"/>
      <c r="GSY110" s="17"/>
      <c r="GSZ110" s="17"/>
      <c r="GTA110" s="17"/>
      <c r="GTB110" s="17"/>
      <c r="GTC110" s="17"/>
      <c r="GTD110" s="17"/>
      <c r="GTE110" s="17"/>
      <c r="GTF110" s="17"/>
      <c r="GTG110" s="17"/>
      <c r="GTH110" s="17"/>
      <c r="GTI110" s="17"/>
      <c r="GTJ110" s="17"/>
      <c r="GTK110" s="17"/>
      <c r="GTL110" s="17"/>
      <c r="GTM110" s="17"/>
      <c r="GTN110" s="17"/>
      <c r="GTO110" s="17"/>
      <c r="GTP110" s="17"/>
      <c r="GTQ110" s="17"/>
      <c r="GTR110" s="17"/>
      <c r="GTS110" s="17"/>
      <c r="GTT110" s="17"/>
      <c r="GTU110" s="17"/>
      <c r="GTV110" s="17"/>
      <c r="GTW110" s="17"/>
      <c r="GTX110" s="17"/>
      <c r="GTY110" s="17"/>
      <c r="GTZ110" s="17"/>
      <c r="GUA110" s="17"/>
      <c r="GUB110" s="17"/>
      <c r="GUC110" s="17"/>
      <c r="GUD110" s="17"/>
      <c r="GUE110" s="17"/>
      <c r="GUF110" s="17"/>
      <c r="GUG110" s="17"/>
      <c r="GUH110" s="17"/>
      <c r="GUI110" s="17"/>
      <c r="GUJ110" s="17"/>
      <c r="GUK110" s="17"/>
      <c r="GUL110" s="17"/>
      <c r="GUM110" s="17"/>
      <c r="GUN110" s="17"/>
      <c r="GUO110" s="17"/>
      <c r="GUP110" s="17"/>
      <c r="GUQ110" s="17"/>
      <c r="GUR110" s="17"/>
      <c r="GUS110" s="17"/>
      <c r="GUT110" s="17"/>
      <c r="GUU110" s="17"/>
      <c r="GUV110" s="17"/>
      <c r="GUW110" s="17"/>
      <c r="GUX110" s="17"/>
      <c r="GUY110" s="17"/>
      <c r="GUZ110" s="17"/>
      <c r="GVA110" s="17"/>
      <c r="GVB110" s="17"/>
      <c r="GVC110" s="17"/>
      <c r="GVD110" s="17"/>
      <c r="GVE110" s="17"/>
      <c r="GVF110" s="17"/>
      <c r="GVG110" s="17"/>
      <c r="GVH110" s="17"/>
      <c r="GVI110" s="17"/>
      <c r="GVJ110" s="17"/>
      <c r="GVK110" s="17"/>
      <c r="GVL110" s="17"/>
      <c r="GVM110" s="17"/>
      <c r="GVN110" s="17"/>
      <c r="GVO110" s="17"/>
      <c r="GVP110" s="17"/>
      <c r="GVQ110" s="17"/>
      <c r="GVR110" s="17"/>
      <c r="GVS110" s="17"/>
      <c r="GVT110" s="17"/>
      <c r="GVU110" s="17"/>
      <c r="GVV110" s="17"/>
      <c r="GVW110" s="17"/>
      <c r="GVX110" s="17"/>
      <c r="GVY110" s="17"/>
      <c r="GVZ110" s="17"/>
      <c r="GWA110" s="17"/>
      <c r="GWB110" s="17"/>
      <c r="GWC110" s="17"/>
      <c r="GWD110" s="17"/>
      <c r="GWE110" s="17"/>
      <c r="GWF110" s="17"/>
      <c r="GWG110" s="17"/>
      <c r="GWH110" s="17"/>
      <c r="GWI110" s="17"/>
      <c r="GWJ110" s="17"/>
      <c r="GWK110" s="17"/>
      <c r="GWL110" s="17"/>
      <c r="GWM110" s="17"/>
      <c r="GWN110" s="17"/>
      <c r="GWO110" s="17"/>
      <c r="GWP110" s="17"/>
      <c r="GWQ110" s="17"/>
      <c r="GWR110" s="17"/>
      <c r="GWS110" s="17"/>
      <c r="GWT110" s="17"/>
      <c r="GWU110" s="17"/>
      <c r="GWV110" s="17"/>
      <c r="GWW110" s="17"/>
      <c r="GWX110" s="17"/>
      <c r="GWY110" s="17"/>
      <c r="GWZ110" s="17"/>
      <c r="GXA110" s="17"/>
      <c r="GXB110" s="17"/>
      <c r="GXC110" s="17"/>
      <c r="GXD110" s="17"/>
      <c r="GXE110" s="17"/>
      <c r="GXF110" s="17"/>
      <c r="GXG110" s="17"/>
      <c r="GXH110" s="17"/>
      <c r="GXI110" s="17"/>
      <c r="GXJ110" s="17"/>
      <c r="GXK110" s="17"/>
      <c r="GXL110" s="17"/>
      <c r="GXM110" s="17"/>
      <c r="GXN110" s="17"/>
      <c r="GXO110" s="17"/>
      <c r="GXP110" s="17"/>
      <c r="GXQ110" s="17"/>
      <c r="GXR110" s="17"/>
      <c r="GXS110" s="17"/>
      <c r="GXT110" s="17"/>
      <c r="GXU110" s="17"/>
      <c r="GXV110" s="17"/>
      <c r="GXW110" s="17"/>
      <c r="GXX110" s="17"/>
      <c r="GXY110" s="17"/>
      <c r="GXZ110" s="17"/>
      <c r="GYA110" s="17"/>
      <c r="GYB110" s="17"/>
      <c r="GYC110" s="17"/>
      <c r="GYD110" s="17"/>
      <c r="GYE110" s="17"/>
      <c r="GYF110" s="17"/>
      <c r="GYG110" s="17"/>
      <c r="GYH110" s="17"/>
      <c r="GYI110" s="17"/>
      <c r="GYJ110" s="17"/>
      <c r="GYK110" s="17"/>
      <c r="GYL110" s="17"/>
      <c r="GYM110" s="17"/>
      <c r="GYN110" s="17"/>
      <c r="GYO110" s="17"/>
      <c r="GYP110" s="17"/>
      <c r="GYQ110" s="17"/>
      <c r="GYR110" s="17"/>
      <c r="GYS110" s="17"/>
      <c r="GYT110" s="17"/>
      <c r="GYU110" s="17"/>
      <c r="GYV110" s="17"/>
      <c r="GYW110" s="17"/>
      <c r="GYX110" s="17"/>
      <c r="GYY110" s="17"/>
      <c r="GYZ110" s="17"/>
      <c r="GZA110" s="17"/>
      <c r="GZB110" s="17"/>
      <c r="GZC110" s="17"/>
      <c r="GZD110" s="17"/>
      <c r="GZE110" s="17"/>
      <c r="GZF110" s="17"/>
      <c r="GZG110" s="17"/>
      <c r="GZH110" s="17"/>
      <c r="GZI110" s="17"/>
      <c r="GZJ110" s="17"/>
      <c r="GZK110" s="17"/>
      <c r="GZL110" s="17"/>
      <c r="GZM110" s="17"/>
      <c r="GZN110" s="17"/>
      <c r="GZO110" s="17"/>
      <c r="GZP110" s="17"/>
      <c r="GZQ110" s="17"/>
      <c r="GZR110" s="17"/>
      <c r="GZS110" s="17"/>
      <c r="GZT110" s="17"/>
      <c r="GZU110" s="17"/>
      <c r="GZV110" s="17"/>
      <c r="GZW110" s="17"/>
      <c r="GZX110" s="17"/>
      <c r="GZY110" s="17"/>
      <c r="GZZ110" s="17"/>
      <c r="HAA110" s="17"/>
      <c r="HAB110" s="17"/>
      <c r="HAC110" s="17"/>
      <c r="HAD110" s="17"/>
      <c r="HAE110" s="17"/>
      <c r="HAF110" s="17"/>
      <c r="HAG110" s="17"/>
      <c r="HAH110" s="17"/>
      <c r="HAI110" s="17"/>
      <c r="HAJ110" s="17"/>
      <c r="HAK110" s="17"/>
      <c r="HAL110" s="17"/>
      <c r="HAM110" s="17"/>
      <c r="HAN110" s="17"/>
      <c r="HAO110" s="17"/>
      <c r="HAP110" s="17"/>
      <c r="HAQ110" s="17"/>
      <c r="HAR110" s="17"/>
      <c r="HAS110" s="17"/>
      <c r="HAT110" s="17"/>
      <c r="HAU110" s="17"/>
      <c r="HAV110" s="17"/>
      <c r="HAW110" s="17"/>
      <c r="HAX110" s="17"/>
      <c r="HAY110" s="17"/>
      <c r="HAZ110" s="17"/>
      <c r="HBA110" s="17"/>
      <c r="HBB110" s="17"/>
      <c r="HBC110" s="17"/>
      <c r="HBD110" s="17"/>
      <c r="HBE110" s="17"/>
      <c r="HBF110" s="17"/>
      <c r="HBG110" s="17"/>
      <c r="HBH110" s="17"/>
      <c r="HBI110" s="17"/>
      <c r="HBJ110" s="17"/>
      <c r="HBK110" s="17"/>
      <c r="HBL110" s="17"/>
      <c r="HBM110" s="17"/>
      <c r="HBN110" s="17"/>
      <c r="HBO110" s="17"/>
      <c r="HBP110" s="17"/>
      <c r="HBQ110" s="17"/>
      <c r="HBR110" s="17"/>
      <c r="HBS110" s="17"/>
      <c r="HBT110" s="17"/>
      <c r="HBU110" s="17"/>
      <c r="HBV110" s="17"/>
      <c r="HBW110" s="17"/>
      <c r="HBX110" s="17"/>
      <c r="HBY110" s="17"/>
      <c r="HBZ110" s="17"/>
      <c r="HCA110" s="17"/>
      <c r="HCB110" s="17"/>
      <c r="HCC110" s="17"/>
      <c r="HCD110" s="17"/>
      <c r="HCE110" s="17"/>
      <c r="HCF110" s="17"/>
      <c r="HCG110" s="17"/>
      <c r="HCH110" s="17"/>
      <c r="HCI110" s="17"/>
      <c r="HCJ110" s="17"/>
      <c r="HCK110" s="17"/>
      <c r="HCL110" s="17"/>
      <c r="HCM110" s="17"/>
      <c r="HCN110" s="17"/>
      <c r="HCO110" s="17"/>
      <c r="HCP110" s="17"/>
      <c r="HCQ110" s="17"/>
      <c r="HCR110" s="17"/>
      <c r="HCS110" s="17"/>
      <c r="HCT110" s="17"/>
      <c r="HCU110" s="17"/>
      <c r="HCV110" s="17"/>
      <c r="HCW110" s="17"/>
      <c r="HCX110" s="17"/>
      <c r="HCY110" s="17"/>
      <c r="HCZ110" s="17"/>
      <c r="HDA110" s="17"/>
      <c r="HDB110" s="17"/>
      <c r="HDC110" s="17"/>
      <c r="HDD110" s="17"/>
      <c r="HDE110" s="17"/>
      <c r="HDF110" s="17"/>
      <c r="HDG110" s="17"/>
      <c r="HDH110" s="17"/>
      <c r="HDI110" s="17"/>
      <c r="HDJ110" s="17"/>
      <c r="HDK110" s="17"/>
      <c r="HDL110" s="17"/>
      <c r="HDM110" s="17"/>
      <c r="HDN110" s="17"/>
      <c r="HDO110" s="17"/>
      <c r="HDP110" s="17"/>
      <c r="HDQ110" s="17"/>
      <c r="HDR110" s="17"/>
      <c r="HDS110" s="17"/>
      <c r="HDT110" s="17"/>
      <c r="HDU110" s="17"/>
      <c r="HDV110" s="17"/>
      <c r="HDW110" s="17"/>
      <c r="HDX110" s="17"/>
      <c r="HDY110" s="17"/>
      <c r="HDZ110" s="17"/>
      <c r="HEA110" s="17"/>
      <c r="HEB110" s="17"/>
      <c r="HEC110" s="17"/>
      <c r="HED110" s="17"/>
      <c r="HEE110" s="17"/>
      <c r="HEF110" s="17"/>
      <c r="HEG110" s="17"/>
      <c r="HEH110" s="17"/>
      <c r="HEI110" s="17"/>
      <c r="HEJ110" s="17"/>
      <c r="HEK110" s="17"/>
      <c r="HEL110" s="17"/>
      <c r="HEM110" s="17"/>
      <c r="HEN110" s="17"/>
      <c r="HEO110" s="17"/>
      <c r="HEP110" s="17"/>
      <c r="HEQ110" s="17"/>
      <c r="HER110" s="17"/>
      <c r="HES110" s="17"/>
      <c r="HET110" s="17"/>
      <c r="HEU110" s="17"/>
      <c r="HEV110" s="17"/>
      <c r="HEW110" s="17"/>
      <c r="HEX110" s="17"/>
      <c r="HEY110" s="17"/>
      <c r="HEZ110" s="17"/>
      <c r="HFA110" s="17"/>
      <c r="HFB110" s="17"/>
      <c r="HFC110" s="17"/>
      <c r="HFD110" s="17"/>
      <c r="HFE110" s="17"/>
      <c r="HFF110" s="17"/>
      <c r="HFG110" s="17"/>
      <c r="HFH110" s="17"/>
      <c r="HFI110" s="17"/>
      <c r="HFJ110" s="17"/>
      <c r="HFK110" s="17"/>
      <c r="HFL110" s="17"/>
      <c r="HFM110" s="17"/>
      <c r="HFN110" s="17"/>
      <c r="HFO110" s="17"/>
      <c r="HFP110" s="17"/>
      <c r="HFQ110" s="17"/>
      <c r="HFR110" s="17"/>
      <c r="HFS110" s="17"/>
      <c r="HFT110" s="17"/>
      <c r="HFU110" s="17"/>
      <c r="HFV110" s="17"/>
      <c r="HFW110" s="17"/>
      <c r="HFX110" s="17"/>
      <c r="HFY110" s="17"/>
      <c r="HFZ110" s="17"/>
      <c r="HGA110" s="17"/>
      <c r="HGB110" s="17"/>
      <c r="HGC110" s="17"/>
      <c r="HGD110" s="17"/>
      <c r="HGE110" s="17"/>
      <c r="HGF110" s="17"/>
      <c r="HGG110" s="17"/>
      <c r="HGH110" s="17"/>
      <c r="HGI110" s="17"/>
      <c r="HGJ110" s="17"/>
      <c r="HGK110" s="17"/>
      <c r="HGL110" s="17"/>
      <c r="HGM110" s="17"/>
      <c r="HGN110" s="17"/>
      <c r="HGO110" s="17"/>
      <c r="HGP110" s="17"/>
      <c r="HGQ110" s="17"/>
      <c r="HGR110" s="17"/>
      <c r="HGS110" s="17"/>
      <c r="HGT110" s="17"/>
      <c r="HGU110" s="17"/>
      <c r="HGV110" s="17"/>
      <c r="HGW110" s="17"/>
      <c r="HGX110" s="17"/>
      <c r="HGY110" s="17"/>
      <c r="HGZ110" s="17"/>
      <c r="HHA110" s="17"/>
      <c r="HHB110" s="17"/>
      <c r="HHC110" s="17"/>
      <c r="HHD110" s="17"/>
      <c r="HHE110" s="17"/>
      <c r="HHF110" s="17"/>
      <c r="HHG110" s="17"/>
      <c r="HHH110" s="17"/>
      <c r="HHI110" s="17"/>
      <c r="HHJ110" s="17"/>
      <c r="HHK110" s="17"/>
      <c r="HHL110" s="17"/>
      <c r="HHM110" s="17"/>
      <c r="HHN110" s="17"/>
      <c r="HHO110" s="17"/>
      <c r="HHP110" s="17"/>
      <c r="HHQ110" s="17"/>
      <c r="HHR110" s="17"/>
      <c r="HHS110" s="17"/>
      <c r="HHT110" s="17"/>
      <c r="HHU110" s="17"/>
      <c r="HHV110" s="17"/>
      <c r="HHW110" s="17"/>
      <c r="HHX110" s="17"/>
      <c r="HHY110" s="17"/>
      <c r="HHZ110" s="17"/>
      <c r="HIA110" s="17"/>
      <c r="HIB110" s="17"/>
      <c r="HIC110" s="17"/>
      <c r="HID110" s="17"/>
      <c r="HIE110" s="17"/>
      <c r="HIF110" s="17"/>
      <c r="HIG110" s="17"/>
      <c r="HIH110" s="17"/>
      <c r="HII110" s="17"/>
      <c r="HIJ110" s="17"/>
      <c r="HIK110" s="17"/>
      <c r="HIL110" s="17"/>
      <c r="HIM110" s="17"/>
      <c r="HIN110" s="17"/>
      <c r="HIO110" s="17"/>
      <c r="HIP110" s="17"/>
      <c r="HIQ110" s="17"/>
      <c r="HIR110" s="17"/>
      <c r="HIS110" s="17"/>
      <c r="HIT110" s="17"/>
      <c r="HIU110" s="17"/>
      <c r="HIV110" s="17"/>
      <c r="HIW110" s="17"/>
      <c r="HIX110" s="17"/>
      <c r="HIY110" s="17"/>
      <c r="HIZ110" s="17"/>
      <c r="HJA110" s="17"/>
      <c r="HJB110" s="17"/>
      <c r="HJC110" s="17"/>
      <c r="HJD110" s="17"/>
      <c r="HJE110" s="17"/>
      <c r="HJF110" s="17"/>
      <c r="HJG110" s="17"/>
      <c r="HJH110" s="17"/>
      <c r="HJI110" s="17"/>
      <c r="HJJ110" s="17"/>
      <c r="HJK110" s="17"/>
      <c r="HJL110" s="17"/>
      <c r="HJM110" s="17"/>
      <c r="HJN110" s="17"/>
      <c r="HJO110" s="17"/>
      <c r="HJP110" s="17"/>
      <c r="HJQ110" s="17"/>
      <c r="HJR110" s="17"/>
      <c r="HJS110" s="17"/>
      <c r="HJT110" s="17"/>
      <c r="HJU110" s="17"/>
      <c r="HJV110" s="17"/>
      <c r="HJW110" s="17"/>
      <c r="HJX110" s="17"/>
      <c r="HJY110" s="17"/>
      <c r="HJZ110" s="17"/>
      <c r="HKA110" s="17"/>
      <c r="HKB110" s="17"/>
      <c r="HKC110" s="17"/>
      <c r="HKD110" s="17"/>
      <c r="HKE110" s="17"/>
      <c r="HKF110" s="17"/>
      <c r="HKG110" s="17"/>
      <c r="HKH110" s="17"/>
      <c r="HKI110" s="17"/>
      <c r="HKJ110" s="17"/>
      <c r="HKK110" s="17"/>
      <c r="HKL110" s="17"/>
      <c r="HKM110" s="17"/>
      <c r="HKN110" s="17"/>
      <c r="HKO110" s="17"/>
      <c r="HKP110" s="17"/>
      <c r="HKQ110" s="17"/>
      <c r="HKR110" s="17"/>
      <c r="HKS110" s="17"/>
      <c r="HKT110" s="17"/>
      <c r="HKU110" s="17"/>
      <c r="HKV110" s="17"/>
      <c r="HKW110" s="17"/>
      <c r="HKX110" s="17"/>
      <c r="HKY110" s="17"/>
      <c r="HKZ110" s="17"/>
      <c r="HLA110" s="17"/>
      <c r="HLB110" s="17"/>
      <c r="HLC110" s="17"/>
      <c r="HLD110" s="17"/>
      <c r="HLE110" s="17"/>
      <c r="HLF110" s="17"/>
      <c r="HLG110" s="17"/>
      <c r="HLH110" s="17"/>
      <c r="HLI110" s="17"/>
      <c r="HLJ110" s="17"/>
      <c r="HLK110" s="17"/>
      <c r="HLL110" s="17"/>
      <c r="HLM110" s="17"/>
      <c r="HLN110" s="17"/>
      <c r="HLO110" s="17"/>
      <c r="HLP110" s="17"/>
      <c r="HLQ110" s="17"/>
      <c r="HLR110" s="17"/>
      <c r="HLS110" s="17"/>
      <c r="HLT110" s="17"/>
      <c r="HLU110" s="17"/>
      <c r="HLV110" s="17"/>
      <c r="HLW110" s="17"/>
      <c r="HLX110" s="17"/>
      <c r="HLY110" s="17"/>
      <c r="HLZ110" s="17"/>
      <c r="HMA110" s="17"/>
      <c r="HMB110" s="17"/>
      <c r="HMC110" s="17"/>
      <c r="HMD110" s="17"/>
      <c r="HME110" s="17"/>
      <c r="HMF110" s="17"/>
      <c r="HMG110" s="17"/>
      <c r="HMH110" s="17"/>
      <c r="HMI110" s="17"/>
      <c r="HMJ110" s="17"/>
      <c r="HMK110" s="17"/>
      <c r="HML110" s="17"/>
      <c r="HMM110" s="17"/>
      <c r="HMN110" s="17"/>
      <c r="HMO110" s="17"/>
      <c r="HMP110" s="17"/>
      <c r="HMQ110" s="17"/>
      <c r="HMR110" s="17"/>
      <c r="HMS110" s="17"/>
      <c r="HMT110" s="17"/>
      <c r="HMU110" s="17"/>
      <c r="HMV110" s="17"/>
      <c r="HMW110" s="17"/>
      <c r="HMX110" s="17"/>
      <c r="HMY110" s="17"/>
      <c r="HMZ110" s="17"/>
      <c r="HNA110" s="17"/>
      <c r="HNB110" s="17"/>
      <c r="HNC110" s="17"/>
      <c r="HND110" s="17"/>
      <c r="HNE110" s="17"/>
      <c r="HNF110" s="17"/>
      <c r="HNG110" s="17"/>
      <c r="HNH110" s="17"/>
      <c r="HNI110" s="17"/>
      <c r="HNJ110" s="17"/>
      <c r="HNK110" s="17"/>
      <c r="HNL110" s="17"/>
      <c r="HNM110" s="17"/>
      <c r="HNN110" s="17"/>
      <c r="HNO110" s="17"/>
      <c r="HNP110" s="17"/>
      <c r="HNQ110" s="17"/>
      <c r="HNR110" s="17"/>
      <c r="HNS110" s="17"/>
      <c r="HNT110" s="17"/>
      <c r="HNU110" s="17"/>
      <c r="HNV110" s="17"/>
      <c r="HNW110" s="17"/>
      <c r="HNX110" s="17"/>
      <c r="HNY110" s="17"/>
      <c r="HNZ110" s="17"/>
      <c r="HOA110" s="17"/>
      <c r="HOB110" s="17"/>
      <c r="HOC110" s="17"/>
      <c r="HOD110" s="17"/>
      <c r="HOE110" s="17"/>
      <c r="HOF110" s="17"/>
      <c r="HOG110" s="17"/>
      <c r="HOH110" s="17"/>
      <c r="HOI110" s="17"/>
      <c r="HOJ110" s="17"/>
      <c r="HOK110" s="17"/>
      <c r="HOL110" s="17"/>
      <c r="HOM110" s="17"/>
      <c r="HON110" s="17"/>
      <c r="HOO110" s="17"/>
      <c r="HOP110" s="17"/>
      <c r="HOQ110" s="17"/>
      <c r="HOR110" s="17"/>
      <c r="HOS110" s="17"/>
      <c r="HOT110" s="17"/>
      <c r="HOU110" s="17"/>
      <c r="HOV110" s="17"/>
      <c r="HOW110" s="17"/>
      <c r="HOX110" s="17"/>
      <c r="HOY110" s="17"/>
      <c r="HOZ110" s="17"/>
      <c r="HPA110" s="17"/>
      <c r="HPB110" s="17"/>
      <c r="HPC110" s="17"/>
      <c r="HPD110" s="17"/>
      <c r="HPE110" s="17"/>
      <c r="HPF110" s="17"/>
      <c r="HPG110" s="17"/>
      <c r="HPH110" s="17"/>
      <c r="HPI110" s="17"/>
      <c r="HPJ110" s="17"/>
      <c r="HPK110" s="17"/>
      <c r="HPL110" s="17"/>
      <c r="HPM110" s="17"/>
      <c r="HPN110" s="17"/>
      <c r="HPO110" s="17"/>
      <c r="HPP110" s="17"/>
      <c r="HPQ110" s="17"/>
      <c r="HPR110" s="17"/>
      <c r="HPS110" s="17"/>
      <c r="HPT110" s="17"/>
      <c r="HPU110" s="17"/>
      <c r="HPV110" s="17"/>
      <c r="HPW110" s="17"/>
      <c r="HPX110" s="17"/>
      <c r="HPY110" s="17"/>
      <c r="HPZ110" s="17"/>
      <c r="HQA110" s="17"/>
      <c r="HQB110" s="17"/>
      <c r="HQC110" s="17"/>
      <c r="HQD110" s="17"/>
      <c r="HQE110" s="17"/>
      <c r="HQF110" s="17"/>
      <c r="HQG110" s="17"/>
      <c r="HQH110" s="17"/>
      <c r="HQI110" s="17"/>
      <c r="HQJ110" s="17"/>
      <c r="HQK110" s="17"/>
      <c r="HQL110" s="17"/>
      <c r="HQM110" s="17"/>
      <c r="HQN110" s="17"/>
      <c r="HQO110" s="17"/>
      <c r="HQP110" s="17"/>
      <c r="HQQ110" s="17"/>
      <c r="HQR110" s="17"/>
      <c r="HQS110" s="17"/>
      <c r="HQT110" s="17"/>
      <c r="HQU110" s="17"/>
      <c r="HQV110" s="17"/>
      <c r="HQW110" s="17"/>
      <c r="HQX110" s="17"/>
      <c r="HQY110" s="17"/>
      <c r="HQZ110" s="17"/>
      <c r="HRA110" s="17"/>
      <c r="HRB110" s="17"/>
      <c r="HRC110" s="17"/>
      <c r="HRD110" s="17"/>
      <c r="HRE110" s="17"/>
      <c r="HRF110" s="17"/>
      <c r="HRG110" s="17"/>
      <c r="HRH110" s="17"/>
      <c r="HRI110" s="17"/>
      <c r="HRJ110" s="17"/>
      <c r="HRK110" s="17"/>
      <c r="HRL110" s="17"/>
      <c r="HRM110" s="17"/>
      <c r="HRN110" s="17"/>
      <c r="HRO110" s="17"/>
      <c r="HRP110" s="17"/>
      <c r="HRQ110" s="17"/>
      <c r="HRR110" s="17"/>
      <c r="HRS110" s="17"/>
      <c r="HRT110" s="17"/>
      <c r="HRU110" s="17"/>
      <c r="HRV110" s="17"/>
      <c r="HRW110" s="17"/>
      <c r="HRX110" s="17"/>
      <c r="HRY110" s="17"/>
      <c r="HRZ110" s="17"/>
      <c r="HSA110" s="17"/>
      <c r="HSB110" s="17"/>
      <c r="HSC110" s="17"/>
      <c r="HSD110" s="17"/>
      <c r="HSE110" s="17"/>
      <c r="HSF110" s="17"/>
      <c r="HSG110" s="17"/>
      <c r="HSH110" s="17"/>
      <c r="HSI110" s="17"/>
      <c r="HSJ110" s="17"/>
      <c r="HSK110" s="17"/>
      <c r="HSL110" s="17"/>
      <c r="HSM110" s="17"/>
      <c r="HSN110" s="17"/>
      <c r="HSO110" s="17"/>
      <c r="HSP110" s="17"/>
      <c r="HSQ110" s="17"/>
      <c r="HSR110" s="17"/>
      <c r="HSS110" s="17"/>
      <c r="HST110" s="17"/>
      <c r="HSU110" s="17"/>
      <c r="HSV110" s="17"/>
      <c r="HSW110" s="17"/>
      <c r="HSX110" s="17"/>
      <c r="HSY110" s="17"/>
      <c r="HSZ110" s="17"/>
      <c r="HTA110" s="17"/>
      <c r="HTB110" s="17"/>
      <c r="HTC110" s="17"/>
      <c r="HTD110" s="17"/>
      <c r="HTE110" s="17"/>
      <c r="HTF110" s="17"/>
      <c r="HTG110" s="17"/>
      <c r="HTH110" s="17"/>
      <c r="HTI110" s="17"/>
      <c r="HTJ110" s="17"/>
      <c r="HTK110" s="17"/>
      <c r="HTL110" s="17"/>
      <c r="HTM110" s="17"/>
      <c r="HTN110" s="17"/>
      <c r="HTO110" s="17"/>
      <c r="HTP110" s="17"/>
      <c r="HTQ110" s="17"/>
      <c r="HTR110" s="17"/>
      <c r="HTS110" s="17"/>
      <c r="HTT110" s="17"/>
      <c r="HTU110" s="17"/>
      <c r="HTV110" s="17"/>
      <c r="HTW110" s="17"/>
      <c r="HTX110" s="17"/>
      <c r="HTY110" s="17"/>
      <c r="HTZ110" s="17"/>
      <c r="HUA110" s="17"/>
      <c r="HUB110" s="17"/>
      <c r="HUC110" s="17"/>
      <c r="HUD110" s="17"/>
      <c r="HUE110" s="17"/>
      <c r="HUF110" s="17"/>
      <c r="HUG110" s="17"/>
      <c r="HUH110" s="17"/>
      <c r="HUI110" s="17"/>
      <c r="HUJ110" s="17"/>
      <c r="HUK110" s="17"/>
      <c r="HUL110" s="17"/>
      <c r="HUM110" s="17"/>
      <c r="HUN110" s="17"/>
      <c r="HUO110" s="17"/>
      <c r="HUP110" s="17"/>
      <c r="HUQ110" s="17"/>
      <c r="HUR110" s="17"/>
      <c r="HUS110" s="17"/>
      <c r="HUT110" s="17"/>
      <c r="HUU110" s="17"/>
      <c r="HUV110" s="17"/>
      <c r="HUW110" s="17"/>
      <c r="HUX110" s="17"/>
      <c r="HUY110" s="17"/>
      <c r="HUZ110" s="17"/>
      <c r="HVA110" s="17"/>
      <c r="HVB110" s="17"/>
      <c r="HVC110" s="17"/>
      <c r="HVD110" s="17"/>
      <c r="HVE110" s="17"/>
      <c r="HVF110" s="17"/>
      <c r="HVG110" s="17"/>
      <c r="HVH110" s="17"/>
      <c r="HVI110" s="17"/>
      <c r="HVJ110" s="17"/>
      <c r="HVK110" s="17"/>
      <c r="HVL110" s="17"/>
      <c r="HVM110" s="17"/>
      <c r="HVN110" s="17"/>
      <c r="HVO110" s="17"/>
      <c r="HVP110" s="17"/>
      <c r="HVQ110" s="17"/>
      <c r="HVR110" s="17"/>
      <c r="HVS110" s="17"/>
      <c r="HVT110" s="17"/>
      <c r="HVU110" s="17"/>
      <c r="HVV110" s="17"/>
      <c r="HVW110" s="17"/>
      <c r="HVX110" s="17"/>
      <c r="HVY110" s="17"/>
      <c r="HVZ110" s="17"/>
      <c r="HWA110" s="17"/>
      <c r="HWB110" s="17"/>
      <c r="HWC110" s="17"/>
      <c r="HWD110" s="17"/>
      <c r="HWE110" s="17"/>
      <c r="HWF110" s="17"/>
      <c r="HWG110" s="17"/>
      <c r="HWH110" s="17"/>
      <c r="HWI110" s="17"/>
      <c r="HWJ110" s="17"/>
      <c r="HWK110" s="17"/>
      <c r="HWL110" s="17"/>
      <c r="HWM110" s="17"/>
      <c r="HWN110" s="17"/>
      <c r="HWO110" s="17"/>
      <c r="HWP110" s="17"/>
      <c r="HWQ110" s="17"/>
      <c r="HWR110" s="17"/>
      <c r="HWS110" s="17"/>
      <c r="HWT110" s="17"/>
      <c r="HWU110" s="17"/>
      <c r="HWV110" s="17"/>
      <c r="HWW110" s="17"/>
      <c r="HWX110" s="17"/>
      <c r="HWY110" s="17"/>
      <c r="HWZ110" s="17"/>
      <c r="HXA110" s="17"/>
      <c r="HXB110" s="17"/>
      <c r="HXC110" s="17"/>
      <c r="HXD110" s="17"/>
      <c r="HXE110" s="17"/>
      <c r="HXF110" s="17"/>
      <c r="HXG110" s="17"/>
      <c r="HXH110" s="17"/>
      <c r="HXI110" s="17"/>
      <c r="HXJ110" s="17"/>
      <c r="HXK110" s="17"/>
      <c r="HXL110" s="17"/>
      <c r="HXM110" s="17"/>
      <c r="HXN110" s="17"/>
      <c r="HXO110" s="17"/>
      <c r="HXP110" s="17"/>
      <c r="HXQ110" s="17"/>
      <c r="HXR110" s="17"/>
      <c r="HXS110" s="17"/>
      <c r="HXT110" s="17"/>
      <c r="HXU110" s="17"/>
      <c r="HXV110" s="17"/>
      <c r="HXW110" s="17"/>
      <c r="HXX110" s="17"/>
      <c r="HXY110" s="17"/>
      <c r="HXZ110" s="17"/>
      <c r="HYA110" s="17"/>
      <c r="HYB110" s="17"/>
      <c r="HYC110" s="17"/>
      <c r="HYD110" s="17"/>
      <c r="HYE110" s="17"/>
      <c r="HYF110" s="17"/>
      <c r="HYG110" s="17"/>
      <c r="HYH110" s="17"/>
      <c r="HYI110" s="17"/>
      <c r="HYJ110" s="17"/>
      <c r="HYK110" s="17"/>
      <c r="HYL110" s="17"/>
      <c r="HYM110" s="17"/>
      <c r="HYN110" s="17"/>
      <c r="HYO110" s="17"/>
      <c r="HYP110" s="17"/>
      <c r="HYQ110" s="17"/>
      <c r="HYR110" s="17"/>
      <c r="HYS110" s="17"/>
      <c r="HYT110" s="17"/>
      <c r="HYU110" s="17"/>
      <c r="HYV110" s="17"/>
      <c r="HYW110" s="17"/>
      <c r="HYX110" s="17"/>
      <c r="HYY110" s="17"/>
      <c r="HYZ110" s="17"/>
      <c r="HZA110" s="17"/>
      <c r="HZB110" s="17"/>
      <c r="HZC110" s="17"/>
      <c r="HZD110" s="17"/>
      <c r="HZE110" s="17"/>
      <c r="HZF110" s="17"/>
      <c r="HZG110" s="17"/>
      <c r="HZH110" s="17"/>
      <c r="HZI110" s="17"/>
      <c r="HZJ110" s="17"/>
      <c r="HZK110" s="17"/>
      <c r="HZL110" s="17"/>
      <c r="HZM110" s="17"/>
      <c r="HZN110" s="17"/>
      <c r="HZO110" s="17"/>
      <c r="HZP110" s="17"/>
      <c r="HZQ110" s="17"/>
      <c r="HZR110" s="17"/>
      <c r="HZS110" s="17"/>
      <c r="HZT110" s="17"/>
      <c r="HZU110" s="17"/>
      <c r="HZV110" s="17"/>
      <c r="HZW110" s="17"/>
      <c r="HZX110" s="17"/>
      <c r="HZY110" s="17"/>
      <c r="HZZ110" s="17"/>
      <c r="IAA110" s="17"/>
      <c r="IAB110" s="17"/>
      <c r="IAC110" s="17"/>
      <c r="IAD110" s="17"/>
      <c r="IAE110" s="17"/>
      <c r="IAF110" s="17"/>
      <c r="IAG110" s="17"/>
      <c r="IAH110" s="17"/>
      <c r="IAI110" s="17"/>
      <c r="IAJ110" s="17"/>
      <c r="IAK110" s="17"/>
      <c r="IAL110" s="17"/>
      <c r="IAM110" s="17"/>
      <c r="IAN110" s="17"/>
      <c r="IAO110" s="17"/>
      <c r="IAP110" s="17"/>
      <c r="IAQ110" s="17"/>
      <c r="IAR110" s="17"/>
      <c r="IAS110" s="17"/>
      <c r="IAT110" s="17"/>
      <c r="IAU110" s="17"/>
      <c r="IAV110" s="17"/>
      <c r="IAW110" s="17"/>
      <c r="IAX110" s="17"/>
      <c r="IAY110" s="17"/>
      <c r="IAZ110" s="17"/>
      <c r="IBA110" s="17"/>
      <c r="IBB110" s="17"/>
      <c r="IBC110" s="17"/>
      <c r="IBD110" s="17"/>
      <c r="IBE110" s="17"/>
      <c r="IBF110" s="17"/>
      <c r="IBG110" s="17"/>
      <c r="IBH110" s="17"/>
      <c r="IBI110" s="17"/>
      <c r="IBJ110" s="17"/>
      <c r="IBK110" s="17"/>
      <c r="IBL110" s="17"/>
      <c r="IBM110" s="17"/>
      <c r="IBN110" s="17"/>
      <c r="IBO110" s="17"/>
      <c r="IBP110" s="17"/>
      <c r="IBQ110" s="17"/>
      <c r="IBR110" s="17"/>
      <c r="IBS110" s="17"/>
      <c r="IBT110" s="17"/>
      <c r="IBU110" s="17"/>
      <c r="IBV110" s="17"/>
      <c r="IBW110" s="17"/>
      <c r="IBX110" s="17"/>
      <c r="IBY110" s="17"/>
      <c r="IBZ110" s="17"/>
      <c r="ICA110" s="17"/>
      <c r="ICB110" s="17"/>
      <c r="ICC110" s="17"/>
      <c r="ICD110" s="17"/>
      <c r="ICE110" s="17"/>
      <c r="ICF110" s="17"/>
      <c r="ICG110" s="17"/>
      <c r="ICH110" s="17"/>
      <c r="ICI110" s="17"/>
      <c r="ICJ110" s="17"/>
      <c r="ICK110" s="17"/>
      <c r="ICL110" s="17"/>
      <c r="ICM110" s="17"/>
      <c r="ICN110" s="17"/>
      <c r="ICO110" s="17"/>
      <c r="ICP110" s="17"/>
      <c r="ICQ110" s="17"/>
      <c r="ICR110" s="17"/>
      <c r="ICS110" s="17"/>
      <c r="ICT110" s="17"/>
      <c r="ICU110" s="17"/>
      <c r="ICV110" s="17"/>
      <c r="ICW110" s="17"/>
      <c r="ICX110" s="17"/>
      <c r="ICY110" s="17"/>
      <c r="ICZ110" s="17"/>
      <c r="IDA110" s="17"/>
      <c r="IDB110" s="17"/>
      <c r="IDC110" s="17"/>
      <c r="IDD110" s="17"/>
      <c r="IDE110" s="17"/>
      <c r="IDF110" s="17"/>
      <c r="IDG110" s="17"/>
      <c r="IDH110" s="17"/>
      <c r="IDI110" s="17"/>
      <c r="IDJ110" s="17"/>
      <c r="IDK110" s="17"/>
      <c r="IDL110" s="17"/>
      <c r="IDM110" s="17"/>
      <c r="IDN110" s="17"/>
      <c r="IDO110" s="17"/>
      <c r="IDP110" s="17"/>
      <c r="IDQ110" s="17"/>
      <c r="IDR110" s="17"/>
      <c r="IDS110" s="17"/>
      <c r="IDT110" s="17"/>
      <c r="IDU110" s="17"/>
      <c r="IDV110" s="17"/>
      <c r="IDW110" s="17"/>
      <c r="IDX110" s="17"/>
      <c r="IDY110" s="17"/>
      <c r="IDZ110" s="17"/>
      <c r="IEA110" s="17"/>
      <c r="IEB110" s="17"/>
      <c r="IEC110" s="17"/>
      <c r="IED110" s="17"/>
      <c r="IEE110" s="17"/>
      <c r="IEF110" s="17"/>
      <c r="IEG110" s="17"/>
      <c r="IEH110" s="17"/>
      <c r="IEI110" s="17"/>
      <c r="IEJ110" s="17"/>
      <c r="IEK110" s="17"/>
      <c r="IEL110" s="17"/>
      <c r="IEM110" s="17"/>
      <c r="IEN110" s="17"/>
      <c r="IEO110" s="17"/>
      <c r="IEP110" s="17"/>
      <c r="IEQ110" s="17"/>
      <c r="IER110" s="17"/>
      <c r="IES110" s="17"/>
      <c r="IET110" s="17"/>
      <c r="IEU110" s="17"/>
      <c r="IEV110" s="17"/>
      <c r="IEW110" s="17"/>
      <c r="IEX110" s="17"/>
      <c r="IEY110" s="17"/>
      <c r="IEZ110" s="17"/>
      <c r="IFA110" s="17"/>
      <c r="IFB110" s="17"/>
      <c r="IFC110" s="17"/>
      <c r="IFD110" s="17"/>
      <c r="IFE110" s="17"/>
      <c r="IFF110" s="17"/>
      <c r="IFG110" s="17"/>
      <c r="IFH110" s="17"/>
      <c r="IFI110" s="17"/>
      <c r="IFJ110" s="17"/>
      <c r="IFK110" s="17"/>
      <c r="IFL110" s="17"/>
      <c r="IFM110" s="17"/>
      <c r="IFN110" s="17"/>
      <c r="IFO110" s="17"/>
      <c r="IFP110" s="17"/>
      <c r="IFQ110" s="17"/>
      <c r="IFR110" s="17"/>
      <c r="IFS110" s="17"/>
      <c r="IFT110" s="17"/>
      <c r="IFU110" s="17"/>
      <c r="IFV110" s="17"/>
      <c r="IFW110" s="17"/>
      <c r="IFX110" s="17"/>
      <c r="IFY110" s="17"/>
      <c r="IFZ110" s="17"/>
      <c r="IGA110" s="17"/>
      <c r="IGB110" s="17"/>
      <c r="IGC110" s="17"/>
      <c r="IGD110" s="17"/>
      <c r="IGE110" s="17"/>
      <c r="IGF110" s="17"/>
      <c r="IGG110" s="17"/>
      <c r="IGH110" s="17"/>
      <c r="IGI110" s="17"/>
      <c r="IGJ110" s="17"/>
      <c r="IGK110" s="17"/>
      <c r="IGL110" s="17"/>
      <c r="IGM110" s="17"/>
      <c r="IGN110" s="17"/>
      <c r="IGO110" s="17"/>
      <c r="IGP110" s="17"/>
      <c r="IGQ110" s="17"/>
      <c r="IGR110" s="17"/>
      <c r="IGS110" s="17"/>
      <c r="IGT110" s="17"/>
      <c r="IGU110" s="17"/>
      <c r="IGV110" s="17"/>
      <c r="IGW110" s="17"/>
      <c r="IGX110" s="17"/>
      <c r="IGY110" s="17"/>
      <c r="IGZ110" s="17"/>
      <c r="IHA110" s="17"/>
      <c r="IHB110" s="17"/>
      <c r="IHC110" s="17"/>
      <c r="IHD110" s="17"/>
      <c r="IHE110" s="17"/>
      <c r="IHF110" s="17"/>
      <c r="IHG110" s="17"/>
      <c r="IHH110" s="17"/>
      <c r="IHI110" s="17"/>
      <c r="IHJ110" s="17"/>
      <c r="IHK110" s="17"/>
      <c r="IHL110" s="17"/>
      <c r="IHM110" s="17"/>
      <c r="IHN110" s="17"/>
      <c r="IHO110" s="17"/>
      <c r="IHP110" s="17"/>
      <c r="IHQ110" s="17"/>
      <c r="IHR110" s="17"/>
      <c r="IHS110" s="17"/>
      <c r="IHT110" s="17"/>
      <c r="IHU110" s="17"/>
      <c r="IHV110" s="17"/>
      <c r="IHW110" s="17"/>
      <c r="IHX110" s="17"/>
      <c r="IHY110" s="17"/>
      <c r="IHZ110" s="17"/>
      <c r="IIA110" s="17"/>
      <c r="IIB110" s="17"/>
      <c r="IIC110" s="17"/>
      <c r="IID110" s="17"/>
      <c r="IIE110" s="17"/>
      <c r="IIF110" s="17"/>
      <c r="IIG110" s="17"/>
      <c r="IIH110" s="17"/>
      <c r="III110" s="17"/>
      <c r="IIJ110" s="17"/>
      <c r="IIK110" s="17"/>
      <c r="IIL110" s="17"/>
      <c r="IIM110" s="17"/>
      <c r="IIN110" s="17"/>
      <c r="IIO110" s="17"/>
      <c r="IIP110" s="17"/>
      <c r="IIQ110" s="17"/>
      <c r="IIR110" s="17"/>
      <c r="IIS110" s="17"/>
      <c r="IIT110" s="17"/>
      <c r="IIU110" s="17"/>
      <c r="IIV110" s="17"/>
      <c r="IIW110" s="17"/>
      <c r="IIX110" s="17"/>
      <c r="IIY110" s="17"/>
      <c r="IIZ110" s="17"/>
      <c r="IJA110" s="17"/>
      <c r="IJB110" s="17"/>
      <c r="IJC110" s="17"/>
      <c r="IJD110" s="17"/>
      <c r="IJE110" s="17"/>
      <c r="IJF110" s="17"/>
      <c r="IJG110" s="17"/>
      <c r="IJH110" s="17"/>
      <c r="IJI110" s="17"/>
      <c r="IJJ110" s="17"/>
      <c r="IJK110" s="17"/>
      <c r="IJL110" s="17"/>
      <c r="IJM110" s="17"/>
      <c r="IJN110" s="17"/>
      <c r="IJO110" s="17"/>
      <c r="IJP110" s="17"/>
      <c r="IJQ110" s="17"/>
      <c r="IJR110" s="17"/>
      <c r="IJS110" s="17"/>
      <c r="IJT110" s="17"/>
      <c r="IJU110" s="17"/>
      <c r="IJV110" s="17"/>
      <c r="IJW110" s="17"/>
      <c r="IJX110" s="17"/>
      <c r="IJY110" s="17"/>
      <c r="IJZ110" s="17"/>
      <c r="IKA110" s="17"/>
      <c r="IKB110" s="17"/>
      <c r="IKC110" s="17"/>
      <c r="IKD110" s="17"/>
      <c r="IKE110" s="17"/>
      <c r="IKF110" s="17"/>
      <c r="IKG110" s="17"/>
      <c r="IKH110" s="17"/>
      <c r="IKI110" s="17"/>
      <c r="IKJ110" s="17"/>
      <c r="IKK110" s="17"/>
      <c r="IKL110" s="17"/>
      <c r="IKM110" s="17"/>
      <c r="IKN110" s="17"/>
      <c r="IKO110" s="17"/>
      <c r="IKP110" s="17"/>
      <c r="IKQ110" s="17"/>
      <c r="IKR110" s="17"/>
      <c r="IKS110" s="17"/>
      <c r="IKT110" s="17"/>
      <c r="IKU110" s="17"/>
      <c r="IKV110" s="17"/>
      <c r="IKW110" s="17"/>
      <c r="IKX110" s="17"/>
      <c r="IKY110" s="17"/>
      <c r="IKZ110" s="17"/>
      <c r="ILA110" s="17"/>
      <c r="ILB110" s="17"/>
      <c r="ILC110" s="17"/>
      <c r="ILD110" s="17"/>
      <c r="ILE110" s="17"/>
      <c r="ILF110" s="17"/>
      <c r="ILG110" s="17"/>
      <c r="ILH110" s="17"/>
      <c r="ILI110" s="17"/>
      <c r="ILJ110" s="17"/>
      <c r="ILK110" s="17"/>
      <c r="ILL110" s="17"/>
      <c r="ILM110" s="17"/>
      <c r="ILN110" s="17"/>
      <c r="ILO110" s="17"/>
      <c r="ILP110" s="17"/>
      <c r="ILQ110" s="17"/>
      <c r="ILR110" s="17"/>
      <c r="ILS110" s="17"/>
      <c r="ILT110" s="17"/>
      <c r="ILU110" s="17"/>
      <c r="ILV110" s="17"/>
      <c r="ILW110" s="17"/>
      <c r="ILX110" s="17"/>
      <c r="ILY110" s="17"/>
      <c r="ILZ110" s="17"/>
      <c r="IMA110" s="17"/>
      <c r="IMB110" s="17"/>
      <c r="IMC110" s="17"/>
      <c r="IMD110" s="17"/>
      <c r="IME110" s="17"/>
      <c r="IMF110" s="17"/>
      <c r="IMG110" s="17"/>
      <c r="IMH110" s="17"/>
      <c r="IMI110" s="17"/>
      <c r="IMJ110" s="17"/>
      <c r="IMK110" s="17"/>
      <c r="IML110" s="17"/>
      <c r="IMM110" s="17"/>
      <c r="IMN110" s="17"/>
      <c r="IMO110" s="17"/>
      <c r="IMP110" s="17"/>
      <c r="IMQ110" s="17"/>
      <c r="IMR110" s="17"/>
      <c r="IMS110" s="17"/>
      <c r="IMT110" s="17"/>
      <c r="IMU110" s="17"/>
      <c r="IMV110" s="17"/>
      <c r="IMW110" s="17"/>
      <c r="IMX110" s="17"/>
      <c r="IMY110" s="17"/>
      <c r="IMZ110" s="17"/>
      <c r="INA110" s="17"/>
      <c r="INB110" s="17"/>
      <c r="INC110" s="17"/>
      <c r="IND110" s="17"/>
      <c r="INE110" s="17"/>
      <c r="INF110" s="17"/>
      <c r="ING110" s="17"/>
      <c r="INH110" s="17"/>
      <c r="INI110" s="17"/>
      <c r="INJ110" s="17"/>
      <c r="INK110" s="17"/>
      <c r="INL110" s="17"/>
      <c r="INM110" s="17"/>
      <c r="INN110" s="17"/>
      <c r="INO110" s="17"/>
      <c r="INP110" s="17"/>
      <c r="INQ110" s="17"/>
      <c r="INR110" s="17"/>
      <c r="INS110" s="17"/>
      <c r="INT110" s="17"/>
      <c r="INU110" s="17"/>
      <c r="INV110" s="17"/>
      <c r="INW110" s="17"/>
      <c r="INX110" s="17"/>
      <c r="INY110" s="17"/>
      <c r="INZ110" s="17"/>
      <c r="IOA110" s="17"/>
      <c r="IOB110" s="17"/>
      <c r="IOC110" s="17"/>
      <c r="IOD110" s="17"/>
      <c r="IOE110" s="17"/>
      <c r="IOF110" s="17"/>
      <c r="IOG110" s="17"/>
      <c r="IOH110" s="17"/>
      <c r="IOI110" s="17"/>
      <c r="IOJ110" s="17"/>
      <c r="IOK110" s="17"/>
      <c r="IOL110" s="17"/>
      <c r="IOM110" s="17"/>
      <c r="ION110" s="17"/>
      <c r="IOO110" s="17"/>
      <c r="IOP110" s="17"/>
      <c r="IOQ110" s="17"/>
      <c r="IOR110" s="17"/>
      <c r="IOS110" s="17"/>
      <c r="IOT110" s="17"/>
      <c r="IOU110" s="17"/>
      <c r="IOV110" s="17"/>
      <c r="IOW110" s="17"/>
      <c r="IOX110" s="17"/>
      <c r="IOY110" s="17"/>
      <c r="IOZ110" s="17"/>
      <c r="IPA110" s="17"/>
      <c r="IPB110" s="17"/>
      <c r="IPC110" s="17"/>
      <c r="IPD110" s="17"/>
      <c r="IPE110" s="17"/>
      <c r="IPF110" s="17"/>
      <c r="IPG110" s="17"/>
      <c r="IPH110" s="17"/>
      <c r="IPI110" s="17"/>
      <c r="IPJ110" s="17"/>
      <c r="IPK110" s="17"/>
      <c r="IPL110" s="17"/>
      <c r="IPM110" s="17"/>
      <c r="IPN110" s="17"/>
      <c r="IPO110" s="17"/>
      <c r="IPP110" s="17"/>
      <c r="IPQ110" s="17"/>
      <c r="IPR110" s="17"/>
      <c r="IPS110" s="17"/>
      <c r="IPT110" s="17"/>
      <c r="IPU110" s="17"/>
      <c r="IPV110" s="17"/>
      <c r="IPW110" s="17"/>
      <c r="IPX110" s="17"/>
      <c r="IPY110" s="17"/>
      <c r="IPZ110" s="17"/>
      <c r="IQA110" s="17"/>
      <c r="IQB110" s="17"/>
      <c r="IQC110" s="17"/>
      <c r="IQD110" s="17"/>
      <c r="IQE110" s="17"/>
      <c r="IQF110" s="17"/>
      <c r="IQG110" s="17"/>
      <c r="IQH110" s="17"/>
      <c r="IQI110" s="17"/>
      <c r="IQJ110" s="17"/>
      <c r="IQK110" s="17"/>
      <c r="IQL110" s="17"/>
      <c r="IQM110" s="17"/>
      <c r="IQN110" s="17"/>
      <c r="IQO110" s="17"/>
      <c r="IQP110" s="17"/>
      <c r="IQQ110" s="17"/>
      <c r="IQR110" s="17"/>
      <c r="IQS110" s="17"/>
      <c r="IQT110" s="17"/>
      <c r="IQU110" s="17"/>
      <c r="IQV110" s="17"/>
      <c r="IQW110" s="17"/>
      <c r="IQX110" s="17"/>
      <c r="IQY110" s="17"/>
      <c r="IQZ110" s="17"/>
      <c r="IRA110" s="17"/>
      <c r="IRB110" s="17"/>
      <c r="IRC110" s="17"/>
      <c r="IRD110" s="17"/>
      <c r="IRE110" s="17"/>
      <c r="IRF110" s="17"/>
      <c r="IRG110" s="17"/>
      <c r="IRH110" s="17"/>
      <c r="IRI110" s="17"/>
      <c r="IRJ110" s="17"/>
      <c r="IRK110" s="17"/>
      <c r="IRL110" s="17"/>
      <c r="IRM110" s="17"/>
      <c r="IRN110" s="17"/>
      <c r="IRO110" s="17"/>
      <c r="IRP110" s="17"/>
      <c r="IRQ110" s="17"/>
      <c r="IRR110" s="17"/>
      <c r="IRS110" s="17"/>
      <c r="IRT110" s="17"/>
      <c r="IRU110" s="17"/>
      <c r="IRV110" s="17"/>
      <c r="IRW110" s="17"/>
      <c r="IRX110" s="17"/>
      <c r="IRY110" s="17"/>
      <c r="IRZ110" s="17"/>
      <c r="ISA110" s="17"/>
      <c r="ISB110" s="17"/>
      <c r="ISC110" s="17"/>
      <c r="ISD110" s="17"/>
      <c r="ISE110" s="17"/>
      <c r="ISF110" s="17"/>
      <c r="ISG110" s="17"/>
      <c r="ISH110" s="17"/>
      <c r="ISI110" s="17"/>
      <c r="ISJ110" s="17"/>
      <c r="ISK110" s="17"/>
      <c r="ISL110" s="17"/>
      <c r="ISM110" s="17"/>
      <c r="ISN110" s="17"/>
      <c r="ISO110" s="17"/>
      <c r="ISP110" s="17"/>
      <c r="ISQ110" s="17"/>
      <c r="ISR110" s="17"/>
      <c r="ISS110" s="17"/>
      <c r="IST110" s="17"/>
      <c r="ISU110" s="17"/>
      <c r="ISV110" s="17"/>
      <c r="ISW110" s="17"/>
      <c r="ISX110" s="17"/>
      <c r="ISY110" s="17"/>
      <c r="ISZ110" s="17"/>
      <c r="ITA110" s="17"/>
      <c r="ITB110" s="17"/>
      <c r="ITC110" s="17"/>
      <c r="ITD110" s="17"/>
      <c r="ITE110" s="17"/>
      <c r="ITF110" s="17"/>
      <c r="ITG110" s="17"/>
      <c r="ITH110" s="17"/>
      <c r="ITI110" s="17"/>
      <c r="ITJ110" s="17"/>
      <c r="ITK110" s="17"/>
      <c r="ITL110" s="17"/>
      <c r="ITM110" s="17"/>
      <c r="ITN110" s="17"/>
      <c r="ITO110" s="17"/>
      <c r="ITP110" s="17"/>
      <c r="ITQ110" s="17"/>
      <c r="ITR110" s="17"/>
      <c r="ITS110" s="17"/>
      <c r="ITT110" s="17"/>
      <c r="ITU110" s="17"/>
      <c r="ITV110" s="17"/>
      <c r="ITW110" s="17"/>
      <c r="ITX110" s="17"/>
      <c r="ITY110" s="17"/>
      <c r="ITZ110" s="17"/>
      <c r="IUA110" s="17"/>
      <c r="IUB110" s="17"/>
      <c r="IUC110" s="17"/>
      <c r="IUD110" s="17"/>
      <c r="IUE110" s="17"/>
      <c r="IUF110" s="17"/>
      <c r="IUG110" s="17"/>
      <c r="IUH110" s="17"/>
      <c r="IUI110" s="17"/>
      <c r="IUJ110" s="17"/>
      <c r="IUK110" s="17"/>
      <c r="IUL110" s="17"/>
      <c r="IUM110" s="17"/>
      <c r="IUN110" s="17"/>
      <c r="IUO110" s="17"/>
      <c r="IUP110" s="17"/>
      <c r="IUQ110" s="17"/>
      <c r="IUR110" s="17"/>
      <c r="IUS110" s="17"/>
      <c r="IUT110" s="17"/>
      <c r="IUU110" s="17"/>
      <c r="IUV110" s="17"/>
      <c r="IUW110" s="17"/>
      <c r="IUX110" s="17"/>
      <c r="IUY110" s="17"/>
      <c r="IUZ110" s="17"/>
      <c r="IVA110" s="17"/>
      <c r="IVB110" s="17"/>
      <c r="IVC110" s="17"/>
      <c r="IVD110" s="17"/>
      <c r="IVE110" s="17"/>
      <c r="IVF110" s="17"/>
      <c r="IVG110" s="17"/>
      <c r="IVH110" s="17"/>
      <c r="IVI110" s="17"/>
      <c r="IVJ110" s="17"/>
      <c r="IVK110" s="17"/>
      <c r="IVL110" s="17"/>
      <c r="IVM110" s="17"/>
      <c r="IVN110" s="17"/>
      <c r="IVO110" s="17"/>
      <c r="IVP110" s="17"/>
      <c r="IVQ110" s="17"/>
      <c r="IVR110" s="17"/>
      <c r="IVS110" s="17"/>
      <c r="IVT110" s="17"/>
      <c r="IVU110" s="17"/>
      <c r="IVV110" s="17"/>
      <c r="IVW110" s="17"/>
      <c r="IVX110" s="17"/>
      <c r="IVY110" s="17"/>
      <c r="IVZ110" s="17"/>
      <c r="IWA110" s="17"/>
      <c r="IWB110" s="17"/>
      <c r="IWC110" s="17"/>
      <c r="IWD110" s="17"/>
      <c r="IWE110" s="17"/>
      <c r="IWF110" s="17"/>
      <c r="IWG110" s="17"/>
      <c r="IWH110" s="17"/>
      <c r="IWI110" s="17"/>
      <c r="IWJ110" s="17"/>
      <c r="IWK110" s="17"/>
      <c r="IWL110" s="17"/>
      <c r="IWM110" s="17"/>
      <c r="IWN110" s="17"/>
      <c r="IWO110" s="17"/>
      <c r="IWP110" s="17"/>
      <c r="IWQ110" s="17"/>
      <c r="IWR110" s="17"/>
      <c r="IWS110" s="17"/>
      <c r="IWT110" s="17"/>
      <c r="IWU110" s="17"/>
      <c r="IWV110" s="17"/>
      <c r="IWW110" s="17"/>
      <c r="IWX110" s="17"/>
      <c r="IWY110" s="17"/>
      <c r="IWZ110" s="17"/>
      <c r="IXA110" s="17"/>
      <c r="IXB110" s="17"/>
      <c r="IXC110" s="17"/>
      <c r="IXD110" s="17"/>
      <c r="IXE110" s="17"/>
      <c r="IXF110" s="17"/>
      <c r="IXG110" s="17"/>
      <c r="IXH110" s="17"/>
      <c r="IXI110" s="17"/>
      <c r="IXJ110" s="17"/>
      <c r="IXK110" s="17"/>
      <c r="IXL110" s="17"/>
      <c r="IXM110" s="17"/>
      <c r="IXN110" s="17"/>
      <c r="IXO110" s="17"/>
      <c r="IXP110" s="17"/>
      <c r="IXQ110" s="17"/>
      <c r="IXR110" s="17"/>
      <c r="IXS110" s="17"/>
      <c r="IXT110" s="17"/>
      <c r="IXU110" s="17"/>
      <c r="IXV110" s="17"/>
      <c r="IXW110" s="17"/>
      <c r="IXX110" s="17"/>
      <c r="IXY110" s="17"/>
      <c r="IXZ110" s="17"/>
      <c r="IYA110" s="17"/>
      <c r="IYB110" s="17"/>
      <c r="IYC110" s="17"/>
      <c r="IYD110" s="17"/>
      <c r="IYE110" s="17"/>
      <c r="IYF110" s="17"/>
      <c r="IYG110" s="17"/>
      <c r="IYH110" s="17"/>
      <c r="IYI110" s="17"/>
      <c r="IYJ110" s="17"/>
      <c r="IYK110" s="17"/>
      <c r="IYL110" s="17"/>
      <c r="IYM110" s="17"/>
      <c r="IYN110" s="17"/>
      <c r="IYO110" s="17"/>
      <c r="IYP110" s="17"/>
      <c r="IYQ110" s="17"/>
      <c r="IYR110" s="17"/>
      <c r="IYS110" s="17"/>
      <c r="IYT110" s="17"/>
      <c r="IYU110" s="17"/>
      <c r="IYV110" s="17"/>
      <c r="IYW110" s="17"/>
      <c r="IYX110" s="17"/>
      <c r="IYY110" s="17"/>
      <c r="IYZ110" s="17"/>
      <c r="IZA110" s="17"/>
      <c r="IZB110" s="17"/>
      <c r="IZC110" s="17"/>
      <c r="IZD110" s="17"/>
      <c r="IZE110" s="17"/>
      <c r="IZF110" s="17"/>
      <c r="IZG110" s="17"/>
      <c r="IZH110" s="17"/>
      <c r="IZI110" s="17"/>
      <c r="IZJ110" s="17"/>
      <c r="IZK110" s="17"/>
      <c r="IZL110" s="17"/>
      <c r="IZM110" s="17"/>
      <c r="IZN110" s="17"/>
      <c r="IZO110" s="17"/>
      <c r="IZP110" s="17"/>
      <c r="IZQ110" s="17"/>
      <c r="IZR110" s="17"/>
      <c r="IZS110" s="17"/>
      <c r="IZT110" s="17"/>
      <c r="IZU110" s="17"/>
      <c r="IZV110" s="17"/>
      <c r="IZW110" s="17"/>
      <c r="IZX110" s="17"/>
      <c r="IZY110" s="17"/>
      <c r="IZZ110" s="17"/>
      <c r="JAA110" s="17"/>
      <c r="JAB110" s="17"/>
      <c r="JAC110" s="17"/>
      <c r="JAD110" s="17"/>
      <c r="JAE110" s="17"/>
      <c r="JAF110" s="17"/>
      <c r="JAG110" s="17"/>
      <c r="JAH110" s="17"/>
      <c r="JAI110" s="17"/>
      <c r="JAJ110" s="17"/>
      <c r="JAK110" s="17"/>
      <c r="JAL110" s="17"/>
      <c r="JAM110" s="17"/>
      <c r="JAN110" s="17"/>
      <c r="JAO110" s="17"/>
      <c r="JAP110" s="17"/>
      <c r="JAQ110" s="17"/>
      <c r="JAR110" s="17"/>
      <c r="JAS110" s="17"/>
      <c r="JAT110" s="17"/>
      <c r="JAU110" s="17"/>
      <c r="JAV110" s="17"/>
      <c r="JAW110" s="17"/>
      <c r="JAX110" s="17"/>
      <c r="JAY110" s="17"/>
      <c r="JAZ110" s="17"/>
      <c r="JBA110" s="17"/>
      <c r="JBB110" s="17"/>
      <c r="JBC110" s="17"/>
      <c r="JBD110" s="17"/>
      <c r="JBE110" s="17"/>
      <c r="JBF110" s="17"/>
      <c r="JBG110" s="17"/>
      <c r="JBH110" s="17"/>
      <c r="JBI110" s="17"/>
      <c r="JBJ110" s="17"/>
      <c r="JBK110" s="17"/>
      <c r="JBL110" s="17"/>
      <c r="JBM110" s="17"/>
      <c r="JBN110" s="17"/>
      <c r="JBO110" s="17"/>
      <c r="JBP110" s="17"/>
      <c r="JBQ110" s="17"/>
      <c r="JBR110" s="17"/>
      <c r="JBS110" s="17"/>
      <c r="JBT110" s="17"/>
      <c r="JBU110" s="17"/>
      <c r="JBV110" s="17"/>
      <c r="JBW110" s="17"/>
      <c r="JBX110" s="17"/>
      <c r="JBY110" s="17"/>
      <c r="JBZ110" s="17"/>
      <c r="JCA110" s="17"/>
      <c r="JCB110" s="17"/>
      <c r="JCC110" s="17"/>
      <c r="JCD110" s="17"/>
      <c r="JCE110" s="17"/>
      <c r="JCF110" s="17"/>
      <c r="JCG110" s="17"/>
      <c r="JCH110" s="17"/>
      <c r="JCI110" s="17"/>
      <c r="JCJ110" s="17"/>
      <c r="JCK110" s="17"/>
      <c r="JCL110" s="17"/>
      <c r="JCM110" s="17"/>
      <c r="JCN110" s="17"/>
      <c r="JCO110" s="17"/>
      <c r="JCP110" s="17"/>
      <c r="JCQ110" s="17"/>
      <c r="JCR110" s="17"/>
      <c r="JCS110" s="17"/>
      <c r="JCT110" s="17"/>
      <c r="JCU110" s="17"/>
      <c r="JCV110" s="17"/>
      <c r="JCW110" s="17"/>
      <c r="JCX110" s="17"/>
      <c r="JCY110" s="17"/>
      <c r="JCZ110" s="17"/>
      <c r="JDA110" s="17"/>
      <c r="JDB110" s="17"/>
      <c r="JDC110" s="17"/>
      <c r="JDD110" s="17"/>
      <c r="JDE110" s="17"/>
      <c r="JDF110" s="17"/>
      <c r="JDG110" s="17"/>
      <c r="JDH110" s="17"/>
      <c r="JDI110" s="17"/>
      <c r="JDJ110" s="17"/>
      <c r="JDK110" s="17"/>
      <c r="JDL110" s="17"/>
      <c r="JDM110" s="17"/>
      <c r="JDN110" s="17"/>
      <c r="JDO110" s="17"/>
      <c r="JDP110" s="17"/>
      <c r="JDQ110" s="17"/>
      <c r="JDR110" s="17"/>
      <c r="JDS110" s="17"/>
      <c r="JDT110" s="17"/>
      <c r="JDU110" s="17"/>
      <c r="JDV110" s="17"/>
      <c r="JDW110" s="17"/>
      <c r="JDX110" s="17"/>
      <c r="JDY110" s="17"/>
      <c r="JDZ110" s="17"/>
      <c r="JEA110" s="17"/>
      <c r="JEB110" s="17"/>
      <c r="JEC110" s="17"/>
      <c r="JED110" s="17"/>
      <c r="JEE110" s="17"/>
      <c r="JEF110" s="17"/>
      <c r="JEG110" s="17"/>
      <c r="JEH110" s="17"/>
      <c r="JEI110" s="17"/>
      <c r="JEJ110" s="17"/>
      <c r="JEK110" s="17"/>
      <c r="JEL110" s="17"/>
      <c r="JEM110" s="17"/>
      <c r="JEN110" s="17"/>
      <c r="JEO110" s="17"/>
      <c r="JEP110" s="17"/>
      <c r="JEQ110" s="17"/>
      <c r="JER110" s="17"/>
      <c r="JES110" s="17"/>
      <c r="JET110" s="17"/>
      <c r="JEU110" s="17"/>
      <c r="JEV110" s="17"/>
      <c r="JEW110" s="17"/>
      <c r="JEX110" s="17"/>
      <c r="JEY110" s="17"/>
      <c r="JEZ110" s="17"/>
      <c r="JFA110" s="17"/>
      <c r="JFB110" s="17"/>
      <c r="JFC110" s="17"/>
      <c r="JFD110" s="17"/>
      <c r="JFE110" s="17"/>
      <c r="JFF110" s="17"/>
      <c r="JFG110" s="17"/>
      <c r="JFH110" s="17"/>
      <c r="JFI110" s="17"/>
      <c r="JFJ110" s="17"/>
      <c r="JFK110" s="17"/>
      <c r="JFL110" s="17"/>
      <c r="JFM110" s="17"/>
      <c r="JFN110" s="17"/>
      <c r="JFO110" s="17"/>
      <c r="JFP110" s="17"/>
      <c r="JFQ110" s="17"/>
      <c r="JFR110" s="17"/>
      <c r="JFS110" s="17"/>
      <c r="JFT110" s="17"/>
      <c r="JFU110" s="17"/>
      <c r="JFV110" s="17"/>
      <c r="JFW110" s="17"/>
      <c r="JFX110" s="17"/>
      <c r="JFY110" s="17"/>
      <c r="JFZ110" s="17"/>
      <c r="JGA110" s="17"/>
      <c r="JGB110" s="17"/>
      <c r="JGC110" s="17"/>
      <c r="JGD110" s="17"/>
      <c r="JGE110" s="17"/>
      <c r="JGF110" s="17"/>
      <c r="JGG110" s="17"/>
      <c r="JGH110" s="17"/>
      <c r="JGI110" s="17"/>
      <c r="JGJ110" s="17"/>
      <c r="JGK110" s="17"/>
      <c r="JGL110" s="17"/>
      <c r="JGM110" s="17"/>
      <c r="JGN110" s="17"/>
      <c r="JGO110" s="17"/>
      <c r="JGP110" s="17"/>
      <c r="JGQ110" s="17"/>
      <c r="JGR110" s="17"/>
      <c r="JGS110" s="17"/>
      <c r="JGT110" s="17"/>
      <c r="JGU110" s="17"/>
      <c r="JGV110" s="17"/>
      <c r="JGW110" s="17"/>
      <c r="JGX110" s="17"/>
      <c r="JGY110" s="17"/>
      <c r="JGZ110" s="17"/>
      <c r="JHA110" s="17"/>
      <c r="JHB110" s="17"/>
      <c r="JHC110" s="17"/>
      <c r="JHD110" s="17"/>
      <c r="JHE110" s="17"/>
      <c r="JHF110" s="17"/>
      <c r="JHG110" s="17"/>
      <c r="JHH110" s="17"/>
      <c r="JHI110" s="17"/>
      <c r="JHJ110" s="17"/>
      <c r="JHK110" s="17"/>
      <c r="JHL110" s="17"/>
      <c r="JHM110" s="17"/>
      <c r="JHN110" s="17"/>
      <c r="JHO110" s="17"/>
      <c r="JHP110" s="17"/>
      <c r="JHQ110" s="17"/>
      <c r="JHR110" s="17"/>
      <c r="JHS110" s="17"/>
      <c r="JHT110" s="17"/>
      <c r="JHU110" s="17"/>
      <c r="JHV110" s="17"/>
      <c r="JHW110" s="17"/>
      <c r="JHX110" s="17"/>
      <c r="JHY110" s="17"/>
      <c r="JHZ110" s="17"/>
      <c r="JIA110" s="17"/>
      <c r="JIB110" s="17"/>
      <c r="JIC110" s="17"/>
      <c r="JID110" s="17"/>
      <c r="JIE110" s="17"/>
      <c r="JIF110" s="17"/>
      <c r="JIG110" s="17"/>
      <c r="JIH110" s="17"/>
      <c r="JII110" s="17"/>
      <c r="JIJ110" s="17"/>
      <c r="JIK110" s="17"/>
      <c r="JIL110" s="17"/>
      <c r="JIM110" s="17"/>
      <c r="JIN110" s="17"/>
      <c r="JIO110" s="17"/>
      <c r="JIP110" s="17"/>
      <c r="JIQ110" s="17"/>
      <c r="JIR110" s="17"/>
      <c r="JIS110" s="17"/>
      <c r="JIT110" s="17"/>
      <c r="JIU110" s="17"/>
      <c r="JIV110" s="17"/>
      <c r="JIW110" s="17"/>
      <c r="JIX110" s="17"/>
      <c r="JIY110" s="17"/>
      <c r="JIZ110" s="17"/>
      <c r="JJA110" s="17"/>
      <c r="JJB110" s="17"/>
      <c r="JJC110" s="17"/>
      <c r="JJD110" s="17"/>
      <c r="JJE110" s="17"/>
      <c r="JJF110" s="17"/>
      <c r="JJG110" s="17"/>
      <c r="JJH110" s="17"/>
      <c r="JJI110" s="17"/>
      <c r="JJJ110" s="17"/>
      <c r="JJK110" s="17"/>
      <c r="JJL110" s="17"/>
      <c r="JJM110" s="17"/>
      <c r="JJN110" s="17"/>
      <c r="JJO110" s="17"/>
      <c r="JJP110" s="17"/>
      <c r="JJQ110" s="17"/>
      <c r="JJR110" s="17"/>
      <c r="JJS110" s="17"/>
      <c r="JJT110" s="17"/>
      <c r="JJU110" s="17"/>
      <c r="JJV110" s="17"/>
      <c r="JJW110" s="17"/>
      <c r="JJX110" s="17"/>
      <c r="JJY110" s="17"/>
      <c r="JJZ110" s="17"/>
      <c r="JKA110" s="17"/>
      <c r="JKB110" s="17"/>
      <c r="JKC110" s="17"/>
      <c r="JKD110" s="17"/>
      <c r="JKE110" s="17"/>
      <c r="JKF110" s="17"/>
      <c r="JKG110" s="17"/>
      <c r="JKH110" s="17"/>
      <c r="JKI110" s="17"/>
      <c r="JKJ110" s="17"/>
      <c r="JKK110" s="17"/>
      <c r="JKL110" s="17"/>
      <c r="JKM110" s="17"/>
      <c r="JKN110" s="17"/>
      <c r="JKO110" s="17"/>
      <c r="JKP110" s="17"/>
      <c r="JKQ110" s="17"/>
      <c r="JKR110" s="17"/>
      <c r="JKS110" s="17"/>
      <c r="JKT110" s="17"/>
      <c r="JKU110" s="17"/>
      <c r="JKV110" s="17"/>
      <c r="JKW110" s="17"/>
      <c r="JKX110" s="17"/>
      <c r="JKY110" s="17"/>
      <c r="JKZ110" s="17"/>
      <c r="JLA110" s="17"/>
      <c r="JLB110" s="17"/>
      <c r="JLC110" s="17"/>
      <c r="JLD110" s="17"/>
      <c r="JLE110" s="17"/>
      <c r="JLF110" s="17"/>
      <c r="JLG110" s="17"/>
      <c r="JLH110" s="17"/>
      <c r="JLI110" s="17"/>
      <c r="JLJ110" s="17"/>
      <c r="JLK110" s="17"/>
      <c r="JLL110" s="17"/>
      <c r="JLM110" s="17"/>
      <c r="JLN110" s="17"/>
      <c r="JLO110" s="17"/>
      <c r="JLP110" s="17"/>
      <c r="JLQ110" s="17"/>
      <c r="JLR110" s="17"/>
      <c r="JLS110" s="17"/>
      <c r="JLT110" s="17"/>
      <c r="JLU110" s="17"/>
      <c r="JLV110" s="17"/>
      <c r="JLW110" s="17"/>
      <c r="JLX110" s="17"/>
      <c r="JLY110" s="17"/>
      <c r="JLZ110" s="17"/>
      <c r="JMA110" s="17"/>
      <c r="JMB110" s="17"/>
      <c r="JMC110" s="17"/>
      <c r="JMD110" s="17"/>
      <c r="JME110" s="17"/>
      <c r="JMF110" s="17"/>
      <c r="JMG110" s="17"/>
      <c r="JMH110" s="17"/>
      <c r="JMI110" s="17"/>
      <c r="JMJ110" s="17"/>
      <c r="JMK110" s="17"/>
      <c r="JML110" s="17"/>
      <c r="JMM110" s="17"/>
      <c r="JMN110" s="17"/>
      <c r="JMO110" s="17"/>
      <c r="JMP110" s="17"/>
      <c r="JMQ110" s="17"/>
      <c r="JMR110" s="17"/>
      <c r="JMS110" s="17"/>
      <c r="JMT110" s="17"/>
      <c r="JMU110" s="17"/>
      <c r="JMV110" s="17"/>
      <c r="JMW110" s="17"/>
      <c r="JMX110" s="17"/>
      <c r="JMY110" s="17"/>
      <c r="JMZ110" s="17"/>
      <c r="JNA110" s="17"/>
      <c r="JNB110" s="17"/>
      <c r="JNC110" s="17"/>
      <c r="JND110" s="17"/>
      <c r="JNE110" s="17"/>
      <c r="JNF110" s="17"/>
      <c r="JNG110" s="17"/>
      <c r="JNH110" s="17"/>
      <c r="JNI110" s="17"/>
      <c r="JNJ110" s="17"/>
      <c r="JNK110" s="17"/>
      <c r="JNL110" s="17"/>
      <c r="JNM110" s="17"/>
      <c r="JNN110" s="17"/>
      <c r="JNO110" s="17"/>
      <c r="JNP110" s="17"/>
      <c r="JNQ110" s="17"/>
      <c r="JNR110" s="17"/>
      <c r="JNS110" s="17"/>
      <c r="JNT110" s="17"/>
      <c r="JNU110" s="17"/>
      <c r="JNV110" s="17"/>
      <c r="JNW110" s="17"/>
      <c r="JNX110" s="17"/>
      <c r="JNY110" s="17"/>
      <c r="JNZ110" s="17"/>
      <c r="JOA110" s="17"/>
      <c r="JOB110" s="17"/>
      <c r="JOC110" s="17"/>
      <c r="JOD110" s="17"/>
      <c r="JOE110" s="17"/>
      <c r="JOF110" s="17"/>
      <c r="JOG110" s="17"/>
      <c r="JOH110" s="17"/>
      <c r="JOI110" s="17"/>
      <c r="JOJ110" s="17"/>
      <c r="JOK110" s="17"/>
      <c r="JOL110" s="17"/>
      <c r="JOM110" s="17"/>
      <c r="JON110" s="17"/>
      <c r="JOO110" s="17"/>
      <c r="JOP110" s="17"/>
      <c r="JOQ110" s="17"/>
      <c r="JOR110" s="17"/>
      <c r="JOS110" s="17"/>
      <c r="JOT110" s="17"/>
      <c r="JOU110" s="17"/>
      <c r="JOV110" s="17"/>
      <c r="JOW110" s="17"/>
      <c r="JOX110" s="17"/>
      <c r="JOY110" s="17"/>
      <c r="JOZ110" s="17"/>
      <c r="JPA110" s="17"/>
      <c r="JPB110" s="17"/>
      <c r="JPC110" s="17"/>
      <c r="JPD110" s="17"/>
      <c r="JPE110" s="17"/>
      <c r="JPF110" s="17"/>
      <c r="JPG110" s="17"/>
      <c r="JPH110" s="17"/>
      <c r="JPI110" s="17"/>
      <c r="JPJ110" s="17"/>
      <c r="JPK110" s="17"/>
      <c r="JPL110" s="17"/>
      <c r="JPM110" s="17"/>
      <c r="JPN110" s="17"/>
      <c r="JPO110" s="17"/>
      <c r="JPP110" s="17"/>
      <c r="JPQ110" s="17"/>
      <c r="JPR110" s="17"/>
      <c r="JPS110" s="17"/>
      <c r="JPT110" s="17"/>
      <c r="JPU110" s="17"/>
      <c r="JPV110" s="17"/>
      <c r="JPW110" s="17"/>
      <c r="JPX110" s="17"/>
      <c r="JPY110" s="17"/>
      <c r="JPZ110" s="17"/>
      <c r="JQA110" s="17"/>
      <c r="JQB110" s="17"/>
      <c r="JQC110" s="17"/>
      <c r="JQD110" s="17"/>
      <c r="JQE110" s="17"/>
      <c r="JQF110" s="17"/>
      <c r="JQG110" s="17"/>
      <c r="JQH110" s="17"/>
      <c r="JQI110" s="17"/>
      <c r="JQJ110" s="17"/>
      <c r="JQK110" s="17"/>
      <c r="JQL110" s="17"/>
      <c r="JQM110" s="17"/>
      <c r="JQN110" s="17"/>
      <c r="JQO110" s="17"/>
      <c r="JQP110" s="17"/>
      <c r="JQQ110" s="17"/>
      <c r="JQR110" s="17"/>
      <c r="JQS110" s="17"/>
      <c r="JQT110" s="17"/>
      <c r="JQU110" s="17"/>
      <c r="JQV110" s="17"/>
      <c r="JQW110" s="17"/>
      <c r="JQX110" s="17"/>
      <c r="JQY110" s="17"/>
      <c r="JQZ110" s="17"/>
      <c r="JRA110" s="17"/>
      <c r="JRB110" s="17"/>
      <c r="JRC110" s="17"/>
      <c r="JRD110" s="17"/>
      <c r="JRE110" s="17"/>
      <c r="JRF110" s="17"/>
      <c r="JRG110" s="17"/>
      <c r="JRH110" s="17"/>
      <c r="JRI110" s="17"/>
      <c r="JRJ110" s="17"/>
      <c r="JRK110" s="17"/>
      <c r="JRL110" s="17"/>
      <c r="JRM110" s="17"/>
      <c r="JRN110" s="17"/>
      <c r="JRO110" s="17"/>
      <c r="JRP110" s="17"/>
      <c r="JRQ110" s="17"/>
      <c r="JRR110" s="17"/>
      <c r="JRS110" s="17"/>
      <c r="JRT110" s="17"/>
      <c r="JRU110" s="17"/>
      <c r="JRV110" s="17"/>
      <c r="JRW110" s="17"/>
      <c r="JRX110" s="17"/>
      <c r="JRY110" s="17"/>
      <c r="JRZ110" s="17"/>
      <c r="JSA110" s="17"/>
      <c r="JSB110" s="17"/>
      <c r="JSC110" s="17"/>
      <c r="JSD110" s="17"/>
      <c r="JSE110" s="17"/>
      <c r="JSF110" s="17"/>
      <c r="JSG110" s="17"/>
      <c r="JSH110" s="17"/>
      <c r="JSI110" s="17"/>
      <c r="JSJ110" s="17"/>
      <c r="JSK110" s="17"/>
      <c r="JSL110" s="17"/>
      <c r="JSM110" s="17"/>
      <c r="JSN110" s="17"/>
      <c r="JSO110" s="17"/>
      <c r="JSP110" s="17"/>
      <c r="JSQ110" s="17"/>
      <c r="JSR110" s="17"/>
      <c r="JSS110" s="17"/>
      <c r="JST110" s="17"/>
      <c r="JSU110" s="17"/>
      <c r="JSV110" s="17"/>
      <c r="JSW110" s="17"/>
      <c r="JSX110" s="17"/>
      <c r="JSY110" s="17"/>
      <c r="JSZ110" s="17"/>
      <c r="JTA110" s="17"/>
      <c r="JTB110" s="17"/>
      <c r="JTC110" s="17"/>
      <c r="JTD110" s="17"/>
      <c r="JTE110" s="17"/>
      <c r="JTF110" s="17"/>
      <c r="JTG110" s="17"/>
      <c r="JTH110" s="17"/>
      <c r="JTI110" s="17"/>
      <c r="JTJ110" s="17"/>
      <c r="JTK110" s="17"/>
      <c r="JTL110" s="17"/>
      <c r="JTM110" s="17"/>
      <c r="JTN110" s="17"/>
      <c r="JTO110" s="17"/>
      <c r="JTP110" s="17"/>
      <c r="JTQ110" s="17"/>
      <c r="JTR110" s="17"/>
      <c r="JTS110" s="17"/>
      <c r="JTT110" s="17"/>
      <c r="JTU110" s="17"/>
      <c r="JTV110" s="17"/>
      <c r="JTW110" s="17"/>
      <c r="JTX110" s="17"/>
      <c r="JTY110" s="17"/>
      <c r="JTZ110" s="17"/>
      <c r="JUA110" s="17"/>
      <c r="JUB110" s="17"/>
      <c r="JUC110" s="17"/>
      <c r="JUD110" s="17"/>
      <c r="JUE110" s="17"/>
      <c r="JUF110" s="17"/>
      <c r="JUG110" s="17"/>
      <c r="JUH110" s="17"/>
      <c r="JUI110" s="17"/>
      <c r="JUJ110" s="17"/>
      <c r="JUK110" s="17"/>
      <c r="JUL110" s="17"/>
      <c r="JUM110" s="17"/>
      <c r="JUN110" s="17"/>
      <c r="JUO110" s="17"/>
      <c r="JUP110" s="17"/>
      <c r="JUQ110" s="17"/>
      <c r="JUR110" s="17"/>
      <c r="JUS110" s="17"/>
      <c r="JUT110" s="17"/>
      <c r="JUU110" s="17"/>
      <c r="JUV110" s="17"/>
      <c r="JUW110" s="17"/>
      <c r="JUX110" s="17"/>
      <c r="JUY110" s="17"/>
      <c r="JUZ110" s="17"/>
      <c r="JVA110" s="17"/>
      <c r="JVB110" s="17"/>
      <c r="JVC110" s="17"/>
      <c r="JVD110" s="17"/>
      <c r="JVE110" s="17"/>
      <c r="JVF110" s="17"/>
      <c r="JVG110" s="17"/>
      <c r="JVH110" s="17"/>
      <c r="JVI110" s="17"/>
      <c r="JVJ110" s="17"/>
      <c r="JVK110" s="17"/>
      <c r="JVL110" s="17"/>
      <c r="JVM110" s="17"/>
      <c r="JVN110" s="17"/>
      <c r="JVO110" s="17"/>
      <c r="JVP110" s="17"/>
      <c r="JVQ110" s="17"/>
      <c r="JVR110" s="17"/>
      <c r="JVS110" s="17"/>
      <c r="JVT110" s="17"/>
      <c r="JVU110" s="17"/>
      <c r="JVV110" s="17"/>
      <c r="JVW110" s="17"/>
      <c r="JVX110" s="17"/>
      <c r="JVY110" s="17"/>
      <c r="JVZ110" s="17"/>
      <c r="JWA110" s="17"/>
      <c r="JWB110" s="17"/>
      <c r="JWC110" s="17"/>
      <c r="JWD110" s="17"/>
      <c r="JWE110" s="17"/>
      <c r="JWF110" s="17"/>
      <c r="JWG110" s="17"/>
      <c r="JWH110" s="17"/>
      <c r="JWI110" s="17"/>
      <c r="JWJ110" s="17"/>
      <c r="JWK110" s="17"/>
      <c r="JWL110" s="17"/>
      <c r="JWM110" s="17"/>
      <c r="JWN110" s="17"/>
      <c r="JWO110" s="17"/>
      <c r="JWP110" s="17"/>
      <c r="JWQ110" s="17"/>
      <c r="JWR110" s="17"/>
      <c r="JWS110" s="17"/>
      <c r="JWT110" s="17"/>
      <c r="JWU110" s="17"/>
      <c r="JWV110" s="17"/>
      <c r="JWW110" s="17"/>
      <c r="JWX110" s="17"/>
      <c r="JWY110" s="17"/>
      <c r="JWZ110" s="17"/>
      <c r="JXA110" s="17"/>
      <c r="JXB110" s="17"/>
      <c r="JXC110" s="17"/>
      <c r="JXD110" s="17"/>
      <c r="JXE110" s="17"/>
      <c r="JXF110" s="17"/>
      <c r="JXG110" s="17"/>
      <c r="JXH110" s="17"/>
      <c r="JXI110" s="17"/>
      <c r="JXJ110" s="17"/>
      <c r="JXK110" s="17"/>
      <c r="JXL110" s="17"/>
      <c r="JXM110" s="17"/>
      <c r="JXN110" s="17"/>
      <c r="JXO110" s="17"/>
      <c r="JXP110" s="17"/>
      <c r="JXQ110" s="17"/>
      <c r="JXR110" s="17"/>
      <c r="JXS110" s="17"/>
      <c r="JXT110" s="17"/>
      <c r="JXU110" s="17"/>
      <c r="JXV110" s="17"/>
      <c r="JXW110" s="17"/>
      <c r="JXX110" s="17"/>
      <c r="JXY110" s="17"/>
      <c r="JXZ110" s="17"/>
      <c r="JYA110" s="17"/>
      <c r="JYB110" s="17"/>
      <c r="JYC110" s="17"/>
      <c r="JYD110" s="17"/>
      <c r="JYE110" s="17"/>
      <c r="JYF110" s="17"/>
      <c r="JYG110" s="17"/>
      <c r="JYH110" s="17"/>
      <c r="JYI110" s="17"/>
      <c r="JYJ110" s="17"/>
      <c r="JYK110" s="17"/>
      <c r="JYL110" s="17"/>
      <c r="JYM110" s="17"/>
      <c r="JYN110" s="17"/>
      <c r="JYO110" s="17"/>
      <c r="JYP110" s="17"/>
      <c r="JYQ110" s="17"/>
      <c r="JYR110" s="17"/>
      <c r="JYS110" s="17"/>
      <c r="JYT110" s="17"/>
      <c r="JYU110" s="17"/>
      <c r="JYV110" s="17"/>
      <c r="JYW110" s="17"/>
      <c r="JYX110" s="17"/>
      <c r="JYY110" s="17"/>
      <c r="JYZ110" s="17"/>
      <c r="JZA110" s="17"/>
      <c r="JZB110" s="17"/>
      <c r="JZC110" s="17"/>
      <c r="JZD110" s="17"/>
      <c r="JZE110" s="17"/>
      <c r="JZF110" s="17"/>
      <c r="JZG110" s="17"/>
      <c r="JZH110" s="17"/>
      <c r="JZI110" s="17"/>
      <c r="JZJ110" s="17"/>
      <c r="JZK110" s="17"/>
      <c r="JZL110" s="17"/>
      <c r="JZM110" s="17"/>
      <c r="JZN110" s="17"/>
      <c r="JZO110" s="17"/>
      <c r="JZP110" s="17"/>
      <c r="JZQ110" s="17"/>
      <c r="JZR110" s="17"/>
      <c r="JZS110" s="17"/>
      <c r="JZT110" s="17"/>
      <c r="JZU110" s="17"/>
      <c r="JZV110" s="17"/>
      <c r="JZW110" s="17"/>
      <c r="JZX110" s="17"/>
      <c r="JZY110" s="17"/>
      <c r="JZZ110" s="17"/>
      <c r="KAA110" s="17"/>
      <c r="KAB110" s="17"/>
      <c r="KAC110" s="17"/>
      <c r="KAD110" s="17"/>
      <c r="KAE110" s="17"/>
      <c r="KAF110" s="17"/>
      <c r="KAG110" s="17"/>
      <c r="KAH110" s="17"/>
      <c r="KAI110" s="17"/>
      <c r="KAJ110" s="17"/>
      <c r="KAK110" s="17"/>
      <c r="KAL110" s="17"/>
      <c r="KAM110" s="17"/>
      <c r="KAN110" s="17"/>
      <c r="KAO110" s="17"/>
      <c r="KAP110" s="17"/>
      <c r="KAQ110" s="17"/>
      <c r="KAR110" s="17"/>
      <c r="KAS110" s="17"/>
      <c r="KAT110" s="17"/>
      <c r="KAU110" s="17"/>
      <c r="KAV110" s="17"/>
      <c r="KAW110" s="17"/>
      <c r="KAX110" s="17"/>
      <c r="KAY110" s="17"/>
      <c r="KAZ110" s="17"/>
      <c r="KBA110" s="17"/>
      <c r="KBB110" s="17"/>
      <c r="KBC110" s="17"/>
      <c r="KBD110" s="17"/>
      <c r="KBE110" s="17"/>
      <c r="KBF110" s="17"/>
      <c r="KBG110" s="17"/>
      <c r="KBH110" s="17"/>
      <c r="KBI110" s="17"/>
      <c r="KBJ110" s="17"/>
      <c r="KBK110" s="17"/>
      <c r="KBL110" s="17"/>
      <c r="KBM110" s="17"/>
      <c r="KBN110" s="17"/>
      <c r="KBO110" s="17"/>
      <c r="KBP110" s="17"/>
      <c r="KBQ110" s="17"/>
      <c r="KBR110" s="17"/>
      <c r="KBS110" s="17"/>
      <c r="KBT110" s="17"/>
      <c r="KBU110" s="17"/>
      <c r="KBV110" s="17"/>
      <c r="KBW110" s="17"/>
      <c r="KBX110" s="17"/>
      <c r="KBY110" s="17"/>
      <c r="KBZ110" s="17"/>
      <c r="KCA110" s="17"/>
      <c r="KCB110" s="17"/>
      <c r="KCC110" s="17"/>
      <c r="KCD110" s="17"/>
      <c r="KCE110" s="17"/>
      <c r="KCF110" s="17"/>
      <c r="KCG110" s="17"/>
      <c r="KCH110" s="17"/>
      <c r="KCI110" s="17"/>
      <c r="KCJ110" s="17"/>
      <c r="KCK110" s="17"/>
      <c r="KCL110" s="17"/>
      <c r="KCM110" s="17"/>
      <c r="KCN110" s="17"/>
      <c r="KCO110" s="17"/>
      <c r="KCP110" s="17"/>
      <c r="KCQ110" s="17"/>
      <c r="KCR110" s="17"/>
      <c r="KCS110" s="17"/>
      <c r="KCT110" s="17"/>
      <c r="KCU110" s="17"/>
      <c r="KCV110" s="17"/>
      <c r="KCW110" s="17"/>
      <c r="KCX110" s="17"/>
      <c r="KCY110" s="17"/>
      <c r="KCZ110" s="17"/>
      <c r="KDA110" s="17"/>
      <c r="KDB110" s="17"/>
      <c r="KDC110" s="17"/>
      <c r="KDD110" s="17"/>
      <c r="KDE110" s="17"/>
      <c r="KDF110" s="17"/>
      <c r="KDG110" s="17"/>
      <c r="KDH110" s="17"/>
      <c r="KDI110" s="17"/>
      <c r="KDJ110" s="17"/>
      <c r="KDK110" s="17"/>
      <c r="KDL110" s="17"/>
      <c r="KDM110" s="17"/>
      <c r="KDN110" s="17"/>
      <c r="KDO110" s="17"/>
      <c r="KDP110" s="17"/>
      <c r="KDQ110" s="17"/>
      <c r="KDR110" s="17"/>
      <c r="KDS110" s="17"/>
      <c r="KDT110" s="17"/>
      <c r="KDU110" s="17"/>
      <c r="KDV110" s="17"/>
      <c r="KDW110" s="17"/>
      <c r="KDX110" s="17"/>
      <c r="KDY110" s="17"/>
      <c r="KDZ110" s="17"/>
      <c r="KEA110" s="17"/>
      <c r="KEB110" s="17"/>
      <c r="KEC110" s="17"/>
      <c r="KED110" s="17"/>
      <c r="KEE110" s="17"/>
      <c r="KEF110" s="17"/>
      <c r="KEG110" s="17"/>
      <c r="KEH110" s="17"/>
      <c r="KEI110" s="17"/>
      <c r="KEJ110" s="17"/>
      <c r="KEK110" s="17"/>
      <c r="KEL110" s="17"/>
      <c r="KEM110" s="17"/>
      <c r="KEN110" s="17"/>
      <c r="KEO110" s="17"/>
      <c r="KEP110" s="17"/>
      <c r="KEQ110" s="17"/>
      <c r="KER110" s="17"/>
      <c r="KES110" s="17"/>
      <c r="KET110" s="17"/>
      <c r="KEU110" s="17"/>
      <c r="KEV110" s="17"/>
      <c r="KEW110" s="17"/>
      <c r="KEX110" s="17"/>
      <c r="KEY110" s="17"/>
      <c r="KEZ110" s="17"/>
      <c r="KFA110" s="17"/>
      <c r="KFB110" s="17"/>
      <c r="KFC110" s="17"/>
      <c r="KFD110" s="17"/>
      <c r="KFE110" s="17"/>
      <c r="KFF110" s="17"/>
      <c r="KFG110" s="17"/>
      <c r="KFH110" s="17"/>
      <c r="KFI110" s="17"/>
      <c r="KFJ110" s="17"/>
      <c r="KFK110" s="17"/>
      <c r="KFL110" s="17"/>
      <c r="KFM110" s="17"/>
      <c r="KFN110" s="17"/>
      <c r="KFO110" s="17"/>
      <c r="KFP110" s="17"/>
      <c r="KFQ110" s="17"/>
      <c r="KFR110" s="17"/>
      <c r="KFS110" s="17"/>
      <c r="KFT110" s="17"/>
      <c r="KFU110" s="17"/>
      <c r="KFV110" s="17"/>
      <c r="KFW110" s="17"/>
      <c r="KFX110" s="17"/>
      <c r="KFY110" s="17"/>
      <c r="KFZ110" s="17"/>
      <c r="KGA110" s="17"/>
      <c r="KGB110" s="17"/>
      <c r="KGC110" s="17"/>
      <c r="KGD110" s="17"/>
      <c r="KGE110" s="17"/>
      <c r="KGF110" s="17"/>
      <c r="KGG110" s="17"/>
      <c r="KGH110" s="17"/>
      <c r="KGI110" s="17"/>
      <c r="KGJ110" s="17"/>
      <c r="KGK110" s="17"/>
      <c r="KGL110" s="17"/>
      <c r="KGM110" s="17"/>
      <c r="KGN110" s="17"/>
      <c r="KGO110" s="17"/>
      <c r="KGP110" s="17"/>
      <c r="KGQ110" s="17"/>
      <c r="KGR110" s="17"/>
      <c r="KGS110" s="17"/>
      <c r="KGT110" s="17"/>
      <c r="KGU110" s="17"/>
      <c r="KGV110" s="17"/>
      <c r="KGW110" s="17"/>
      <c r="KGX110" s="17"/>
      <c r="KGY110" s="17"/>
      <c r="KGZ110" s="17"/>
      <c r="KHA110" s="17"/>
      <c r="KHB110" s="17"/>
      <c r="KHC110" s="17"/>
      <c r="KHD110" s="17"/>
      <c r="KHE110" s="17"/>
      <c r="KHF110" s="17"/>
      <c r="KHG110" s="17"/>
      <c r="KHH110" s="17"/>
      <c r="KHI110" s="17"/>
      <c r="KHJ110" s="17"/>
      <c r="KHK110" s="17"/>
      <c r="KHL110" s="17"/>
      <c r="KHM110" s="17"/>
      <c r="KHN110" s="17"/>
      <c r="KHO110" s="17"/>
      <c r="KHP110" s="17"/>
      <c r="KHQ110" s="17"/>
      <c r="KHR110" s="17"/>
      <c r="KHS110" s="17"/>
      <c r="KHT110" s="17"/>
      <c r="KHU110" s="17"/>
      <c r="KHV110" s="17"/>
      <c r="KHW110" s="17"/>
      <c r="KHX110" s="17"/>
      <c r="KHY110" s="17"/>
      <c r="KHZ110" s="17"/>
      <c r="KIA110" s="17"/>
      <c r="KIB110" s="17"/>
      <c r="KIC110" s="17"/>
      <c r="KID110" s="17"/>
      <c r="KIE110" s="17"/>
      <c r="KIF110" s="17"/>
      <c r="KIG110" s="17"/>
      <c r="KIH110" s="17"/>
      <c r="KII110" s="17"/>
      <c r="KIJ110" s="17"/>
      <c r="KIK110" s="17"/>
      <c r="KIL110" s="17"/>
      <c r="KIM110" s="17"/>
      <c r="KIN110" s="17"/>
      <c r="KIO110" s="17"/>
      <c r="KIP110" s="17"/>
      <c r="KIQ110" s="17"/>
      <c r="KIR110" s="17"/>
      <c r="KIS110" s="17"/>
      <c r="KIT110" s="17"/>
      <c r="KIU110" s="17"/>
      <c r="KIV110" s="17"/>
      <c r="KIW110" s="17"/>
      <c r="KIX110" s="17"/>
      <c r="KIY110" s="17"/>
      <c r="KIZ110" s="17"/>
      <c r="KJA110" s="17"/>
      <c r="KJB110" s="17"/>
      <c r="KJC110" s="17"/>
      <c r="KJD110" s="17"/>
      <c r="KJE110" s="17"/>
      <c r="KJF110" s="17"/>
      <c r="KJG110" s="17"/>
      <c r="KJH110" s="17"/>
      <c r="KJI110" s="17"/>
      <c r="KJJ110" s="17"/>
      <c r="KJK110" s="17"/>
      <c r="KJL110" s="17"/>
      <c r="KJM110" s="17"/>
      <c r="KJN110" s="17"/>
      <c r="KJO110" s="17"/>
      <c r="KJP110" s="17"/>
      <c r="KJQ110" s="17"/>
      <c r="KJR110" s="17"/>
      <c r="KJS110" s="17"/>
      <c r="KJT110" s="17"/>
      <c r="KJU110" s="17"/>
      <c r="KJV110" s="17"/>
      <c r="KJW110" s="17"/>
      <c r="KJX110" s="17"/>
      <c r="KJY110" s="17"/>
      <c r="KJZ110" s="17"/>
      <c r="KKA110" s="17"/>
      <c r="KKB110" s="17"/>
      <c r="KKC110" s="17"/>
      <c r="KKD110" s="17"/>
      <c r="KKE110" s="17"/>
      <c r="KKF110" s="17"/>
      <c r="KKG110" s="17"/>
      <c r="KKH110" s="17"/>
      <c r="KKI110" s="17"/>
      <c r="KKJ110" s="17"/>
      <c r="KKK110" s="17"/>
      <c r="KKL110" s="17"/>
      <c r="KKM110" s="17"/>
      <c r="KKN110" s="17"/>
      <c r="KKO110" s="17"/>
      <c r="KKP110" s="17"/>
      <c r="KKQ110" s="17"/>
      <c r="KKR110" s="17"/>
      <c r="KKS110" s="17"/>
      <c r="KKT110" s="17"/>
      <c r="KKU110" s="17"/>
      <c r="KKV110" s="17"/>
      <c r="KKW110" s="17"/>
      <c r="KKX110" s="17"/>
      <c r="KKY110" s="17"/>
      <c r="KKZ110" s="17"/>
      <c r="KLA110" s="17"/>
      <c r="KLB110" s="17"/>
      <c r="KLC110" s="17"/>
      <c r="KLD110" s="17"/>
      <c r="KLE110" s="17"/>
      <c r="KLF110" s="17"/>
      <c r="KLG110" s="17"/>
      <c r="KLH110" s="17"/>
      <c r="KLI110" s="17"/>
      <c r="KLJ110" s="17"/>
      <c r="KLK110" s="17"/>
      <c r="KLL110" s="17"/>
      <c r="KLM110" s="17"/>
      <c r="KLN110" s="17"/>
      <c r="KLO110" s="17"/>
      <c r="KLP110" s="17"/>
      <c r="KLQ110" s="17"/>
      <c r="KLR110" s="17"/>
      <c r="KLS110" s="17"/>
      <c r="KLT110" s="17"/>
      <c r="KLU110" s="17"/>
      <c r="KLV110" s="17"/>
      <c r="KLW110" s="17"/>
      <c r="KLX110" s="17"/>
      <c r="KLY110" s="17"/>
      <c r="KLZ110" s="17"/>
      <c r="KMA110" s="17"/>
      <c r="KMB110" s="17"/>
      <c r="KMC110" s="17"/>
      <c r="KMD110" s="17"/>
      <c r="KME110" s="17"/>
      <c r="KMF110" s="17"/>
      <c r="KMG110" s="17"/>
      <c r="KMH110" s="17"/>
      <c r="KMI110" s="17"/>
      <c r="KMJ110" s="17"/>
      <c r="KMK110" s="17"/>
      <c r="KML110" s="17"/>
      <c r="KMM110" s="17"/>
      <c r="KMN110" s="17"/>
      <c r="KMO110" s="17"/>
      <c r="KMP110" s="17"/>
      <c r="KMQ110" s="17"/>
      <c r="KMR110" s="17"/>
      <c r="KMS110" s="17"/>
      <c r="KMT110" s="17"/>
      <c r="KMU110" s="17"/>
      <c r="KMV110" s="17"/>
      <c r="KMW110" s="17"/>
      <c r="KMX110" s="17"/>
      <c r="KMY110" s="17"/>
      <c r="KMZ110" s="17"/>
      <c r="KNA110" s="17"/>
      <c r="KNB110" s="17"/>
      <c r="KNC110" s="17"/>
      <c r="KND110" s="17"/>
      <c r="KNE110" s="17"/>
      <c r="KNF110" s="17"/>
      <c r="KNG110" s="17"/>
      <c r="KNH110" s="17"/>
      <c r="KNI110" s="17"/>
      <c r="KNJ110" s="17"/>
      <c r="KNK110" s="17"/>
      <c r="KNL110" s="17"/>
      <c r="KNM110" s="17"/>
      <c r="KNN110" s="17"/>
      <c r="KNO110" s="17"/>
      <c r="KNP110" s="17"/>
      <c r="KNQ110" s="17"/>
      <c r="KNR110" s="17"/>
      <c r="KNS110" s="17"/>
      <c r="KNT110" s="17"/>
      <c r="KNU110" s="17"/>
      <c r="KNV110" s="17"/>
      <c r="KNW110" s="17"/>
      <c r="KNX110" s="17"/>
      <c r="KNY110" s="17"/>
      <c r="KNZ110" s="17"/>
      <c r="KOA110" s="17"/>
      <c r="KOB110" s="17"/>
      <c r="KOC110" s="17"/>
      <c r="KOD110" s="17"/>
      <c r="KOE110" s="17"/>
      <c r="KOF110" s="17"/>
      <c r="KOG110" s="17"/>
      <c r="KOH110" s="17"/>
      <c r="KOI110" s="17"/>
      <c r="KOJ110" s="17"/>
      <c r="KOK110" s="17"/>
      <c r="KOL110" s="17"/>
      <c r="KOM110" s="17"/>
      <c r="KON110" s="17"/>
      <c r="KOO110" s="17"/>
      <c r="KOP110" s="17"/>
      <c r="KOQ110" s="17"/>
      <c r="KOR110" s="17"/>
      <c r="KOS110" s="17"/>
      <c r="KOT110" s="17"/>
      <c r="KOU110" s="17"/>
      <c r="KOV110" s="17"/>
      <c r="KOW110" s="17"/>
      <c r="KOX110" s="17"/>
      <c r="KOY110" s="17"/>
      <c r="KOZ110" s="17"/>
      <c r="KPA110" s="17"/>
      <c r="KPB110" s="17"/>
      <c r="KPC110" s="17"/>
      <c r="KPD110" s="17"/>
      <c r="KPE110" s="17"/>
      <c r="KPF110" s="17"/>
      <c r="KPG110" s="17"/>
      <c r="KPH110" s="17"/>
      <c r="KPI110" s="17"/>
      <c r="KPJ110" s="17"/>
      <c r="KPK110" s="17"/>
      <c r="KPL110" s="17"/>
      <c r="KPM110" s="17"/>
      <c r="KPN110" s="17"/>
      <c r="KPO110" s="17"/>
      <c r="KPP110" s="17"/>
      <c r="KPQ110" s="17"/>
      <c r="KPR110" s="17"/>
      <c r="KPS110" s="17"/>
      <c r="KPT110" s="17"/>
      <c r="KPU110" s="17"/>
      <c r="KPV110" s="17"/>
      <c r="KPW110" s="17"/>
      <c r="KPX110" s="17"/>
      <c r="KPY110" s="17"/>
      <c r="KPZ110" s="17"/>
      <c r="KQA110" s="17"/>
      <c r="KQB110" s="17"/>
      <c r="KQC110" s="17"/>
      <c r="KQD110" s="17"/>
      <c r="KQE110" s="17"/>
      <c r="KQF110" s="17"/>
      <c r="KQG110" s="17"/>
      <c r="KQH110" s="17"/>
      <c r="KQI110" s="17"/>
      <c r="KQJ110" s="17"/>
      <c r="KQK110" s="17"/>
      <c r="KQL110" s="17"/>
      <c r="KQM110" s="17"/>
      <c r="KQN110" s="17"/>
      <c r="KQO110" s="17"/>
      <c r="KQP110" s="17"/>
      <c r="KQQ110" s="17"/>
      <c r="KQR110" s="17"/>
      <c r="KQS110" s="17"/>
      <c r="KQT110" s="17"/>
      <c r="KQU110" s="17"/>
      <c r="KQV110" s="17"/>
      <c r="KQW110" s="17"/>
      <c r="KQX110" s="17"/>
      <c r="KQY110" s="17"/>
      <c r="KQZ110" s="17"/>
      <c r="KRA110" s="17"/>
      <c r="KRB110" s="17"/>
      <c r="KRC110" s="17"/>
      <c r="KRD110" s="17"/>
      <c r="KRE110" s="17"/>
      <c r="KRF110" s="17"/>
      <c r="KRG110" s="17"/>
      <c r="KRH110" s="17"/>
      <c r="KRI110" s="17"/>
      <c r="KRJ110" s="17"/>
      <c r="KRK110" s="17"/>
      <c r="KRL110" s="17"/>
      <c r="KRM110" s="17"/>
      <c r="KRN110" s="17"/>
      <c r="KRO110" s="17"/>
      <c r="KRP110" s="17"/>
      <c r="KRQ110" s="17"/>
      <c r="KRR110" s="17"/>
      <c r="KRS110" s="17"/>
      <c r="KRT110" s="17"/>
      <c r="KRU110" s="17"/>
      <c r="KRV110" s="17"/>
      <c r="KRW110" s="17"/>
      <c r="KRX110" s="17"/>
      <c r="KRY110" s="17"/>
      <c r="KRZ110" s="17"/>
      <c r="KSA110" s="17"/>
      <c r="KSB110" s="17"/>
      <c r="KSC110" s="17"/>
      <c r="KSD110" s="17"/>
      <c r="KSE110" s="17"/>
      <c r="KSF110" s="17"/>
      <c r="KSG110" s="17"/>
      <c r="KSH110" s="17"/>
      <c r="KSI110" s="17"/>
      <c r="KSJ110" s="17"/>
      <c r="KSK110" s="17"/>
      <c r="KSL110" s="17"/>
      <c r="KSM110" s="17"/>
      <c r="KSN110" s="17"/>
      <c r="KSO110" s="17"/>
      <c r="KSP110" s="17"/>
      <c r="KSQ110" s="17"/>
      <c r="KSR110" s="17"/>
      <c r="KSS110" s="17"/>
      <c r="KST110" s="17"/>
      <c r="KSU110" s="17"/>
      <c r="KSV110" s="17"/>
      <c r="KSW110" s="17"/>
      <c r="KSX110" s="17"/>
      <c r="KSY110" s="17"/>
      <c r="KSZ110" s="17"/>
      <c r="KTA110" s="17"/>
      <c r="KTB110" s="17"/>
      <c r="KTC110" s="17"/>
      <c r="KTD110" s="17"/>
      <c r="KTE110" s="17"/>
      <c r="KTF110" s="17"/>
      <c r="KTG110" s="17"/>
      <c r="KTH110" s="17"/>
      <c r="KTI110" s="17"/>
      <c r="KTJ110" s="17"/>
      <c r="KTK110" s="17"/>
      <c r="KTL110" s="17"/>
      <c r="KTM110" s="17"/>
      <c r="KTN110" s="17"/>
      <c r="KTO110" s="17"/>
      <c r="KTP110" s="17"/>
      <c r="KTQ110" s="17"/>
      <c r="KTR110" s="17"/>
      <c r="KTS110" s="17"/>
      <c r="KTT110" s="17"/>
      <c r="KTU110" s="17"/>
      <c r="KTV110" s="17"/>
      <c r="KTW110" s="17"/>
      <c r="KTX110" s="17"/>
      <c r="KTY110" s="17"/>
      <c r="KTZ110" s="17"/>
      <c r="KUA110" s="17"/>
      <c r="KUB110" s="17"/>
      <c r="KUC110" s="17"/>
      <c r="KUD110" s="17"/>
      <c r="KUE110" s="17"/>
      <c r="KUF110" s="17"/>
      <c r="KUG110" s="17"/>
      <c r="KUH110" s="17"/>
      <c r="KUI110" s="17"/>
      <c r="KUJ110" s="17"/>
      <c r="KUK110" s="17"/>
      <c r="KUL110" s="17"/>
      <c r="KUM110" s="17"/>
      <c r="KUN110" s="17"/>
      <c r="KUO110" s="17"/>
      <c r="KUP110" s="17"/>
      <c r="KUQ110" s="17"/>
      <c r="KUR110" s="17"/>
      <c r="KUS110" s="17"/>
      <c r="KUT110" s="17"/>
      <c r="KUU110" s="17"/>
      <c r="KUV110" s="17"/>
      <c r="KUW110" s="17"/>
      <c r="KUX110" s="17"/>
      <c r="KUY110" s="17"/>
      <c r="KUZ110" s="17"/>
      <c r="KVA110" s="17"/>
      <c r="KVB110" s="17"/>
      <c r="KVC110" s="17"/>
      <c r="KVD110" s="17"/>
      <c r="KVE110" s="17"/>
      <c r="KVF110" s="17"/>
      <c r="KVG110" s="17"/>
      <c r="KVH110" s="17"/>
      <c r="KVI110" s="17"/>
      <c r="KVJ110" s="17"/>
      <c r="KVK110" s="17"/>
      <c r="KVL110" s="17"/>
      <c r="KVM110" s="17"/>
      <c r="KVN110" s="17"/>
      <c r="KVO110" s="17"/>
      <c r="KVP110" s="17"/>
      <c r="KVQ110" s="17"/>
      <c r="KVR110" s="17"/>
      <c r="KVS110" s="17"/>
      <c r="KVT110" s="17"/>
      <c r="KVU110" s="17"/>
      <c r="KVV110" s="17"/>
      <c r="KVW110" s="17"/>
      <c r="KVX110" s="17"/>
      <c r="KVY110" s="17"/>
      <c r="KVZ110" s="17"/>
      <c r="KWA110" s="17"/>
      <c r="KWB110" s="17"/>
      <c r="KWC110" s="17"/>
      <c r="KWD110" s="17"/>
      <c r="KWE110" s="17"/>
      <c r="KWF110" s="17"/>
      <c r="KWG110" s="17"/>
      <c r="KWH110" s="17"/>
      <c r="KWI110" s="17"/>
      <c r="KWJ110" s="17"/>
      <c r="KWK110" s="17"/>
      <c r="KWL110" s="17"/>
      <c r="KWM110" s="17"/>
      <c r="KWN110" s="17"/>
      <c r="KWO110" s="17"/>
      <c r="KWP110" s="17"/>
      <c r="KWQ110" s="17"/>
      <c r="KWR110" s="17"/>
      <c r="KWS110" s="17"/>
      <c r="KWT110" s="17"/>
      <c r="KWU110" s="17"/>
      <c r="KWV110" s="17"/>
      <c r="KWW110" s="17"/>
      <c r="KWX110" s="17"/>
      <c r="KWY110" s="17"/>
      <c r="KWZ110" s="17"/>
      <c r="KXA110" s="17"/>
      <c r="KXB110" s="17"/>
      <c r="KXC110" s="17"/>
      <c r="KXD110" s="17"/>
      <c r="KXE110" s="17"/>
      <c r="KXF110" s="17"/>
      <c r="KXG110" s="17"/>
      <c r="KXH110" s="17"/>
      <c r="KXI110" s="17"/>
      <c r="KXJ110" s="17"/>
      <c r="KXK110" s="17"/>
      <c r="KXL110" s="17"/>
      <c r="KXM110" s="17"/>
      <c r="KXN110" s="17"/>
      <c r="KXO110" s="17"/>
      <c r="KXP110" s="17"/>
      <c r="KXQ110" s="17"/>
      <c r="KXR110" s="17"/>
      <c r="KXS110" s="17"/>
      <c r="KXT110" s="17"/>
      <c r="KXU110" s="17"/>
      <c r="KXV110" s="17"/>
      <c r="KXW110" s="17"/>
      <c r="KXX110" s="17"/>
      <c r="KXY110" s="17"/>
      <c r="KXZ110" s="17"/>
      <c r="KYA110" s="17"/>
      <c r="KYB110" s="17"/>
      <c r="KYC110" s="17"/>
      <c r="KYD110" s="17"/>
      <c r="KYE110" s="17"/>
      <c r="KYF110" s="17"/>
      <c r="KYG110" s="17"/>
      <c r="KYH110" s="17"/>
      <c r="KYI110" s="17"/>
      <c r="KYJ110" s="17"/>
      <c r="KYK110" s="17"/>
      <c r="KYL110" s="17"/>
      <c r="KYM110" s="17"/>
      <c r="KYN110" s="17"/>
      <c r="KYO110" s="17"/>
      <c r="KYP110" s="17"/>
      <c r="KYQ110" s="17"/>
      <c r="KYR110" s="17"/>
      <c r="KYS110" s="17"/>
      <c r="KYT110" s="17"/>
      <c r="KYU110" s="17"/>
      <c r="KYV110" s="17"/>
      <c r="KYW110" s="17"/>
      <c r="KYX110" s="17"/>
      <c r="KYY110" s="17"/>
      <c r="KYZ110" s="17"/>
      <c r="KZA110" s="17"/>
      <c r="KZB110" s="17"/>
      <c r="KZC110" s="17"/>
      <c r="KZD110" s="17"/>
      <c r="KZE110" s="17"/>
      <c r="KZF110" s="17"/>
      <c r="KZG110" s="17"/>
      <c r="KZH110" s="17"/>
      <c r="KZI110" s="17"/>
      <c r="KZJ110" s="17"/>
      <c r="KZK110" s="17"/>
      <c r="KZL110" s="17"/>
      <c r="KZM110" s="17"/>
      <c r="KZN110" s="17"/>
      <c r="KZO110" s="17"/>
      <c r="KZP110" s="17"/>
      <c r="KZQ110" s="17"/>
      <c r="KZR110" s="17"/>
      <c r="KZS110" s="17"/>
      <c r="KZT110" s="17"/>
      <c r="KZU110" s="17"/>
      <c r="KZV110" s="17"/>
      <c r="KZW110" s="17"/>
      <c r="KZX110" s="17"/>
      <c r="KZY110" s="17"/>
      <c r="KZZ110" s="17"/>
      <c r="LAA110" s="17"/>
      <c r="LAB110" s="17"/>
      <c r="LAC110" s="17"/>
      <c r="LAD110" s="17"/>
      <c r="LAE110" s="17"/>
      <c r="LAF110" s="17"/>
      <c r="LAG110" s="17"/>
      <c r="LAH110" s="17"/>
      <c r="LAI110" s="17"/>
      <c r="LAJ110" s="17"/>
      <c r="LAK110" s="17"/>
      <c r="LAL110" s="17"/>
      <c r="LAM110" s="17"/>
      <c r="LAN110" s="17"/>
      <c r="LAO110" s="17"/>
      <c r="LAP110" s="17"/>
      <c r="LAQ110" s="17"/>
      <c r="LAR110" s="17"/>
      <c r="LAS110" s="17"/>
      <c r="LAT110" s="17"/>
      <c r="LAU110" s="17"/>
      <c r="LAV110" s="17"/>
      <c r="LAW110" s="17"/>
      <c r="LAX110" s="17"/>
      <c r="LAY110" s="17"/>
      <c r="LAZ110" s="17"/>
      <c r="LBA110" s="17"/>
      <c r="LBB110" s="17"/>
      <c r="LBC110" s="17"/>
      <c r="LBD110" s="17"/>
      <c r="LBE110" s="17"/>
      <c r="LBF110" s="17"/>
      <c r="LBG110" s="17"/>
      <c r="LBH110" s="17"/>
      <c r="LBI110" s="17"/>
      <c r="LBJ110" s="17"/>
      <c r="LBK110" s="17"/>
      <c r="LBL110" s="17"/>
      <c r="LBM110" s="17"/>
      <c r="LBN110" s="17"/>
      <c r="LBO110" s="17"/>
      <c r="LBP110" s="17"/>
      <c r="LBQ110" s="17"/>
      <c r="LBR110" s="17"/>
      <c r="LBS110" s="17"/>
      <c r="LBT110" s="17"/>
      <c r="LBU110" s="17"/>
      <c r="LBV110" s="17"/>
      <c r="LBW110" s="17"/>
      <c r="LBX110" s="17"/>
      <c r="LBY110" s="17"/>
      <c r="LBZ110" s="17"/>
      <c r="LCA110" s="17"/>
      <c r="LCB110" s="17"/>
      <c r="LCC110" s="17"/>
      <c r="LCD110" s="17"/>
      <c r="LCE110" s="17"/>
      <c r="LCF110" s="17"/>
      <c r="LCG110" s="17"/>
      <c r="LCH110" s="17"/>
      <c r="LCI110" s="17"/>
      <c r="LCJ110" s="17"/>
      <c r="LCK110" s="17"/>
      <c r="LCL110" s="17"/>
      <c r="LCM110" s="17"/>
      <c r="LCN110" s="17"/>
      <c r="LCO110" s="17"/>
      <c r="LCP110" s="17"/>
      <c r="LCQ110" s="17"/>
      <c r="LCR110" s="17"/>
      <c r="LCS110" s="17"/>
      <c r="LCT110" s="17"/>
      <c r="LCU110" s="17"/>
      <c r="LCV110" s="17"/>
      <c r="LCW110" s="17"/>
      <c r="LCX110" s="17"/>
      <c r="LCY110" s="17"/>
      <c r="LCZ110" s="17"/>
      <c r="LDA110" s="17"/>
      <c r="LDB110" s="17"/>
      <c r="LDC110" s="17"/>
      <c r="LDD110" s="17"/>
      <c r="LDE110" s="17"/>
      <c r="LDF110" s="17"/>
      <c r="LDG110" s="17"/>
      <c r="LDH110" s="17"/>
      <c r="LDI110" s="17"/>
      <c r="LDJ110" s="17"/>
      <c r="LDK110" s="17"/>
      <c r="LDL110" s="17"/>
      <c r="LDM110" s="17"/>
      <c r="LDN110" s="17"/>
      <c r="LDO110" s="17"/>
      <c r="LDP110" s="17"/>
      <c r="LDQ110" s="17"/>
      <c r="LDR110" s="17"/>
      <c r="LDS110" s="17"/>
      <c r="LDT110" s="17"/>
      <c r="LDU110" s="17"/>
      <c r="LDV110" s="17"/>
      <c r="LDW110" s="17"/>
      <c r="LDX110" s="17"/>
      <c r="LDY110" s="17"/>
      <c r="LDZ110" s="17"/>
      <c r="LEA110" s="17"/>
      <c r="LEB110" s="17"/>
      <c r="LEC110" s="17"/>
      <c r="LED110" s="17"/>
      <c r="LEE110" s="17"/>
      <c r="LEF110" s="17"/>
      <c r="LEG110" s="17"/>
      <c r="LEH110" s="17"/>
      <c r="LEI110" s="17"/>
      <c r="LEJ110" s="17"/>
      <c r="LEK110" s="17"/>
      <c r="LEL110" s="17"/>
      <c r="LEM110" s="17"/>
      <c r="LEN110" s="17"/>
      <c r="LEO110" s="17"/>
      <c r="LEP110" s="17"/>
      <c r="LEQ110" s="17"/>
      <c r="LER110" s="17"/>
      <c r="LES110" s="17"/>
      <c r="LET110" s="17"/>
      <c r="LEU110" s="17"/>
      <c r="LEV110" s="17"/>
      <c r="LEW110" s="17"/>
      <c r="LEX110" s="17"/>
      <c r="LEY110" s="17"/>
      <c r="LEZ110" s="17"/>
      <c r="LFA110" s="17"/>
      <c r="LFB110" s="17"/>
      <c r="LFC110" s="17"/>
      <c r="LFD110" s="17"/>
      <c r="LFE110" s="17"/>
      <c r="LFF110" s="17"/>
      <c r="LFG110" s="17"/>
      <c r="LFH110" s="17"/>
      <c r="LFI110" s="17"/>
      <c r="LFJ110" s="17"/>
      <c r="LFK110" s="17"/>
      <c r="LFL110" s="17"/>
      <c r="LFM110" s="17"/>
      <c r="LFN110" s="17"/>
      <c r="LFO110" s="17"/>
      <c r="LFP110" s="17"/>
      <c r="LFQ110" s="17"/>
      <c r="LFR110" s="17"/>
      <c r="LFS110" s="17"/>
      <c r="LFT110" s="17"/>
      <c r="LFU110" s="17"/>
      <c r="LFV110" s="17"/>
      <c r="LFW110" s="17"/>
      <c r="LFX110" s="17"/>
      <c r="LFY110" s="17"/>
      <c r="LFZ110" s="17"/>
      <c r="LGA110" s="17"/>
      <c r="LGB110" s="17"/>
      <c r="LGC110" s="17"/>
      <c r="LGD110" s="17"/>
      <c r="LGE110" s="17"/>
      <c r="LGF110" s="17"/>
      <c r="LGG110" s="17"/>
      <c r="LGH110" s="17"/>
      <c r="LGI110" s="17"/>
      <c r="LGJ110" s="17"/>
      <c r="LGK110" s="17"/>
      <c r="LGL110" s="17"/>
      <c r="LGM110" s="17"/>
      <c r="LGN110" s="17"/>
      <c r="LGO110" s="17"/>
      <c r="LGP110" s="17"/>
      <c r="LGQ110" s="17"/>
      <c r="LGR110" s="17"/>
      <c r="LGS110" s="17"/>
      <c r="LGT110" s="17"/>
      <c r="LGU110" s="17"/>
      <c r="LGV110" s="17"/>
      <c r="LGW110" s="17"/>
      <c r="LGX110" s="17"/>
      <c r="LGY110" s="17"/>
      <c r="LGZ110" s="17"/>
      <c r="LHA110" s="17"/>
      <c r="LHB110" s="17"/>
      <c r="LHC110" s="17"/>
      <c r="LHD110" s="17"/>
      <c r="LHE110" s="17"/>
      <c r="LHF110" s="17"/>
      <c r="LHG110" s="17"/>
      <c r="LHH110" s="17"/>
      <c r="LHI110" s="17"/>
      <c r="LHJ110" s="17"/>
      <c r="LHK110" s="17"/>
      <c r="LHL110" s="17"/>
      <c r="LHM110" s="17"/>
      <c r="LHN110" s="17"/>
      <c r="LHO110" s="17"/>
      <c r="LHP110" s="17"/>
      <c r="LHQ110" s="17"/>
      <c r="LHR110" s="17"/>
      <c r="LHS110" s="17"/>
      <c r="LHT110" s="17"/>
      <c r="LHU110" s="17"/>
      <c r="LHV110" s="17"/>
      <c r="LHW110" s="17"/>
      <c r="LHX110" s="17"/>
      <c r="LHY110" s="17"/>
      <c r="LHZ110" s="17"/>
      <c r="LIA110" s="17"/>
      <c r="LIB110" s="17"/>
      <c r="LIC110" s="17"/>
      <c r="LID110" s="17"/>
      <c r="LIE110" s="17"/>
      <c r="LIF110" s="17"/>
      <c r="LIG110" s="17"/>
      <c r="LIH110" s="17"/>
      <c r="LII110" s="17"/>
      <c r="LIJ110" s="17"/>
      <c r="LIK110" s="17"/>
      <c r="LIL110" s="17"/>
      <c r="LIM110" s="17"/>
      <c r="LIN110" s="17"/>
      <c r="LIO110" s="17"/>
      <c r="LIP110" s="17"/>
      <c r="LIQ110" s="17"/>
      <c r="LIR110" s="17"/>
      <c r="LIS110" s="17"/>
      <c r="LIT110" s="17"/>
      <c r="LIU110" s="17"/>
      <c r="LIV110" s="17"/>
      <c r="LIW110" s="17"/>
      <c r="LIX110" s="17"/>
      <c r="LIY110" s="17"/>
      <c r="LIZ110" s="17"/>
      <c r="LJA110" s="17"/>
      <c r="LJB110" s="17"/>
      <c r="LJC110" s="17"/>
      <c r="LJD110" s="17"/>
      <c r="LJE110" s="17"/>
      <c r="LJF110" s="17"/>
      <c r="LJG110" s="17"/>
      <c r="LJH110" s="17"/>
      <c r="LJI110" s="17"/>
      <c r="LJJ110" s="17"/>
      <c r="LJK110" s="17"/>
      <c r="LJL110" s="17"/>
      <c r="LJM110" s="17"/>
      <c r="LJN110" s="17"/>
      <c r="LJO110" s="17"/>
      <c r="LJP110" s="17"/>
      <c r="LJQ110" s="17"/>
      <c r="LJR110" s="17"/>
      <c r="LJS110" s="17"/>
      <c r="LJT110" s="17"/>
      <c r="LJU110" s="17"/>
      <c r="LJV110" s="17"/>
      <c r="LJW110" s="17"/>
      <c r="LJX110" s="17"/>
      <c r="LJY110" s="17"/>
      <c r="LJZ110" s="17"/>
      <c r="LKA110" s="17"/>
      <c r="LKB110" s="17"/>
      <c r="LKC110" s="17"/>
      <c r="LKD110" s="17"/>
      <c r="LKE110" s="17"/>
      <c r="LKF110" s="17"/>
      <c r="LKG110" s="17"/>
      <c r="LKH110" s="17"/>
      <c r="LKI110" s="17"/>
      <c r="LKJ110" s="17"/>
      <c r="LKK110" s="17"/>
      <c r="LKL110" s="17"/>
      <c r="LKM110" s="17"/>
      <c r="LKN110" s="17"/>
      <c r="LKO110" s="17"/>
      <c r="LKP110" s="17"/>
      <c r="LKQ110" s="17"/>
      <c r="LKR110" s="17"/>
      <c r="LKS110" s="17"/>
      <c r="LKT110" s="17"/>
      <c r="LKU110" s="17"/>
      <c r="LKV110" s="17"/>
      <c r="LKW110" s="17"/>
      <c r="LKX110" s="17"/>
      <c r="LKY110" s="17"/>
      <c r="LKZ110" s="17"/>
      <c r="LLA110" s="17"/>
      <c r="LLB110" s="17"/>
      <c r="LLC110" s="17"/>
      <c r="LLD110" s="17"/>
      <c r="LLE110" s="17"/>
      <c r="LLF110" s="17"/>
      <c r="LLG110" s="17"/>
      <c r="LLH110" s="17"/>
      <c r="LLI110" s="17"/>
      <c r="LLJ110" s="17"/>
      <c r="LLK110" s="17"/>
      <c r="LLL110" s="17"/>
      <c r="LLM110" s="17"/>
      <c r="LLN110" s="17"/>
      <c r="LLO110" s="17"/>
      <c r="LLP110" s="17"/>
      <c r="LLQ110" s="17"/>
      <c r="LLR110" s="17"/>
      <c r="LLS110" s="17"/>
      <c r="LLT110" s="17"/>
      <c r="LLU110" s="17"/>
      <c r="LLV110" s="17"/>
      <c r="LLW110" s="17"/>
      <c r="LLX110" s="17"/>
      <c r="LLY110" s="17"/>
      <c r="LLZ110" s="17"/>
      <c r="LMA110" s="17"/>
      <c r="LMB110" s="17"/>
      <c r="LMC110" s="17"/>
      <c r="LMD110" s="17"/>
      <c r="LME110" s="17"/>
      <c r="LMF110" s="17"/>
      <c r="LMG110" s="17"/>
      <c r="LMH110" s="17"/>
      <c r="LMI110" s="17"/>
      <c r="LMJ110" s="17"/>
      <c r="LMK110" s="17"/>
      <c r="LML110" s="17"/>
      <c r="LMM110" s="17"/>
      <c r="LMN110" s="17"/>
      <c r="LMO110" s="17"/>
      <c r="LMP110" s="17"/>
      <c r="LMQ110" s="17"/>
      <c r="LMR110" s="17"/>
      <c r="LMS110" s="17"/>
      <c r="LMT110" s="17"/>
      <c r="LMU110" s="17"/>
      <c r="LMV110" s="17"/>
      <c r="LMW110" s="17"/>
      <c r="LMX110" s="17"/>
      <c r="LMY110" s="17"/>
      <c r="LMZ110" s="17"/>
      <c r="LNA110" s="17"/>
      <c r="LNB110" s="17"/>
      <c r="LNC110" s="17"/>
      <c r="LND110" s="17"/>
      <c r="LNE110" s="17"/>
      <c r="LNF110" s="17"/>
      <c r="LNG110" s="17"/>
      <c r="LNH110" s="17"/>
      <c r="LNI110" s="17"/>
      <c r="LNJ110" s="17"/>
      <c r="LNK110" s="17"/>
      <c r="LNL110" s="17"/>
      <c r="LNM110" s="17"/>
      <c r="LNN110" s="17"/>
      <c r="LNO110" s="17"/>
      <c r="LNP110" s="17"/>
      <c r="LNQ110" s="17"/>
      <c r="LNR110" s="17"/>
      <c r="LNS110" s="17"/>
      <c r="LNT110" s="17"/>
      <c r="LNU110" s="17"/>
      <c r="LNV110" s="17"/>
      <c r="LNW110" s="17"/>
      <c r="LNX110" s="17"/>
      <c r="LNY110" s="17"/>
      <c r="LNZ110" s="17"/>
      <c r="LOA110" s="17"/>
      <c r="LOB110" s="17"/>
      <c r="LOC110" s="17"/>
      <c r="LOD110" s="17"/>
      <c r="LOE110" s="17"/>
      <c r="LOF110" s="17"/>
      <c r="LOG110" s="17"/>
      <c r="LOH110" s="17"/>
      <c r="LOI110" s="17"/>
      <c r="LOJ110" s="17"/>
      <c r="LOK110" s="17"/>
      <c r="LOL110" s="17"/>
      <c r="LOM110" s="17"/>
      <c r="LON110" s="17"/>
      <c r="LOO110" s="17"/>
      <c r="LOP110" s="17"/>
      <c r="LOQ110" s="17"/>
      <c r="LOR110" s="17"/>
      <c r="LOS110" s="17"/>
      <c r="LOT110" s="17"/>
      <c r="LOU110" s="17"/>
      <c r="LOV110" s="17"/>
      <c r="LOW110" s="17"/>
      <c r="LOX110" s="17"/>
      <c r="LOY110" s="17"/>
      <c r="LOZ110" s="17"/>
      <c r="LPA110" s="17"/>
      <c r="LPB110" s="17"/>
      <c r="LPC110" s="17"/>
      <c r="LPD110" s="17"/>
      <c r="LPE110" s="17"/>
      <c r="LPF110" s="17"/>
      <c r="LPG110" s="17"/>
      <c r="LPH110" s="17"/>
      <c r="LPI110" s="17"/>
      <c r="LPJ110" s="17"/>
      <c r="LPK110" s="17"/>
      <c r="LPL110" s="17"/>
      <c r="LPM110" s="17"/>
      <c r="LPN110" s="17"/>
      <c r="LPO110" s="17"/>
      <c r="LPP110" s="17"/>
      <c r="LPQ110" s="17"/>
      <c r="LPR110" s="17"/>
      <c r="LPS110" s="17"/>
      <c r="LPT110" s="17"/>
      <c r="LPU110" s="17"/>
      <c r="LPV110" s="17"/>
      <c r="LPW110" s="17"/>
      <c r="LPX110" s="17"/>
      <c r="LPY110" s="17"/>
      <c r="LPZ110" s="17"/>
      <c r="LQA110" s="17"/>
      <c r="LQB110" s="17"/>
      <c r="LQC110" s="17"/>
      <c r="LQD110" s="17"/>
      <c r="LQE110" s="17"/>
      <c r="LQF110" s="17"/>
      <c r="LQG110" s="17"/>
      <c r="LQH110" s="17"/>
      <c r="LQI110" s="17"/>
      <c r="LQJ110" s="17"/>
      <c r="LQK110" s="17"/>
      <c r="LQL110" s="17"/>
      <c r="LQM110" s="17"/>
      <c r="LQN110" s="17"/>
      <c r="LQO110" s="17"/>
      <c r="LQP110" s="17"/>
      <c r="LQQ110" s="17"/>
      <c r="LQR110" s="17"/>
      <c r="LQS110" s="17"/>
      <c r="LQT110" s="17"/>
      <c r="LQU110" s="17"/>
      <c r="LQV110" s="17"/>
      <c r="LQW110" s="17"/>
      <c r="LQX110" s="17"/>
      <c r="LQY110" s="17"/>
      <c r="LQZ110" s="17"/>
      <c r="LRA110" s="17"/>
      <c r="LRB110" s="17"/>
      <c r="LRC110" s="17"/>
      <c r="LRD110" s="17"/>
      <c r="LRE110" s="17"/>
      <c r="LRF110" s="17"/>
      <c r="LRG110" s="17"/>
      <c r="LRH110" s="17"/>
      <c r="LRI110" s="17"/>
      <c r="LRJ110" s="17"/>
      <c r="LRK110" s="17"/>
      <c r="LRL110" s="17"/>
      <c r="LRM110" s="17"/>
      <c r="LRN110" s="17"/>
      <c r="LRO110" s="17"/>
      <c r="LRP110" s="17"/>
      <c r="LRQ110" s="17"/>
      <c r="LRR110" s="17"/>
      <c r="LRS110" s="17"/>
      <c r="LRT110" s="17"/>
      <c r="LRU110" s="17"/>
      <c r="LRV110" s="17"/>
      <c r="LRW110" s="17"/>
      <c r="LRX110" s="17"/>
      <c r="LRY110" s="17"/>
      <c r="LRZ110" s="17"/>
      <c r="LSA110" s="17"/>
      <c r="LSB110" s="17"/>
      <c r="LSC110" s="17"/>
      <c r="LSD110" s="17"/>
      <c r="LSE110" s="17"/>
      <c r="LSF110" s="17"/>
      <c r="LSG110" s="17"/>
      <c r="LSH110" s="17"/>
      <c r="LSI110" s="17"/>
      <c r="LSJ110" s="17"/>
      <c r="LSK110" s="17"/>
      <c r="LSL110" s="17"/>
      <c r="LSM110" s="17"/>
      <c r="LSN110" s="17"/>
      <c r="LSO110" s="17"/>
      <c r="LSP110" s="17"/>
      <c r="LSQ110" s="17"/>
      <c r="LSR110" s="17"/>
      <c r="LSS110" s="17"/>
      <c r="LST110" s="17"/>
      <c r="LSU110" s="17"/>
      <c r="LSV110" s="17"/>
      <c r="LSW110" s="17"/>
      <c r="LSX110" s="17"/>
      <c r="LSY110" s="17"/>
      <c r="LSZ110" s="17"/>
      <c r="LTA110" s="17"/>
      <c r="LTB110" s="17"/>
      <c r="LTC110" s="17"/>
      <c r="LTD110" s="17"/>
      <c r="LTE110" s="17"/>
      <c r="LTF110" s="17"/>
      <c r="LTG110" s="17"/>
      <c r="LTH110" s="17"/>
      <c r="LTI110" s="17"/>
      <c r="LTJ110" s="17"/>
      <c r="LTK110" s="17"/>
      <c r="LTL110" s="17"/>
      <c r="LTM110" s="17"/>
      <c r="LTN110" s="17"/>
      <c r="LTO110" s="17"/>
      <c r="LTP110" s="17"/>
      <c r="LTQ110" s="17"/>
      <c r="LTR110" s="17"/>
      <c r="LTS110" s="17"/>
      <c r="LTT110" s="17"/>
      <c r="LTU110" s="17"/>
      <c r="LTV110" s="17"/>
      <c r="LTW110" s="17"/>
      <c r="LTX110" s="17"/>
      <c r="LTY110" s="17"/>
      <c r="LTZ110" s="17"/>
      <c r="LUA110" s="17"/>
      <c r="LUB110" s="17"/>
      <c r="LUC110" s="17"/>
      <c r="LUD110" s="17"/>
      <c r="LUE110" s="17"/>
      <c r="LUF110" s="17"/>
      <c r="LUG110" s="17"/>
      <c r="LUH110" s="17"/>
      <c r="LUI110" s="17"/>
      <c r="LUJ110" s="17"/>
      <c r="LUK110" s="17"/>
      <c r="LUL110" s="17"/>
      <c r="LUM110" s="17"/>
      <c r="LUN110" s="17"/>
      <c r="LUO110" s="17"/>
      <c r="LUP110" s="17"/>
      <c r="LUQ110" s="17"/>
      <c r="LUR110" s="17"/>
      <c r="LUS110" s="17"/>
      <c r="LUT110" s="17"/>
      <c r="LUU110" s="17"/>
      <c r="LUV110" s="17"/>
      <c r="LUW110" s="17"/>
      <c r="LUX110" s="17"/>
      <c r="LUY110" s="17"/>
      <c r="LUZ110" s="17"/>
      <c r="LVA110" s="17"/>
      <c r="LVB110" s="17"/>
      <c r="LVC110" s="17"/>
      <c r="LVD110" s="17"/>
      <c r="LVE110" s="17"/>
      <c r="LVF110" s="17"/>
      <c r="LVG110" s="17"/>
      <c r="LVH110" s="17"/>
      <c r="LVI110" s="17"/>
      <c r="LVJ110" s="17"/>
      <c r="LVK110" s="17"/>
      <c r="LVL110" s="17"/>
      <c r="LVM110" s="17"/>
      <c r="LVN110" s="17"/>
      <c r="LVO110" s="17"/>
      <c r="LVP110" s="17"/>
      <c r="LVQ110" s="17"/>
      <c r="LVR110" s="17"/>
      <c r="LVS110" s="17"/>
      <c r="LVT110" s="17"/>
      <c r="LVU110" s="17"/>
      <c r="LVV110" s="17"/>
      <c r="LVW110" s="17"/>
      <c r="LVX110" s="17"/>
      <c r="LVY110" s="17"/>
      <c r="LVZ110" s="17"/>
      <c r="LWA110" s="17"/>
      <c r="LWB110" s="17"/>
      <c r="LWC110" s="17"/>
      <c r="LWD110" s="17"/>
      <c r="LWE110" s="17"/>
      <c r="LWF110" s="17"/>
      <c r="LWG110" s="17"/>
      <c r="LWH110" s="17"/>
      <c r="LWI110" s="17"/>
      <c r="LWJ110" s="17"/>
      <c r="LWK110" s="17"/>
      <c r="LWL110" s="17"/>
      <c r="LWM110" s="17"/>
      <c r="LWN110" s="17"/>
      <c r="LWO110" s="17"/>
      <c r="LWP110" s="17"/>
      <c r="LWQ110" s="17"/>
      <c r="LWR110" s="17"/>
      <c r="LWS110" s="17"/>
      <c r="LWT110" s="17"/>
      <c r="LWU110" s="17"/>
      <c r="LWV110" s="17"/>
      <c r="LWW110" s="17"/>
      <c r="LWX110" s="17"/>
      <c r="LWY110" s="17"/>
      <c r="LWZ110" s="17"/>
      <c r="LXA110" s="17"/>
      <c r="LXB110" s="17"/>
      <c r="LXC110" s="17"/>
      <c r="LXD110" s="17"/>
      <c r="LXE110" s="17"/>
      <c r="LXF110" s="17"/>
      <c r="LXG110" s="17"/>
      <c r="LXH110" s="17"/>
      <c r="LXI110" s="17"/>
      <c r="LXJ110" s="17"/>
      <c r="LXK110" s="17"/>
      <c r="LXL110" s="17"/>
      <c r="LXM110" s="17"/>
      <c r="LXN110" s="17"/>
      <c r="LXO110" s="17"/>
      <c r="LXP110" s="17"/>
      <c r="LXQ110" s="17"/>
      <c r="LXR110" s="17"/>
      <c r="LXS110" s="17"/>
      <c r="LXT110" s="17"/>
      <c r="LXU110" s="17"/>
      <c r="LXV110" s="17"/>
      <c r="LXW110" s="17"/>
      <c r="LXX110" s="17"/>
      <c r="LXY110" s="17"/>
      <c r="LXZ110" s="17"/>
      <c r="LYA110" s="17"/>
      <c r="LYB110" s="17"/>
      <c r="LYC110" s="17"/>
      <c r="LYD110" s="17"/>
      <c r="LYE110" s="17"/>
      <c r="LYF110" s="17"/>
      <c r="LYG110" s="17"/>
      <c r="LYH110" s="17"/>
      <c r="LYI110" s="17"/>
      <c r="LYJ110" s="17"/>
      <c r="LYK110" s="17"/>
      <c r="LYL110" s="17"/>
      <c r="LYM110" s="17"/>
      <c r="LYN110" s="17"/>
      <c r="LYO110" s="17"/>
      <c r="LYP110" s="17"/>
      <c r="LYQ110" s="17"/>
      <c r="LYR110" s="17"/>
      <c r="LYS110" s="17"/>
      <c r="LYT110" s="17"/>
      <c r="LYU110" s="17"/>
      <c r="LYV110" s="17"/>
      <c r="LYW110" s="17"/>
      <c r="LYX110" s="17"/>
      <c r="LYY110" s="17"/>
      <c r="LYZ110" s="17"/>
      <c r="LZA110" s="17"/>
      <c r="LZB110" s="17"/>
      <c r="LZC110" s="17"/>
      <c r="LZD110" s="17"/>
      <c r="LZE110" s="17"/>
      <c r="LZF110" s="17"/>
      <c r="LZG110" s="17"/>
      <c r="LZH110" s="17"/>
      <c r="LZI110" s="17"/>
      <c r="LZJ110" s="17"/>
      <c r="LZK110" s="17"/>
      <c r="LZL110" s="17"/>
      <c r="LZM110" s="17"/>
      <c r="LZN110" s="17"/>
      <c r="LZO110" s="17"/>
      <c r="LZP110" s="17"/>
      <c r="LZQ110" s="17"/>
      <c r="LZR110" s="17"/>
      <c r="LZS110" s="17"/>
      <c r="LZT110" s="17"/>
      <c r="LZU110" s="17"/>
      <c r="LZV110" s="17"/>
      <c r="LZW110" s="17"/>
      <c r="LZX110" s="17"/>
      <c r="LZY110" s="17"/>
      <c r="LZZ110" s="17"/>
      <c r="MAA110" s="17"/>
      <c r="MAB110" s="17"/>
      <c r="MAC110" s="17"/>
      <c r="MAD110" s="17"/>
      <c r="MAE110" s="17"/>
      <c r="MAF110" s="17"/>
      <c r="MAG110" s="17"/>
      <c r="MAH110" s="17"/>
      <c r="MAI110" s="17"/>
      <c r="MAJ110" s="17"/>
      <c r="MAK110" s="17"/>
      <c r="MAL110" s="17"/>
      <c r="MAM110" s="17"/>
      <c r="MAN110" s="17"/>
      <c r="MAO110" s="17"/>
      <c r="MAP110" s="17"/>
      <c r="MAQ110" s="17"/>
      <c r="MAR110" s="17"/>
      <c r="MAS110" s="17"/>
      <c r="MAT110" s="17"/>
      <c r="MAU110" s="17"/>
      <c r="MAV110" s="17"/>
      <c r="MAW110" s="17"/>
      <c r="MAX110" s="17"/>
      <c r="MAY110" s="17"/>
      <c r="MAZ110" s="17"/>
      <c r="MBA110" s="17"/>
      <c r="MBB110" s="17"/>
      <c r="MBC110" s="17"/>
      <c r="MBD110" s="17"/>
      <c r="MBE110" s="17"/>
      <c r="MBF110" s="17"/>
      <c r="MBG110" s="17"/>
      <c r="MBH110" s="17"/>
      <c r="MBI110" s="17"/>
      <c r="MBJ110" s="17"/>
      <c r="MBK110" s="17"/>
      <c r="MBL110" s="17"/>
      <c r="MBM110" s="17"/>
      <c r="MBN110" s="17"/>
      <c r="MBO110" s="17"/>
      <c r="MBP110" s="17"/>
      <c r="MBQ110" s="17"/>
      <c r="MBR110" s="17"/>
      <c r="MBS110" s="17"/>
      <c r="MBT110" s="17"/>
      <c r="MBU110" s="17"/>
      <c r="MBV110" s="17"/>
      <c r="MBW110" s="17"/>
      <c r="MBX110" s="17"/>
      <c r="MBY110" s="17"/>
      <c r="MBZ110" s="17"/>
      <c r="MCA110" s="17"/>
      <c r="MCB110" s="17"/>
      <c r="MCC110" s="17"/>
      <c r="MCD110" s="17"/>
      <c r="MCE110" s="17"/>
      <c r="MCF110" s="17"/>
      <c r="MCG110" s="17"/>
      <c r="MCH110" s="17"/>
      <c r="MCI110" s="17"/>
      <c r="MCJ110" s="17"/>
      <c r="MCK110" s="17"/>
      <c r="MCL110" s="17"/>
      <c r="MCM110" s="17"/>
      <c r="MCN110" s="17"/>
      <c r="MCO110" s="17"/>
      <c r="MCP110" s="17"/>
      <c r="MCQ110" s="17"/>
      <c r="MCR110" s="17"/>
      <c r="MCS110" s="17"/>
      <c r="MCT110" s="17"/>
      <c r="MCU110" s="17"/>
      <c r="MCV110" s="17"/>
      <c r="MCW110" s="17"/>
      <c r="MCX110" s="17"/>
      <c r="MCY110" s="17"/>
      <c r="MCZ110" s="17"/>
      <c r="MDA110" s="17"/>
      <c r="MDB110" s="17"/>
      <c r="MDC110" s="17"/>
      <c r="MDD110" s="17"/>
      <c r="MDE110" s="17"/>
      <c r="MDF110" s="17"/>
      <c r="MDG110" s="17"/>
      <c r="MDH110" s="17"/>
      <c r="MDI110" s="17"/>
      <c r="MDJ110" s="17"/>
      <c r="MDK110" s="17"/>
      <c r="MDL110" s="17"/>
      <c r="MDM110" s="17"/>
      <c r="MDN110" s="17"/>
      <c r="MDO110" s="17"/>
      <c r="MDP110" s="17"/>
      <c r="MDQ110" s="17"/>
      <c r="MDR110" s="17"/>
      <c r="MDS110" s="17"/>
      <c r="MDT110" s="17"/>
      <c r="MDU110" s="17"/>
      <c r="MDV110" s="17"/>
      <c r="MDW110" s="17"/>
      <c r="MDX110" s="17"/>
      <c r="MDY110" s="17"/>
      <c r="MDZ110" s="17"/>
      <c r="MEA110" s="17"/>
      <c r="MEB110" s="17"/>
      <c r="MEC110" s="17"/>
      <c r="MED110" s="17"/>
      <c r="MEE110" s="17"/>
      <c r="MEF110" s="17"/>
      <c r="MEG110" s="17"/>
      <c r="MEH110" s="17"/>
      <c r="MEI110" s="17"/>
      <c r="MEJ110" s="17"/>
      <c r="MEK110" s="17"/>
      <c r="MEL110" s="17"/>
      <c r="MEM110" s="17"/>
      <c r="MEN110" s="17"/>
      <c r="MEO110" s="17"/>
      <c r="MEP110" s="17"/>
      <c r="MEQ110" s="17"/>
      <c r="MER110" s="17"/>
      <c r="MES110" s="17"/>
      <c r="MET110" s="17"/>
      <c r="MEU110" s="17"/>
      <c r="MEV110" s="17"/>
      <c r="MEW110" s="17"/>
      <c r="MEX110" s="17"/>
      <c r="MEY110" s="17"/>
      <c r="MEZ110" s="17"/>
      <c r="MFA110" s="17"/>
      <c r="MFB110" s="17"/>
      <c r="MFC110" s="17"/>
      <c r="MFD110" s="17"/>
      <c r="MFE110" s="17"/>
      <c r="MFF110" s="17"/>
      <c r="MFG110" s="17"/>
      <c r="MFH110" s="17"/>
      <c r="MFI110" s="17"/>
      <c r="MFJ110" s="17"/>
      <c r="MFK110" s="17"/>
      <c r="MFL110" s="17"/>
      <c r="MFM110" s="17"/>
      <c r="MFN110" s="17"/>
      <c r="MFO110" s="17"/>
      <c r="MFP110" s="17"/>
      <c r="MFQ110" s="17"/>
      <c r="MFR110" s="17"/>
      <c r="MFS110" s="17"/>
      <c r="MFT110" s="17"/>
      <c r="MFU110" s="17"/>
      <c r="MFV110" s="17"/>
      <c r="MFW110" s="17"/>
      <c r="MFX110" s="17"/>
      <c r="MFY110" s="17"/>
      <c r="MFZ110" s="17"/>
      <c r="MGA110" s="17"/>
      <c r="MGB110" s="17"/>
      <c r="MGC110" s="17"/>
      <c r="MGD110" s="17"/>
      <c r="MGE110" s="17"/>
      <c r="MGF110" s="17"/>
      <c r="MGG110" s="17"/>
      <c r="MGH110" s="17"/>
      <c r="MGI110" s="17"/>
      <c r="MGJ110" s="17"/>
      <c r="MGK110" s="17"/>
      <c r="MGL110" s="17"/>
      <c r="MGM110" s="17"/>
      <c r="MGN110" s="17"/>
      <c r="MGO110" s="17"/>
      <c r="MGP110" s="17"/>
      <c r="MGQ110" s="17"/>
      <c r="MGR110" s="17"/>
      <c r="MGS110" s="17"/>
      <c r="MGT110" s="17"/>
      <c r="MGU110" s="17"/>
      <c r="MGV110" s="17"/>
      <c r="MGW110" s="17"/>
      <c r="MGX110" s="17"/>
      <c r="MGY110" s="17"/>
      <c r="MGZ110" s="17"/>
      <c r="MHA110" s="17"/>
      <c r="MHB110" s="17"/>
      <c r="MHC110" s="17"/>
      <c r="MHD110" s="17"/>
      <c r="MHE110" s="17"/>
      <c r="MHF110" s="17"/>
      <c r="MHG110" s="17"/>
      <c r="MHH110" s="17"/>
      <c r="MHI110" s="17"/>
      <c r="MHJ110" s="17"/>
      <c r="MHK110" s="17"/>
      <c r="MHL110" s="17"/>
      <c r="MHM110" s="17"/>
      <c r="MHN110" s="17"/>
      <c r="MHO110" s="17"/>
      <c r="MHP110" s="17"/>
      <c r="MHQ110" s="17"/>
      <c r="MHR110" s="17"/>
      <c r="MHS110" s="17"/>
      <c r="MHT110" s="17"/>
      <c r="MHU110" s="17"/>
      <c r="MHV110" s="17"/>
      <c r="MHW110" s="17"/>
      <c r="MHX110" s="17"/>
      <c r="MHY110" s="17"/>
      <c r="MHZ110" s="17"/>
      <c r="MIA110" s="17"/>
      <c r="MIB110" s="17"/>
      <c r="MIC110" s="17"/>
      <c r="MID110" s="17"/>
      <c r="MIE110" s="17"/>
      <c r="MIF110" s="17"/>
      <c r="MIG110" s="17"/>
      <c r="MIH110" s="17"/>
      <c r="MII110" s="17"/>
      <c r="MIJ110" s="17"/>
      <c r="MIK110" s="17"/>
      <c r="MIL110" s="17"/>
      <c r="MIM110" s="17"/>
      <c r="MIN110" s="17"/>
      <c r="MIO110" s="17"/>
      <c r="MIP110" s="17"/>
      <c r="MIQ110" s="17"/>
      <c r="MIR110" s="17"/>
      <c r="MIS110" s="17"/>
      <c r="MIT110" s="17"/>
      <c r="MIU110" s="17"/>
      <c r="MIV110" s="17"/>
      <c r="MIW110" s="17"/>
      <c r="MIX110" s="17"/>
      <c r="MIY110" s="17"/>
      <c r="MIZ110" s="17"/>
      <c r="MJA110" s="17"/>
      <c r="MJB110" s="17"/>
      <c r="MJC110" s="17"/>
      <c r="MJD110" s="17"/>
      <c r="MJE110" s="17"/>
      <c r="MJF110" s="17"/>
      <c r="MJG110" s="17"/>
      <c r="MJH110" s="17"/>
      <c r="MJI110" s="17"/>
      <c r="MJJ110" s="17"/>
      <c r="MJK110" s="17"/>
      <c r="MJL110" s="17"/>
      <c r="MJM110" s="17"/>
      <c r="MJN110" s="17"/>
      <c r="MJO110" s="17"/>
      <c r="MJP110" s="17"/>
      <c r="MJQ110" s="17"/>
      <c r="MJR110" s="17"/>
      <c r="MJS110" s="17"/>
      <c r="MJT110" s="17"/>
      <c r="MJU110" s="17"/>
      <c r="MJV110" s="17"/>
      <c r="MJW110" s="17"/>
      <c r="MJX110" s="17"/>
      <c r="MJY110" s="17"/>
      <c r="MJZ110" s="17"/>
      <c r="MKA110" s="17"/>
      <c r="MKB110" s="17"/>
      <c r="MKC110" s="17"/>
      <c r="MKD110" s="17"/>
      <c r="MKE110" s="17"/>
      <c r="MKF110" s="17"/>
      <c r="MKG110" s="17"/>
      <c r="MKH110" s="17"/>
      <c r="MKI110" s="17"/>
      <c r="MKJ110" s="17"/>
      <c r="MKK110" s="17"/>
      <c r="MKL110" s="17"/>
      <c r="MKM110" s="17"/>
      <c r="MKN110" s="17"/>
      <c r="MKO110" s="17"/>
      <c r="MKP110" s="17"/>
      <c r="MKQ110" s="17"/>
      <c r="MKR110" s="17"/>
      <c r="MKS110" s="17"/>
      <c r="MKT110" s="17"/>
      <c r="MKU110" s="17"/>
      <c r="MKV110" s="17"/>
      <c r="MKW110" s="17"/>
      <c r="MKX110" s="17"/>
      <c r="MKY110" s="17"/>
      <c r="MKZ110" s="17"/>
      <c r="MLA110" s="17"/>
      <c r="MLB110" s="17"/>
      <c r="MLC110" s="17"/>
      <c r="MLD110" s="17"/>
      <c r="MLE110" s="17"/>
      <c r="MLF110" s="17"/>
      <c r="MLG110" s="17"/>
      <c r="MLH110" s="17"/>
      <c r="MLI110" s="17"/>
      <c r="MLJ110" s="17"/>
      <c r="MLK110" s="17"/>
      <c r="MLL110" s="17"/>
      <c r="MLM110" s="17"/>
      <c r="MLN110" s="17"/>
      <c r="MLO110" s="17"/>
      <c r="MLP110" s="17"/>
      <c r="MLQ110" s="17"/>
      <c r="MLR110" s="17"/>
      <c r="MLS110" s="17"/>
      <c r="MLT110" s="17"/>
      <c r="MLU110" s="17"/>
      <c r="MLV110" s="17"/>
      <c r="MLW110" s="17"/>
      <c r="MLX110" s="17"/>
      <c r="MLY110" s="17"/>
      <c r="MLZ110" s="17"/>
      <c r="MMA110" s="17"/>
      <c r="MMB110" s="17"/>
      <c r="MMC110" s="17"/>
      <c r="MMD110" s="17"/>
      <c r="MME110" s="17"/>
      <c r="MMF110" s="17"/>
      <c r="MMG110" s="17"/>
      <c r="MMH110" s="17"/>
      <c r="MMI110" s="17"/>
      <c r="MMJ110" s="17"/>
      <c r="MMK110" s="17"/>
      <c r="MML110" s="17"/>
      <c r="MMM110" s="17"/>
      <c r="MMN110" s="17"/>
      <c r="MMO110" s="17"/>
      <c r="MMP110" s="17"/>
      <c r="MMQ110" s="17"/>
      <c r="MMR110" s="17"/>
      <c r="MMS110" s="17"/>
      <c r="MMT110" s="17"/>
      <c r="MMU110" s="17"/>
      <c r="MMV110" s="17"/>
      <c r="MMW110" s="17"/>
      <c r="MMX110" s="17"/>
      <c r="MMY110" s="17"/>
      <c r="MMZ110" s="17"/>
      <c r="MNA110" s="17"/>
      <c r="MNB110" s="17"/>
      <c r="MNC110" s="17"/>
      <c r="MND110" s="17"/>
      <c r="MNE110" s="17"/>
      <c r="MNF110" s="17"/>
      <c r="MNG110" s="17"/>
      <c r="MNH110" s="17"/>
      <c r="MNI110" s="17"/>
      <c r="MNJ110" s="17"/>
      <c r="MNK110" s="17"/>
      <c r="MNL110" s="17"/>
      <c r="MNM110" s="17"/>
      <c r="MNN110" s="17"/>
      <c r="MNO110" s="17"/>
      <c r="MNP110" s="17"/>
      <c r="MNQ110" s="17"/>
      <c r="MNR110" s="17"/>
      <c r="MNS110" s="17"/>
      <c r="MNT110" s="17"/>
      <c r="MNU110" s="17"/>
      <c r="MNV110" s="17"/>
      <c r="MNW110" s="17"/>
      <c r="MNX110" s="17"/>
      <c r="MNY110" s="17"/>
      <c r="MNZ110" s="17"/>
      <c r="MOA110" s="17"/>
      <c r="MOB110" s="17"/>
      <c r="MOC110" s="17"/>
      <c r="MOD110" s="17"/>
      <c r="MOE110" s="17"/>
      <c r="MOF110" s="17"/>
      <c r="MOG110" s="17"/>
      <c r="MOH110" s="17"/>
      <c r="MOI110" s="17"/>
      <c r="MOJ110" s="17"/>
      <c r="MOK110" s="17"/>
      <c r="MOL110" s="17"/>
      <c r="MOM110" s="17"/>
      <c r="MON110" s="17"/>
      <c r="MOO110" s="17"/>
      <c r="MOP110" s="17"/>
      <c r="MOQ110" s="17"/>
      <c r="MOR110" s="17"/>
      <c r="MOS110" s="17"/>
      <c r="MOT110" s="17"/>
      <c r="MOU110" s="17"/>
      <c r="MOV110" s="17"/>
      <c r="MOW110" s="17"/>
      <c r="MOX110" s="17"/>
      <c r="MOY110" s="17"/>
      <c r="MOZ110" s="17"/>
      <c r="MPA110" s="17"/>
      <c r="MPB110" s="17"/>
      <c r="MPC110" s="17"/>
      <c r="MPD110" s="17"/>
      <c r="MPE110" s="17"/>
      <c r="MPF110" s="17"/>
      <c r="MPG110" s="17"/>
      <c r="MPH110" s="17"/>
      <c r="MPI110" s="17"/>
      <c r="MPJ110" s="17"/>
      <c r="MPK110" s="17"/>
      <c r="MPL110" s="17"/>
      <c r="MPM110" s="17"/>
      <c r="MPN110" s="17"/>
      <c r="MPO110" s="17"/>
      <c r="MPP110" s="17"/>
      <c r="MPQ110" s="17"/>
      <c r="MPR110" s="17"/>
      <c r="MPS110" s="17"/>
      <c r="MPT110" s="17"/>
      <c r="MPU110" s="17"/>
      <c r="MPV110" s="17"/>
      <c r="MPW110" s="17"/>
      <c r="MPX110" s="17"/>
      <c r="MPY110" s="17"/>
      <c r="MPZ110" s="17"/>
      <c r="MQA110" s="17"/>
      <c r="MQB110" s="17"/>
      <c r="MQC110" s="17"/>
      <c r="MQD110" s="17"/>
      <c r="MQE110" s="17"/>
      <c r="MQF110" s="17"/>
      <c r="MQG110" s="17"/>
      <c r="MQH110" s="17"/>
      <c r="MQI110" s="17"/>
      <c r="MQJ110" s="17"/>
      <c r="MQK110" s="17"/>
      <c r="MQL110" s="17"/>
      <c r="MQM110" s="17"/>
      <c r="MQN110" s="17"/>
      <c r="MQO110" s="17"/>
      <c r="MQP110" s="17"/>
      <c r="MQQ110" s="17"/>
      <c r="MQR110" s="17"/>
      <c r="MQS110" s="17"/>
      <c r="MQT110" s="17"/>
      <c r="MQU110" s="17"/>
      <c r="MQV110" s="17"/>
      <c r="MQW110" s="17"/>
      <c r="MQX110" s="17"/>
      <c r="MQY110" s="17"/>
      <c r="MQZ110" s="17"/>
      <c r="MRA110" s="17"/>
      <c r="MRB110" s="17"/>
      <c r="MRC110" s="17"/>
      <c r="MRD110" s="17"/>
      <c r="MRE110" s="17"/>
      <c r="MRF110" s="17"/>
      <c r="MRG110" s="17"/>
      <c r="MRH110" s="17"/>
      <c r="MRI110" s="17"/>
      <c r="MRJ110" s="17"/>
      <c r="MRK110" s="17"/>
      <c r="MRL110" s="17"/>
      <c r="MRM110" s="17"/>
      <c r="MRN110" s="17"/>
      <c r="MRO110" s="17"/>
      <c r="MRP110" s="17"/>
      <c r="MRQ110" s="17"/>
      <c r="MRR110" s="17"/>
      <c r="MRS110" s="17"/>
      <c r="MRT110" s="17"/>
      <c r="MRU110" s="17"/>
      <c r="MRV110" s="17"/>
      <c r="MRW110" s="17"/>
      <c r="MRX110" s="17"/>
      <c r="MRY110" s="17"/>
      <c r="MRZ110" s="17"/>
      <c r="MSA110" s="17"/>
      <c r="MSB110" s="17"/>
      <c r="MSC110" s="17"/>
      <c r="MSD110" s="17"/>
      <c r="MSE110" s="17"/>
      <c r="MSF110" s="17"/>
      <c r="MSG110" s="17"/>
      <c r="MSH110" s="17"/>
      <c r="MSI110" s="17"/>
      <c r="MSJ110" s="17"/>
      <c r="MSK110" s="17"/>
      <c r="MSL110" s="17"/>
      <c r="MSM110" s="17"/>
      <c r="MSN110" s="17"/>
      <c r="MSO110" s="17"/>
      <c r="MSP110" s="17"/>
      <c r="MSQ110" s="17"/>
      <c r="MSR110" s="17"/>
      <c r="MSS110" s="17"/>
      <c r="MST110" s="17"/>
      <c r="MSU110" s="17"/>
      <c r="MSV110" s="17"/>
      <c r="MSW110" s="17"/>
      <c r="MSX110" s="17"/>
      <c r="MSY110" s="17"/>
      <c r="MSZ110" s="17"/>
      <c r="MTA110" s="17"/>
      <c r="MTB110" s="17"/>
      <c r="MTC110" s="17"/>
      <c r="MTD110" s="17"/>
      <c r="MTE110" s="17"/>
      <c r="MTF110" s="17"/>
      <c r="MTG110" s="17"/>
      <c r="MTH110" s="17"/>
      <c r="MTI110" s="17"/>
      <c r="MTJ110" s="17"/>
      <c r="MTK110" s="17"/>
      <c r="MTL110" s="17"/>
      <c r="MTM110" s="17"/>
      <c r="MTN110" s="17"/>
      <c r="MTO110" s="17"/>
      <c r="MTP110" s="17"/>
      <c r="MTQ110" s="17"/>
      <c r="MTR110" s="17"/>
      <c r="MTS110" s="17"/>
      <c r="MTT110" s="17"/>
      <c r="MTU110" s="17"/>
      <c r="MTV110" s="17"/>
      <c r="MTW110" s="17"/>
      <c r="MTX110" s="17"/>
      <c r="MTY110" s="17"/>
      <c r="MTZ110" s="17"/>
      <c r="MUA110" s="17"/>
      <c r="MUB110" s="17"/>
      <c r="MUC110" s="17"/>
      <c r="MUD110" s="17"/>
      <c r="MUE110" s="17"/>
      <c r="MUF110" s="17"/>
      <c r="MUG110" s="17"/>
      <c r="MUH110" s="17"/>
      <c r="MUI110" s="17"/>
      <c r="MUJ110" s="17"/>
      <c r="MUK110" s="17"/>
      <c r="MUL110" s="17"/>
      <c r="MUM110" s="17"/>
      <c r="MUN110" s="17"/>
      <c r="MUO110" s="17"/>
      <c r="MUP110" s="17"/>
      <c r="MUQ110" s="17"/>
      <c r="MUR110" s="17"/>
      <c r="MUS110" s="17"/>
      <c r="MUT110" s="17"/>
      <c r="MUU110" s="17"/>
      <c r="MUV110" s="17"/>
      <c r="MUW110" s="17"/>
      <c r="MUX110" s="17"/>
      <c r="MUY110" s="17"/>
      <c r="MUZ110" s="17"/>
      <c r="MVA110" s="17"/>
      <c r="MVB110" s="17"/>
      <c r="MVC110" s="17"/>
      <c r="MVD110" s="17"/>
      <c r="MVE110" s="17"/>
      <c r="MVF110" s="17"/>
      <c r="MVG110" s="17"/>
      <c r="MVH110" s="17"/>
      <c r="MVI110" s="17"/>
      <c r="MVJ110" s="17"/>
      <c r="MVK110" s="17"/>
      <c r="MVL110" s="17"/>
      <c r="MVM110" s="17"/>
      <c r="MVN110" s="17"/>
      <c r="MVO110" s="17"/>
      <c r="MVP110" s="17"/>
      <c r="MVQ110" s="17"/>
      <c r="MVR110" s="17"/>
      <c r="MVS110" s="17"/>
      <c r="MVT110" s="17"/>
      <c r="MVU110" s="17"/>
      <c r="MVV110" s="17"/>
      <c r="MVW110" s="17"/>
      <c r="MVX110" s="17"/>
      <c r="MVY110" s="17"/>
      <c r="MVZ110" s="17"/>
      <c r="MWA110" s="17"/>
      <c r="MWB110" s="17"/>
      <c r="MWC110" s="17"/>
      <c r="MWD110" s="17"/>
      <c r="MWE110" s="17"/>
      <c r="MWF110" s="17"/>
      <c r="MWG110" s="17"/>
      <c r="MWH110" s="17"/>
      <c r="MWI110" s="17"/>
      <c r="MWJ110" s="17"/>
      <c r="MWK110" s="17"/>
      <c r="MWL110" s="17"/>
      <c r="MWM110" s="17"/>
      <c r="MWN110" s="17"/>
      <c r="MWO110" s="17"/>
      <c r="MWP110" s="17"/>
      <c r="MWQ110" s="17"/>
      <c r="MWR110" s="17"/>
      <c r="MWS110" s="17"/>
      <c r="MWT110" s="17"/>
      <c r="MWU110" s="17"/>
      <c r="MWV110" s="17"/>
      <c r="MWW110" s="17"/>
      <c r="MWX110" s="17"/>
      <c r="MWY110" s="17"/>
      <c r="MWZ110" s="17"/>
      <c r="MXA110" s="17"/>
      <c r="MXB110" s="17"/>
      <c r="MXC110" s="17"/>
      <c r="MXD110" s="17"/>
      <c r="MXE110" s="17"/>
      <c r="MXF110" s="17"/>
      <c r="MXG110" s="17"/>
      <c r="MXH110" s="17"/>
      <c r="MXI110" s="17"/>
      <c r="MXJ110" s="17"/>
      <c r="MXK110" s="17"/>
      <c r="MXL110" s="17"/>
      <c r="MXM110" s="17"/>
      <c r="MXN110" s="17"/>
      <c r="MXO110" s="17"/>
      <c r="MXP110" s="17"/>
      <c r="MXQ110" s="17"/>
      <c r="MXR110" s="17"/>
      <c r="MXS110" s="17"/>
      <c r="MXT110" s="17"/>
      <c r="MXU110" s="17"/>
      <c r="MXV110" s="17"/>
      <c r="MXW110" s="17"/>
      <c r="MXX110" s="17"/>
      <c r="MXY110" s="17"/>
      <c r="MXZ110" s="17"/>
      <c r="MYA110" s="17"/>
      <c r="MYB110" s="17"/>
      <c r="MYC110" s="17"/>
      <c r="MYD110" s="17"/>
      <c r="MYE110" s="17"/>
      <c r="MYF110" s="17"/>
      <c r="MYG110" s="17"/>
      <c r="MYH110" s="17"/>
      <c r="MYI110" s="17"/>
      <c r="MYJ110" s="17"/>
      <c r="MYK110" s="17"/>
      <c r="MYL110" s="17"/>
      <c r="MYM110" s="17"/>
      <c r="MYN110" s="17"/>
      <c r="MYO110" s="17"/>
      <c r="MYP110" s="17"/>
      <c r="MYQ110" s="17"/>
      <c r="MYR110" s="17"/>
      <c r="MYS110" s="17"/>
      <c r="MYT110" s="17"/>
      <c r="MYU110" s="17"/>
      <c r="MYV110" s="17"/>
      <c r="MYW110" s="17"/>
      <c r="MYX110" s="17"/>
      <c r="MYY110" s="17"/>
      <c r="MYZ110" s="17"/>
      <c r="MZA110" s="17"/>
      <c r="MZB110" s="17"/>
      <c r="MZC110" s="17"/>
      <c r="MZD110" s="17"/>
      <c r="MZE110" s="17"/>
      <c r="MZF110" s="17"/>
      <c r="MZG110" s="17"/>
      <c r="MZH110" s="17"/>
      <c r="MZI110" s="17"/>
      <c r="MZJ110" s="17"/>
      <c r="MZK110" s="17"/>
      <c r="MZL110" s="17"/>
      <c r="MZM110" s="17"/>
      <c r="MZN110" s="17"/>
      <c r="MZO110" s="17"/>
      <c r="MZP110" s="17"/>
      <c r="MZQ110" s="17"/>
      <c r="MZR110" s="17"/>
      <c r="MZS110" s="17"/>
      <c r="MZT110" s="17"/>
      <c r="MZU110" s="17"/>
      <c r="MZV110" s="17"/>
      <c r="MZW110" s="17"/>
      <c r="MZX110" s="17"/>
      <c r="MZY110" s="17"/>
      <c r="MZZ110" s="17"/>
      <c r="NAA110" s="17"/>
      <c r="NAB110" s="17"/>
      <c r="NAC110" s="17"/>
      <c r="NAD110" s="17"/>
      <c r="NAE110" s="17"/>
      <c r="NAF110" s="17"/>
      <c r="NAG110" s="17"/>
      <c r="NAH110" s="17"/>
      <c r="NAI110" s="17"/>
      <c r="NAJ110" s="17"/>
      <c r="NAK110" s="17"/>
      <c r="NAL110" s="17"/>
      <c r="NAM110" s="17"/>
      <c r="NAN110" s="17"/>
      <c r="NAO110" s="17"/>
      <c r="NAP110" s="17"/>
      <c r="NAQ110" s="17"/>
      <c r="NAR110" s="17"/>
      <c r="NAS110" s="17"/>
      <c r="NAT110" s="17"/>
      <c r="NAU110" s="17"/>
      <c r="NAV110" s="17"/>
      <c r="NAW110" s="17"/>
      <c r="NAX110" s="17"/>
      <c r="NAY110" s="17"/>
      <c r="NAZ110" s="17"/>
      <c r="NBA110" s="17"/>
      <c r="NBB110" s="17"/>
      <c r="NBC110" s="17"/>
      <c r="NBD110" s="17"/>
      <c r="NBE110" s="17"/>
      <c r="NBF110" s="17"/>
      <c r="NBG110" s="17"/>
      <c r="NBH110" s="17"/>
      <c r="NBI110" s="17"/>
      <c r="NBJ110" s="17"/>
      <c r="NBK110" s="17"/>
      <c r="NBL110" s="17"/>
      <c r="NBM110" s="17"/>
      <c r="NBN110" s="17"/>
      <c r="NBO110" s="17"/>
      <c r="NBP110" s="17"/>
      <c r="NBQ110" s="17"/>
      <c r="NBR110" s="17"/>
      <c r="NBS110" s="17"/>
      <c r="NBT110" s="17"/>
      <c r="NBU110" s="17"/>
      <c r="NBV110" s="17"/>
      <c r="NBW110" s="17"/>
      <c r="NBX110" s="17"/>
      <c r="NBY110" s="17"/>
      <c r="NBZ110" s="17"/>
      <c r="NCA110" s="17"/>
      <c r="NCB110" s="17"/>
      <c r="NCC110" s="17"/>
      <c r="NCD110" s="17"/>
      <c r="NCE110" s="17"/>
      <c r="NCF110" s="17"/>
      <c r="NCG110" s="17"/>
      <c r="NCH110" s="17"/>
      <c r="NCI110" s="17"/>
      <c r="NCJ110" s="17"/>
      <c r="NCK110" s="17"/>
      <c r="NCL110" s="17"/>
      <c r="NCM110" s="17"/>
      <c r="NCN110" s="17"/>
      <c r="NCO110" s="17"/>
      <c r="NCP110" s="17"/>
      <c r="NCQ110" s="17"/>
      <c r="NCR110" s="17"/>
      <c r="NCS110" s="17"/>
      <c r="NCT110" s="17"/>
      <c r="NCU110" s="17"/>
      <c r="NCV110" s="17"/>
      <c r="NCW110" s="17"/>
      <c r="NCX110" s="17"/>
      <c r="NCY110" s="17"/>
      <c r="NCZ110" s="17"/>
      <c r="NDA110" s="17"/>
      <c r="NDB110" s="17"/>
      <c r="NDC110" s="17"/>
      <c r="NDD110" s="17"/>
      <c r="NDE110" s="17"/>
      <c r="NDF110" s="17"/>
      <c r="NDG110" s="17"/>
      <c r="NDH110" s="17"/>
      <c r="NDI110" s="17"/>
      <c r="NDJ110" s="17"/>
      <c r="NDK110" s="17"/>
      <c r="NDL110" s="17"/>
      <c r="NDM110" s="17"/>
      <c r="NDN110" s="17"/>
      <c r="NDO110" s="17"/>
      <c r="NDP110" s="17"/>
      <c r="NDQ110" s="17"/>
      <c r="NDR110" s="17"/>
      <c r="NDS110" s="17"/>
      <c r="NDT110" s="17"/>
      <c r="NDU110" s="17"/>
      <c r="NDV110" s="17"/>
      <c r="NDW110" s="17"/>
      <c r="NDX110" s="17"/>
      <c r="NDY110" s="17"/>
      <c r="NDZ110" s="17"/>
      <c r="NEA110" s="17"/>
      <c r="NEB110" s="17"/>
      <c r="NEC110" s="17"/>
      <c r="NED110" s="17"/>
      <c r="NEE110" s="17"/>
      <c r="NEF110" s="17"/>
      <c r="NEG110" s="17"/>
      <c r="NEH110" s="17"/>
      <c r="NEI110" s="17"/>
      <c r="NEJ110" s="17"/>
      <c r="NEK110" s="17"/>
      <c r="NEL110" s="17"/>
      <c r="NEM110" s="17"/>
      <c r="NEN110" s="17"/>
      <c r="NEO110" s="17"/>
      <c r="NEP110" s="17"/>
      <c r="NEQ110" s="17"/>
      <c r="NER110" s="17"/>
      <c r="NES110" s="17"/>
      <c r="NET110" s="17"/>
      <c r="NEU110" s="17"/>
      <c r="NEV110" s="17"/>
      <c r="NEW110" s="17"/>
      <c r="NEX110" s="17"/>
      <c r="NEY110" s="17"/>
      <c r="NEZ110" s="17"/>
      <c r="NFA110" s="17"/>
      <c r="NFB110" s="17"/>
      <c r="NFC110" s="17"/>
      <c r="NFD110" s="17"/>
      <c r="NFE110" s="17"/>
      <c r="NFF110" s="17"/>
      <c r="NFG110" s="17"/>
      <c r="NFH110" s="17"/>
      <c r="NFI110" s="17"/>
      <c r="NFJ110" s="17"/>
      <c r="NFK110" s="17"/>
      <c r="NFL110" s="17"/>
      <c r="NFM110" s="17"/>
      <c r="NFN110" s="17"/>
      <c r="NFO110" s="17"/>
      <c r="NFP110" s="17"/>
      <c r="NFQ110" s="17"/>
      <c r="NFR110" s="17"/>
      <c r="NFS110" s="17"/>
      <c r="NFT110" s="17"/>
      <c r="NFU110" s="17"/>
      <c r="NFV110" s="17"/>
      <c r="NFW110" s="17"/>
      <c r="NFX110" s="17"/>
      <c r="NFY110" s="17"/>
      <c r="NFZ110" s="17"/>
      <c r="NGA110" s="17"/>
      <c r="NGB110" s="17"/>
      <c r="NGC110" s="17"/>
      <c r="NGD110" s="17"/>
      <c r="NGE110" s="17"/>
      <c r="NGF110" s="17"/>
      <c r="NGG110" s="17"/>
      <c r="NGH110" s="17"/>
      <c r="NGI110" s="17"/>
      <c r="NGJ110" s="17"/>
      <c r="NGK110" s="17"/>
      <c r="NGL110" s="17"/>
      <c r="NGM110" s="17"/>
      <c r="NGN110" s="17"/>
      <c r="NGO110" s="17"/>
      <c r="NGP110" s="17"/>
      <c r="NGQ110" s="17"/>
      <c r="NGR110" s="17"/>
      <c r="NGS110" s="17"/>
      <c r="NGT110" s="17"/>
      <c r="NGU110" s="17"/>
      <c r="NGV110" s="17"/>
      <c r="NGW110" s="17"/>
      <c r="NGX110" s="17"/>
      <c r="NGY110" s="17"/>
      <c r="NGZ110" s="17"/>
      <c r="NHA110" s="17"/>
      <c r="NHB110" s="17"/>
      <c r="NHC110" s="17"/>
      <c r="NHD110" s="17"/>
      <c r="NHE110" s="17"/>
      <c r="NHF110" s="17"/>
      <c r="NHG110" s="17"/>
      <c r="NHH110" s="17"/>
      <c r="NHI110" s="17"/>
      <c r="NHJ110" s="17"/>
      <c r="NHK110" s="17"/>
      <c r="NHL110" s="17"/>
      <c r="NHM110" s="17"/>
      <c r="NHN110" s="17"/>
      <c r="NHO110" s="17"/>
      <c r="NHP110" s="17"/>
      <c r="NHQ110" s="17"/>
      <c r="NHR110" s="17"/>
      <c r="NHS110" s="17"/>
      <c r="NHT110" s="17"/>
      <c r="NHU110" s="17"/>
      <c r="NHV110" s="17"/>
      <c r="NHW110" s="17"/>
      <c r="NHX110" s="17"/>
      <c r="NHY110" s="17"/>
      <c r="NHZ110" s="17"/>
      <c r="NIA110" s="17"/>
      <c r="NIB110" s="17"/>
      <c r="NIC110" s="17"/>
      <c r="NID110" s="17"/>
      <c r="NIE110" s="17"/>
      <c r="NIF110" s="17"/>
      <c r="NIG110" s="17"/>
      <c r="NIH110" s="17"/>
      <c r="NII110" s="17"/>
      <c r="NIJ110" s="17"/>
      <c r="NIK110" s="17"/>
      <c r="NIL110" s="17"/>
      <c r="NIM110" s="17"/>
      <c r="NIN110" s="17"/>
      <c r="NIO110" s="17"/>
      <c r="NIP110" s="17"/>
      <c r="NIQ110" s="17"/>
      <c r="NIR110" s="17"/>
      <c r="NIS110" s="17"/>
      <c r="NIT110" s="17"/>
      <c r="NIU110" s="17"/>
      <c r="NIV110" s="17"/>
      <c r="NIW110" s="17"/>
      <c r="NIX110" s="17"/>
      <c r="NIY110" s="17"/>
      <c r="NIZ110" s="17"/>
      <c r="NJA110" s="17"/>
      <c r="NJB110" s="17"/>
      <c r="NJC110" s="17"/>
      <c r="NJD110" s="17"/>
      <c r="NJE110" s="17"/>
      <c r="NJF110" s="17"/>
      <c r="NJG110" s="17"/>
      <c r="NJH110" s="17"/>
      <c r="NJI110" s="17"/>
      <c r="NJJ110" s="17"/>
      <c r="NJK110" s="17"/>
      <c r="NJL110" s="17"/>
      <c r="NJM110" s="17"/>
      <c r="NJN110" s="17"/>
      <c r="NJO110" s="17"/>
      <c r="NJP110" s="17"/>
      <c r="NJQ110" s="17"/>
      <c r="NJR110" s="17"/>
      <c r="NJS110" s="17"/>
      <c r="NJT110" s="17"/>
      <c r="NJU110" s="17"/>
      <c r="NJV110" s="17"/>
      <c r="NJW110" s="17"/>
      <c r="NJX110" s="17"/>
      <c r="NJY110" s="17"/>
      <c r="NJZ110" s="17"/>
      <c r="NKA110" s="17"/>
      <c r="NKB110" s="17"/>
      <c r="NKC110" s="17"/>
      <c r="NKD110" s="17"/>
      <c r="NKE110" s="17"/>
      <c r="NKF110" s="17"/>
      <c r="NKG110" s="17"/>
      <c r="NKH110" s="17"/>
      <c r="NKI110" s="17"/>
      <c r="NKJ110" s="17"/>
      <c r="NKK110" s="17"/>
      <c r="NKL110" s="17"/>
      <c r="NKM110" s="17"/>
      <c r="NKN110" s="17"/>
      <c r="NKO110" s="17"/>
      <c r="NKP110" s="17"/>
      <c r="NKQ110" s="17"/>
      <c r="NKR110" s="17"/>
      <c r="NKS110" s="17"/>
      <c r="NKT110" s="17"/>
      <c r="NKU110" s="17"/>
      <c r="NKV110" s="17"/>
      <c r="NKW110" s="17"/>
      <c r="NKX110" s="17"/>
      <c r="NKY110" s="17"/>
      <c r="NKZ110" s="17"/>
      <c r="NLA110" s="17"/>
      <c r="NLB110" s="17"/>
      <c r="NLC110" s="17"/>
      <c r="NLD110" s="17"/>
      <c r="NLE110" s="17"/>
      <c r="NLF110" s="17"/>
      <c r="NLG110" s="17"/>
      <c r="NLH110" s="17"/>
      <c r="NLI110" s="17"/>
      <c r="NLJ110" s="17"/>
      <c r="NLK110" s="17"/>
      <c r="NLL110" s="17"/>
      <c r="NLM110" s="17"/>
      <c r="NLN110" s="17"/>
      <c r="NLO110" s="17"/>
      <c r="NLP110" s="17"/>
      <c r="NLQ110" s="17"/>
      <c r="NLR110" s="17"/>
      <c r="NLS110" s="17"/>
      <c r="NLT110" s="17"/>
      <c r="NLU110" s="17"/>
      <c r="NLV110" s="17"/>
      <c r="NLW110" s="17"/>
      <c r="NLX110" s="17"/>
      <c r="NLY110" s="17"/>
      <c r="NLZ110" s="17"/>
      <c r="NMA110" s="17"/>
      <c r="NMB110" s="17"/>
      <c r="NMC110" s="17"/>
      <c r="NMD110" s="17"/>
      <c r="NME110" s="17"/>
      <c r="NMF110" s="17"/>
      <c r="NMG110" s="17"/>
      <c r="NMH110" s="17"/>
      <c r="NMI110" s="17"/>
      <c r="NMJ110" s="17"/>
      <c r="NMK110" s="17"/>
      <c r="NML110" s="17"/>
      <c r="NMM110" s="17"/>
      <c r="NMN110" s="17"/>
      <c r="NMO110" s="17"/>
      <c r="NMP110" s="17"/>
      <c r="NMQ110" s="17"/>
      <c r="NMR110" s="17"/>
      <c r="NMS110" s="17"/>
      <c r="NMT110" s="17"/>
      <c r="NMU110" s="17"/>
      <c r="NMV110" s="17"/>
      <c r="NMW110" s="17"/>
      <c r="NMX110" s="17"/>
      <c r="NMY110" s="17"/>
      <c r="NMZ110" s="17"/>
      <c r="NNA110" s="17"/>
      <c r="NNB110" s="17"/>
      <c r="NNC110" s="17"/>
      <c r="NND110" s="17"/>
      <c r="NNE110" s="17"/>
      <c r="NNF110" s="17"/>
      <c r="NNG110" s="17"/>
      <c r="NNH110" s="17"/>
      <c r="NNI110" s="17"/>
      <c r="NNJ110" s="17"/>
      <c r="NNK110" s="17"/>
      <c r="NNL110" s="17"/>
      <c r="NNM110" s="17"/>
      <c r="NNN110" s="17"/>
      <c r="NNO110" s="17"/>
      <c r="NNP110" s="17"/>
      <c r="NNQ110" s="17"/>
      <c r="NNR110" s="17"/>
      <c r="NNS110" s="17"/>
      <c r="NNT110" s="17"/>
      <c r="NNU110" s="17"/>
      <c r="NNV110" s="17"/>
      <c r="NNW110" s="17"/>
      <c r="NNX110" s="17"/>
      <c r="NNY110" s="17"/>
      <c r="NNZ110" s="17"/>
      <c r="NOA110" s="17"/>
      <c r="NOB110" s="17"/>
      <c r="NOC110" s="17"/>
      <c r="NOD110" s="17"/>
      <c r="NOE110" s="17"/>
      <c r="NOF110" s="17"/>
      <c r="NOG110" s="17"/>
      <c r="NOH110" s="17"/>
      <c r="NOI110" s="17"/>
      <c r="NOJ110" s="17"/>
      <c r="NOK110" s="17"/>
      <c r="NOL110" s="17"/>
      <c r="NOM110" s="17"/>
      <c r="NON110" s="17"/>
      <c r="NOO110" s="17"/>
      <c r="NOP110" s="17"/>
      <c r="NOQ110" s="17"/>
      <c r="NOR110" s="17"/>
      <c r="NOS110" s="17"/>
      <c r="NOT110" s="17"/>
      <c r="NOU110" s="17"/>
      <c r="NOV110" s="17"/>
      <c r="NOW110" s="17"/>
      <c r="NOX110" s="17"/>
      <c r="NOY110" s="17"/>
      <c r="NOZ110" s="17"/>
      <c r="NPA110" s="17"/>
      <c r="NPB110" s="17"/>
      <c r="NPC110" s="17"/>
      <c r="NPD110" s="17"/>
      <c r="NPE110" s="17"/>
      <c r="NPF110" s="17"/>
      <c r="NPG110" s="17"/>
      <c r="NPH110" s="17"/>
      <c r="NPI110" s="17"/>
      <c r="NPJ110" s="17"/>
      <c r="NPK110" s="17"/>
      <c r="NPL110" s="17"/>
      <c r="NPM110" s="17"/>
      <c r="NPN110" s="17"/>
      <c r="NPO110" s="17"/>
      <c r="NPP110" s="17"/>
      <c r="NPQ110" s="17"/>
      <c r="NPR110" s="17"/>
      <c r="NPS110" s="17"/>
      <c r="NPT110" s="17"/>
      <c r="NPU110" s="17"/>
      <c r="NPV110" s="17"/>
      <c r="NPW110" s="17"/>
      <c r="NPX110" s="17"/>
      <c r="NPY110" s="17"/>
      <c r="NPZ110" s="17"/>
      <c r="NQA110" s="17"/>
      <c r="NQB110" s="17"/>
      <c r="NQC110" s="17"/>
      <c r="NQD110" s="17"/>
      <c r="NQE110" s="17"/>
      <c r="NQF110" s="17"/>
      <c r="NQG110" s="17"/>
      <c r="NQH110" s="17"/>
      <c r="NQI110" s="17"/>
      <c r="NQJ110" s="17"/>
      <c r="NQK110" s="17"/>
      <c r="NQL110" s="17"/>
      <c r="NQM110" s="17"/>
      <c r="NQN110" s="17"/>
      <c r="NQO110" s="17"/>
      <c r="NQP110" s="17"/>
      <c r="NQQ110" s="17"/>
      <c r="NQR110" s="17"/>
      <c r="NQS110" s="17"/>
      <c r="NQT110" s="17"/>
      <c r="NQU110" s="17"/>
      <c r="NQV110" s="17"/>
      <c r="NQW110" s="17"/>
      <c r="NQX110" s="17"/>
      <c r="NQY110" s="17"/>
      <c r="NQZ110" s="17"/>
      <c r="NRA110" s="17"/>
      <c r="NRB110" s="17"/>
      <c r="NRC110" s="17"/>
      <c r="NRD110" s="17"/>
      <c r="NRE110" s="17"/>
      <c r="NRF110" s="17"/>
      <c r="NRG110" s="17"/>
      <c r="NRH110" s="17"/>
      <c r="NRI110" s="17"/>
      <c r="NRJ110" s="17"/>
      <c r="NRK110" s="17"/>
      <c r="NRL110" s="17"/>
      <c r="NRM110" s="17"/>
      <c r="NRN110" s="17"/>
      <c r="NRO110" s="17"/>
      <c r="NRP110" s="17"/>
      <c r="NRQ110" s="17"/>
      <c r="NRR110" s="17"/>
      <c r="NRS110" s="17"/>
      <c r="NRT110" s="17"/>
      <c r="NRU110" s="17"/>
      <c r="NRV110" s="17"/>
      <c r="NRW110" s="17"/>
      <c r="NRX110" s="17"/>
      <c r="NRY110" s="17"/>
      <c r="NRZ110" s="17"/>
      <c r="NSA110" s="17"/>
      <c r="NSB110" s="17"/>
      <c r="NSC110" s="17"/>
      <c r="NSD110" s="17"/>
      <c r="NSE110" s="17"/>
      <c r="NSF110" s="17"/>
      <c r="NSG110" s="17"/>
      <c r="NSH110" s="17"/>
      <c r="NSI110" s="17"/>
      <c r="NSJ110" s="17"/>
      <c r="NSK110" s="17"/>
      <c r="NSL110" s="17"/>
      <c r="NSM110" s="17"/>
      <c r="NSN110" s="17"/>
      <c r="NSO110" s="17"/>
      <c r="NSP110" s="17"/>
      <c r="NSQ110" s="17"/>
      <c r="NSR110" s="17"/>
      <c r="NSS110" s="17"/>
      <c r="NST110" s="17"/>
      <c r="NSU110" s="17"/>
      <c r="NSV110" s="17"/>
      <c r="NSW110" s="17"/>
      <c r="NSX110" s="17"/>
      <c r="NSY110" s="17"/>
      <c r="NSZ110" s="17"/>
      <c r="NTA110" s="17"/>
      <c r="NTB110" s="17"/>
      <c r="NTC110" s="17"/>
      <c r="NTD110" s="17"/>
      <c r="NTE110" s="17"/>
      <c r="NTF110" s="17"/>
      <c r="NTG110" s="17"/>
      <c r="NTH110" s="17"/>
      <c r="NTI110" s="17"/>
      <c r="NTJ110" s="17"/>
      <c r="NTK110" s="17"/>
      <c r="NTL110" s="17"/>
      <c r="NTM110" s="17"/>
      <c r="NTN110" s="17"/>
      <c r="NTO110" s="17"/>
      <c r="NTP110" s="17"/>
      <c r="NTQ110" s="17"/>
      <c r="NTR110" s="17"/>
      <c r="NTS110" s="17"/>
      <c r="NTT110" s="17"/>
      <c r="NTU110" s="17"/>
      <c r="NTV110" s="17"/>
      <c r="NTW110" s="17"/>
      <c r="NTX110" s="17"/>
      <c r="NTY110" s="17"/>
      <c r="NTZ110" s="17"/>
      <c r="NUA110" s="17"/>
      <c r="NUB110" s="17"/>
      <c r="NUC110" s="17"/>
      <c r="NUD110" s="17"/>
      <c r="NUE110" s="17"/>
      <c r="NUF110" s="17"/>
      <c r="NUG110" s="17"/>
      <c r="NUH110" s="17"/>
      <c r="NUI110" s="17"/>
      <c r="NUJ110" s="17"/>
      <c r="NUK110" s="17"/>
      <c r="NUL110" s="17"/>
      <c r="NUM110" s="17"/>
      <c r="NUN110" s="17"/>
      <c r="NUO110" s="17"/>
      <c r="NUP110" s="17"/>
      <c r="NUQ110" s="17"/>
      <c r="NUR110" s="17"/>
      <c r="NUS110" s="17"/>
      <c r="NUT110" s="17"/>
      <c r="NUU110" s="17"/>
      <c r="NUV110" s="17"/>
      <c r="NUW110" s="17"/>
      <c r="NUX110" s="17"/>
      <c r="NUY110" s="17"/>
      <c r="NUZ110" s="17"/>
      <c r="NVA110" s="17"/>
      <c r="NVB110" s="17"/>
      <c r="NVC110" s="17"/>
      <c r="NVD110" s="17"/>
      <c r="NVE110" s="17"/>
      <c r="NVF110" s="17"/>
      <c r="NVG110" s="17"/>
      <c r="NVH110" s="17"/>
      <c r="NVI110" s="17"/>
      <c r="NVJ110" s="17"/>
      <c r="NVK110" s="17"/>
      <c r="NVL110" s="17"/>
      <c r="NVM110" s="17"/>
      <c r="NVN110" s="17"/>
      <c r="NVO110" s="17"/>
      <c r="NVP110" s="17"/>
      <c r="NVQ110" s="17"/>
      <c r="NVR110" s="17"/>
      <c r="NVS110" s="17"/>
      <c r="NVT110" s="17"/>
      <c r="NVU110" s="17"/>
      <c r="NVV110" s="17"/>
      <c r="NVW110" s="17"/>
      <c r="NVX110" s="17"/>
      <c r="NVY110" s="17"/>
      <c r="NVZ110" s="17"/>
      <c r="NWA110" s="17"/>
      <c r="NWB110" s="17"/>
      <c r="NWC110" s="17"/>
      <c r="NWD110" s="17"/>
      <c r="NWE110" s="17"/>
      <c r="NWF110" s="17"/>
      <c r="NWG110" s="17"/>
      <c r="NWH110" s="17"/>
      <c r="NWI110" s="17"/>
      <c r="NWJ110" s="17"/>
      <c r="NWK110" s="17"/>
      <c r="NWL110" s="17"/>
      <c r="NWM110" s="17"/>
      <c r="NWN110" s="17"/>
      <c r="NWO110" s="17"/>
      <c r="NWP110" s="17"/>
      <c r="NWQ110" s="17"/>
      <c r="NWR110" s="17"/>
      <c r="NWS110" s="17"/>
      <c r="NWT110" s="17"/>
      <c r="NWU110" s="17"/>
      <c r="NWV110" s="17"/>
      <c r="NWW110" s="17"/>
      <c r="NWX110" s="17"/>
      <c r="NWY110" s="17"/>
      <c r="NWZ110" s="17"/>
      <c r="NXA110" s="17"/>
      <c r="NXB110" s="17"/>
      <c r="NXC110" s="17"/>
      <c r="NXD110" s="17"/>
      <c r="NXE110" s="17"/>
      <c r="NXF110" s="17"/>
      <c r="NXG110" s="17"/>
      <c r="NXH110" s="17"/>
      <c r="NXI110" s="17"/>
      <c r="NXJ110" s="17"/>
      <c r="NXK110" s="17"/>
      <c r="NXL110" s="17"/>
      <c r="NXM110" s="17"/>
      <c r="NXN110" s="17"/>
      <c r="NXO110" s="17"/>
      <c r="NXP110" s="17"/>
      <c r="NXQ110" s="17"/>
      <c r="NXR110" s="17"/>
      <c r="NXS110" s="17"/>
      <c r="NXT110" s="17"/>
      <c r="NXU110" s="17"/>
      <c r="NXV110" s="17"/>
      <c r="NXW110" s="17"/>
      <c r="NXX110" s="17"/>
      <c r="NXY110" s="17"/>
      <c r="NXZ110" s="17"/>
      <c r="NYA110" s="17"/>
      <c r="NYB110" s="17"/>
      <c r="NYC110" s="17"/>
      <c r="NYD110" s="17"/>
      <c r="NYE110" s="17"/>
      <c r="NYF110" s="17"/>
      <c r="NYG110" s="17"/>
      <c r="NYH110" s="17"/>
      <c r="NYI110" s="17"/>
      <c r="NYJ110" s="17"/>
      <c r="NYK110" s="17"/>
      <c r="NYL110" s="17"/>
      <c r="NYM110" s="17"/>
      <c r="NYN110" s="17"/>
      <c r="NYO110" s="17"/>
      <c r="NYP110" s="17"/>
      <c r="NYQ110" s="17"/>
      <c r="NYR110" s="17"/>
      <c r="NYS110" s="17"/>
      <c r="NYT110" s="17"/>
      <c r="NYU110" s="17"/>
      <c r="NYV110" s="17"/>
      <c r="NYW110" s="17"/>
      <c r="NYX110" s="17"/>
      <c r="NYY110" s="17"/>
      <c r="NYZ110" s="17"/>
      <c r="NZA110" s="17"/>
      <c r="NZB110" s="17"/>
      <c r="NZC110" s="17"/>
      <c r="NZD110" s="17"/>
      <c r="NZE110" s="17"/>
      <c r="NZF110" s="17"/>
      <c r="NZG110" s="17"/>
      <c r="NZH110" s="17"/>
      <c r="NZI110" s="17"/>
      <c r="NZJ110" s="17"/>
      <c r="NZK110" s="17"/>
      <c r="NZL110" s="17"/>
      <c r="NZM110" s="17"/>
      <c r="NZN110" s="17"/>
      <c r="NZO110" s="17"/>
      <c r="NZP110" s="17"/>
      <c r="NZQ110" s="17"/>
      <c r="NZR110" s="17"/>
      <c r="NZS110" s="17"/>
      <c r="NZT110" s="17"/>
      <c r="NZU110" s="17"/>
      <c r="NZV110" s="17"/>
      <c r="NZW110" s="17"/>
      <c r="NZX110" s="17"/>
      <c r="NZY110" s="17"/>
      <c r="NZZ110" s="17"/>
      <c r="OAA110" s="17"/>
      <c r="OAB110" s="17"/>
      <c r="OAC110" s="17"/>
      <c r="OAD110" s="17"/>
      <c r="OAE110" s="17"/>
      <c r="OAF110" s="17"/>
      <c r="OAG110" s="17"/>
      <c r="OAH110" s="17"/>
      <c r="OAI110" s="17"/>
      <c r="OAJ110" s="17"/>
      <c r="OAK110" s="17"/>
      <c r="OAL110" s="17"/>
      <c r="OAM110" s="17"/>
      <c r="OAN110" s="17"/>
      <c r="OAO110" s="17"/>
      <c r="OAP110" s="17"/>
      <c r="OAQ110" s="17"/>
      <c r="OAR110" s="17"/>
      <c r="OAS110" s="17"/>
      <c r="OAT110" s="17"/>
      <c r="OAU110" s="17"/>
      <c r="OAV110" s="17"/>
      <c r="OAW110" s="17"/>
      <c r="OAX110" s="17"/>
      <c r="OAY110" s="17"/>
      <c r="OAZ110" s="17"/>
      <c r="OBA110" s="17"/>
      <c r="OBB110" s="17"/>
      <c r="OBC110" s="17"/>
      <c r="OBD110" s="17"/>
      <c r="OBE110" s="17"/>
      <c r="OBF110" s="17"/>
      <c r="OBG110" s="17"/>
      <c r="OBH110" s="17"/>
      <c r="OBI110" s="17"/>
      <c r="OBJ110" s="17"/>
      <c r="OBK110" s="17"/>
      <c r="OBL110" s="17"/>
      <c r="OBM110" s="17"/>
      <c r="OBN110" s="17"/>
      <c r="OBO110" s="17"/>
      <c r="OBP110" s="17"/>
      <c r="OBQ110" s="17"/>
      <c r="OBR110" s="17"/>
      <c r="OBS110" s="17"/>
      <c r="OBT110" s="17"/>
      <c r="OBU110" s="17"/>
      <c r="OBV110" s="17"/>
      <c r="OBW110" s="17"/>
      <c r="OBX110" s="17"/>
      <c r="OBY110" s="17"/>
      <c r="OBZ110" s="17"/>
      <c r="OCA110" s="17"/>
      <c r="OCB110" s="17"/>
      <c r="OCC110" s="17"/>
      <c r="OCD110" s="17"/>
      <c r="OCE110" s="17"/>
      <c r="OCF110" s="17"/>
      <c r="OCG110" s="17"/>
      <c r="OCH110" s="17"/>
      <c r="OCI110" s="17"/>
      <c r="OCJ110" s="17"/>
      <c r="OCK110" s="17"/>
      <c r="OCL110" s="17"/>
      <c r="OCM110" s="17"/>
      <c r="OCN110" s="17"/>
      <c r="OCO110" s="17"/>
      <c r="OCP110" s="17"/>
      <c r="OCQ110" s="17"/>
      <c r="OCR110" s="17"/>
      <c r="OCS110" s="17"/>
      <c r="OCT110" s="17"/>
      <c r="OCU110" s="17"/>
      <c r="OCV110" s="17"/>
      <c r="OCW110" s="17"/>
      <c r="OCX110" s="17"/>
      <c r="OCY110" s="17"/>
      <c r="OCZ110" s="17"/>
      <c r="ODA110" s="17"/>
      <c r="ODB110" s="17"/>
      <c r="ODC110" s="17"/>
      <c r="ODD110" s="17"/>
      <c r="ODE110" s="17"/>
      <c r="ODF110" s="17"/>
      <c r="ODG110" s="17"/>
      <c r="ODH110" s="17"/>
      <c r="ODI110" s="17"/>
      <c r="ODJ110" s="17"/>
      <c r="ODK110" s="17"/>
      <c r="ODL110" s="17"/>
      <c r="ODM110" s="17"/>
      <c r="ODN110" s="17"/>
      <c r="ODO110" s="17"/>
      <c r="ODP110" s="17"/>
      <c r="ODQ110" s="17"/>
      <c r="ODR110" s="17"/>
      <c r="ODS110" s="17"/>
      <c r="ODT110" s="17"/>
      <c r="ODU110" s="17"/>
      <c r="ODV110" s="17"/>
      <c r="ODW110" s="17"/>
      <c r="ODX110" s="17"/>
      <c r="ODY110" s="17"/>
      <c r="ODZ110" s="17"/>
      <c r="OEA110" s="17"/>
      <c r="OEB110" s="17"/>
      <c r="OEC110" s="17"/>
      <c r="OED110" s="17"/>
      <c r="OEE110" s="17"/>
      <c r="OEF110" s="17"/>
      <c r="OEG110" s="17"/>
      <c r="OEH110" s="17"/>
      <c r="OEI110" s="17"/>
      <c r="OEJ110" s="17"/>
      <c r="OEK110" s="17"/>
      <c r="OEL110" s="17"/>
      <c r="OEM110" s="17"/>
      <c r="OEN110" s="17"/>
      <c r="OEO110" s="17"/>
      <c r="OEP110" s="17"/>
      <c r="OEQ110" s="17"/>
      <c r="OER110" s="17"/>
      <c r="OES110" s="17"/>
      <c r="OET110" s="17"/>
      <c r="OEU110" s="17"/>
      <c r="OEV110" s="17"/>
      <c r="OEW110" s="17"/>
      <c r="OEX110" s="17"/>
      <c r="OEY110" s="17"/>
      <c r="OEZ110" s="17"/>
      <c r="OFA110" s="17"/>
      <c r="OFB110" s="17"/>
      <c r="OFC110" s="17"/>
      <c r="OFD110" s="17"/>
      <c r="OFE110" s="17"/>
      <c r="OFF110" s="17"/>
      <c r="OFG110" s="17"/>
      <c r="OFH110" s="17"/>
      <c r="OFI110" s="17"/>
      <c r="OFJ110" s="17"/>
      <c r="OFK110" s="17"/>
      <c r="OFL110" s="17"/>
      <c r="OFM110" s="17"/>
      <c r="OFN110" s="17"/>
      <c r="OFO110" s="17"/>
      <c r="OFP110" s="17"/>
      <c r="OFQ110" s="17"/>
      <c r="OFR110" s="17"/>
      <c r="OFS110" s="17"/>
      <c r="OFT110" s="17"/>
      <c r="OFU110" s="17"/>
      <c r="OFV110" s="17"/>
      <c r="OFW110" s="17"/>
      <c r="OFX110" s="17"/>
      <c r="OFY110" s="17"/>
      <c r="OFZ110" s="17"/>
      <c r="OGA110" s="17"/>
      <c r="OGB110" s="17"/>
      <c r="OGC110" s="17"/>
      <c r="OGD110" s="17"/>
      <c r="OGE110" s="17"/>
      <c r="OGF110" s="17"/>
      <c r="OGG110" s="17"/>
      <c r="OGH110" s="17"/>
      <c r="OGI110" s="17"/>
      <c r="OGJ110" s="17"/>
      <c r="OGK110" s="17"/>
      <c r="OGL110" s="17"/>
      <c r="OGM110" s="17"/>
      <c r="OGN110" s="17"/>
      <c r="OGO110" s="17"/>
      <c r="OGP110" s="17"/>
      <c r="OGQ110" s="17"/>
      <c r="OGR110" s="17"/>
      <c r="OGS110" s="17"/>
      <c r="OGT110" s="17"/>
      <c r="OGU110" s="17"/>
      <c r="OGV110" s="17"/>
      <c r="OGW110" s="17"/>
      <c r="OGX110" s="17"/>
      <c r="OGY110" s="17"/>
      <c r="OGZ110" s="17"/>
      <c r="OHA110" s="17"/>
      <c r="OHB110" s="17"/>
      <c r="OHC110" s="17"/>
      <c r="OHD110" s="17"/>
      <c r="OHE110" s="17"/>
      <c r="OHF110" s="17"/>
      <c r="OHG110" s="17"/>
      <c r="OHH110" s="17"/>
      <c r="OHI110" s="17"/>
      <c r="OHJ110" s="17"/>
      <c r="OHK110" s="17"/>
      <c r="OHL110" s="17"/>
      <c r="OHM110" s="17"/>
      <c r="OHN110" s="17"/>
      <c r="OHO110" s="17"/>
      <c r="OHP110" s="17"/>
      <c r="OHQ110" s="17"/>
      <c r="OHR110" s="17"/>
      <c r="OHS110" s="17"/>
      <c r="OHT110" s="17"/>
      <c r="OHU110" s="17"/>
      <c r="OHV110" s="17"/>
      <c r="OHW110" s="17"/>
      <c r="OHX110" s="17"/>
      <c r="OHY110" s="17"/>
      <c r="OHZ110" s="17"/>
      <c r="OIA110" s="17"/>
      <c r="OIB110" s="17"/>
      <c r="OIC110" s="17"/>
      <c r="OID110" s="17"/>
      <c r="OIE110" s="17"/>
      <c r="OIF110" s="17"/>
      <c r="OIG110" s="17"/>
      <c r="OIH110" s="17"/>
      <c r="OII110" s="17"/>
      <c r="OIJ110" s="17"/>
      <c r="OIK110" s="17"/>
      <c r="OIL110" s="17"/>
      <c r="OIM110" s="17"/>
      <c r="OIN110" s="17"/>
      <c r="OIO110" s="17"/>
      <c r="OIP110" s="17"/>
      <c r="OIQ110" s="17"/>
      <c r="OIR110" s="17"/>
      <c r="OIS110" s="17"/>
      <c r="OIT110" s="17"/>
      <c r="OIU110" s="17"/>
      <c r="OIV110" s="17"/>
      <c r="OIW110" s="17"/>
      <c r="OIX110" s="17"/>
      <c r="OIY110" s="17"/>
      <c r="OIZ110" s="17"/>
      <c r="OJA110" s="17"/>
      <c r="OJB110" s="17"/>
      <c r="OJC110" s="17"/>
      <c r="OJD110" s="17"/>
      <c r="OJE110" s="17"/>
      <c r="OJF110" s="17"/>
      <c r="OJG110" s="17"/>
      <c r="OJH110" s="17"/>
      <c r="OJI110" s="17"/>
      <c r="OJJ110" s="17"/>
      <c r="OJK110" s="17"/>
      <c r="OJL110" s="17"/>
      <c r="OJM110" s="17"/>
      <c r="OJN110" s="17"/>
      <c r="OJO110" s="17"/>
      <c r="OJP110" s="17"/>
      <c r="OJQ110" s="17"/>
      <c r="OJR110" s="17"/>
      <c r="OJS110" s="17"/>
      <c r="OJT110" s="17"/>
      <c r="OJU110" s="17"/>
      <c r="OJV110" s="17"/>
      <c r="OJW110" s="17"/>
      <c r="OJX110" s="17"/>
      <c r="OJY110" s="17"/>
      <c r="OJZ110" s="17"/>
      <c r="OKA110" s="17"/>
      <c r="OKB110" s="17"/>
      <c r="OKC110" s="17"/>
      <c r="OKD110" s="17"/>
      <c r="OKE110" s="17"/>
      <c r="OKF110" s="17"/>
      <c r="OKG110" s="17"/>
      <c r="OKH110" s="17"/>
      <c r="OKI110" s="17"/>
      <c r="OKJ110" s="17"/>
      <c r="OKK110" s="17"/>
      <c r="OKL110" s="17"/>
      <c r="OKM110" s="17"/>
      <c r="OKN110" s="17"/>
      <c r="OKO110" s="17"/>
      <c r="OKP110" s="17"/>
      <c r="OKQ110" s="17"/>
      <c r="OKR110" s="17"/>
      <c r="OKS110" s="17"/>
      <c r="OKT110" s="17"/>
      <c r="OKU110" s="17"/>
      <c r="OKV110" s="17"/>
      <c r="OKW110" s="17"/>
      <c r="OKX110" s="17"/>
      <c r="OKY110" s="17"/>
      <c r="OKZ110" s="17"/>
      <c r="OLA110" s="17"/>
      <c r="OLB110" s="17"/>
      <c r="OLC110" s="17"/>
      <c r="OLD110" s="17"/>
      <c r="OLE110" s="17"/>
      <c r="OLF110" s="17"/>
      <c r="OLG110" s="17"/>
      <c r="OLH110" s="17"/>
      <c r="OLI110" s="17"/>
      <c r="OLJ110" s="17"/>
      <c r="OLK110" s="17"/>
      <c r="OLL110" s="17"/>
      <c r="OLM110" s="17"/>
      <c r="OLN110" s="17"/>
      <c r="OLO110" s="17"/>
      <c r="OLP110" s="17"/>
      <c r="OLQ110" s="17"/>
      <c r="OLR110" s="17"/>
      <c r="OLS110" s="17"/>
      <c r="OLT110" s="17"/>
      <c r="OLU110" s="17"/>
      <c r="OLV110" s="17"/>
      <c r="OLW110" s="17"/>
      <c r="OLX110" s="17"/>
      <c r="OLY110" s="17"/>
      <c r="OLZ110" s="17"/>
      <c r="OMA110" s="17"/>
      <c r="OMB110" s="17"/>
      <c r="OMC110" s="17"/>
      <c r="OMD110" s="17"/>
      <c r="OME110" s="17"/>
      <c r="OMF110" s="17"/>
      <c r="OMG110" s="17"/>
      <c r="OMH110" s="17"/>
      <c r="OMI110" s="17"/>
      <c r="OMJ110" s="17"/>
      <c r="OMK110" s="17"/>
      <c r="OML110" s="17"/>
      <c r="OMM110" s="17"/>
      <c r="OMN110" s="17"/>
      <c r="OMO110" s="17"/>
      <c r="OMP110" s="17"/>
      <c r="OMQ110" s="17"/>
      <c r="OMR110" s="17"/>
      <c r="OMS110" s="17"/>
      <c r="OMT110" s="17"/>
      <c r="OMU110" s="17"/>
      <c r="OMV110" s="17"/>
      <c r="OMW110" s="17"/>
      <c r="OMX110" s="17"/>
      <c r="OMY110" s="17"/>
      <c r="OMZ110" s="17"/>
      <c r="ONA110" s="17"/>
      <c r="ONB110" s="17"/>
      <c r="ONC110" s="17"/>
      <c r="OND110" s="17"/>
      <c r="ONE110" s="17"/>
      <c r="ONF110" s="17"/>
      <c r="ONG110" s="17"/>
      <c r="ONH110" s="17"/>
      <c r="ONI110" s="17"/>
      <c r="ONJ110" s="17"/>
      <c r="ONK110" s="17"/>
      <c r="ONL110" s="17"/>
      <c r="ONM110" s="17"/>
      <c r="ONN110" s="17"/>
      <c r="ONO110" s="17"/>
      <c r="ONP110" s="17"/>
      <c r="ONQ110" s="17"/>
      <c r="ONR110" s="17"/>
      <c r="ONS110" s="17"/>
      <c r="ONT110" s="17"/>
      <c r="ONU110" s="17"/>
      <c r="ONV110" s="17"/>
      <c r="ONW110" s="17"/>
      <c r="ONX110" s="17"/>
      <c r="ONY110" s="17"/>
      <c r="ONZ110" s="17"/>
      <c r="OOA110" s="17"/>
      <c r="OOB110" s="17"/>
      <c r="OOC110" s="17"/>
      <c r="OOD110" s="17"/>
      <c r="OOE110" s="17"/>
      <c r="OOF110" s="17"/>
      <c r="OOG110" s="17"/>
      <c r="OOH110" s="17"/>
      <c r="OOI110" s="17"/>
      <c r="OOJ110" s="17"/>
      <c r="OOK110" s="17"/>
      <c r="OOL110" s="17"/>
      <c r="OOM110" s="17"/>
      <c r="OON110" s="17"/>
      <c r="OOO110" s="17"/>
      <c r="OOP110" s="17"/>
      <c r="OOQ110" s="17"/>
      <c r="OOR110" s="17"/>
      <c r="OOS110" s="17"/>
      <c r="OOT110" s="17"/>
      <c r="OOU110" s="17"/>
      <c r="OOV110" s="17"/>
      <c r="OOW110" s="17"/>
      <c r="OOX110" s="17"/>
      <c r="OOY110" s="17"/>
      <c r="OOZ110" s="17"/>
      <c r="OPA110" s="17"/>
      <c r="OPB110" s="17"/>
      <c r="OPC110" s="17"/>
      <c r="OPD110" s="17"/>
      <c r="OPE110" s="17"/>
      <c r="OPF110" s="17"/>
      <c r="OPG110" s="17"/>
      <c r="OPH110" s="17"/>
      <c r="OPI110" s="17"/>
      <c r="OPJ110" s="17"/>
      <c r="OPK110" s="17"/>
      <c r="OPL110" s="17"/>
      <c r="OPM110" s="17"/>
      <c r="OPN110" s="17"/>
      <c r="OPO110" s="17"/>
      <c r="OPP110" s="17"/>
      <c r="OPQ110" s="17"/>
      <c r="OPR110" s="17"/>
      <c r="OPS110" s="17"/>
      <c r="OPT110" s="17"/>
      <c r="OPU110" s="17"/>
      <c r="OPV110" s="17"/>
      <c r="OPW110" s="17"/>
      <c r="OPX110" s="17"/>
      <c r="OPY110" s="17"/>
      <c r="OPZ110" s="17"/>
      <c r="OQA110" s="17"/>
      <c r="OQB110" s="17"/>
      <c r="OQC110" s="17"/>
      <c r="OQD110" s="17"/>
      <c r="OQE110" s="17"/>
      <c r="OQF110" s="17"/>
      <c r="OQG110" s="17"/>
      <c r="OQH110" s="17"/>
      <c r="OQI110" s="17"/>
      <c r="OQJ110" s="17"/>
      <c r="OQK110" s="17"/>
      <c r="OQL110" s="17"/>
      <c r="OQM110" s="17"/>
      <c r="OQN110" s="17"/>
      <c r="OQO110" s="17"/>
      <c r="OQP110" s="17"/>
      <c r="OQQ110" s="17"/>
      <c r="OQR110" s="17"/>
      <c r="OQS110" s="17"/>
      <c r="OQT110" s="17"/>
      <c r="OQU110" s="17"/>
      <c r="OQV110" s="17"/>
      <c r="OQW110" s="17"/>
      <c r="OQX110" s="17"/>
      <c r="OQY110" s="17"/>
      <c r="OQZ110" s="17"/>
      <c r="ORA110" s="17"/>
      <c r="ORB110" s="17"/>
      <c r="ORC110" s="17"/>
      <c r="ORD110" s="17"/>
      <c r="ORE110" s="17"/>
      <c r="ORF110" s="17"/>
      <c r="ORG110" s="17"/>
      <c r="ORH110" s="17"/>
      <c r="ORI110" s="17"/>
      <c r="ORJ110" s="17"/>
      <c r="ORK110" s="17"/>
      <c r="ORL110" s="17"/>
      <c r="ORM110" s="17"/>
      <c r="ORN110" s="17"/>
      <c r="ORO110" s="17"/>
      <c r="ORP110" s="17"/>
      <c r="ORQ110" s="17"/>
      <c r="ORR110" s="17"/>
      <c r="ORS110" s="17"/>
      <c r="ORT110" s="17"/>
      <c r="ORU110" s="17"/>
      <c r="ORV110" s="17"/>
      <c r="ORW110" s="17"/>
      <c r="ORX110" s="17"/>
      <c r="ORY110" s="17"/>
      <c r="ORZ110" s="17"/>
      <c r="OSA110" s="17"/>
      <c r="OSB110" s="17"/>
      <c r="OSC110" s="17"/>
      <c r="OSD110" s="17"/>
      <c r="OSE110" s="17"/>
      <c r="OSF110" s="17"/>
      <c r="OSG110" s="17"/>
      <c r="OSH110" s="17"/>
      <c r="OSI110" s="17"/>
      <c r="OSJ110" s="17"/>
      <c r="OSK110" s="17"/>
      <c r="OSL110" s="17"/>
      <c r="OSM110" s="17"/>
      <c r="OSN110" s="17"/>
      <c r="OSO110" s="17"/>
      <c r="OSP110" s="17"/>
      <c r="OSQ110" s="17"/>
      <c r="OSR110" s="17"/>
      <c r="OSS110" s="17"/>
      <c r="OST110" s="17"/>
      <c r="OSU110" s="17"/>
      <c r="OSV110" s="17"/>
      <c r="OSW110" s="17"/>
      <c r="OSX110" s="17"/>
      <c r="OSY110" s="17"/>
      <c r="OSZ110" s="17"/>
      <c r="OTA110" s="17"/>
      <c r="OTB110" s="17"/>
      <c r="OTC110" s="17"/>
      <c r="OTD110" s="17"/>
      <c r="OTE110" s="17"/>
      <c r="OTF110" s="17"/>
      <c r="OTG110" s="17"/>
      <c r="OTH110" s="17"/>
      <c r="OTI110" s="17"/>
      <c r="OTJ110" s="17"/>
      <c r="OTK110" s="17"/>
      <c r="OTL110" s="17"/>
      <c r="OTM110" s="17"/>
      <c r="OTN110" s="17"/>
      <c r="OTO110" s="17"/>
      <c r="OTP110" s="17"/>
      <c r="OTQ110" s="17"/>
      <c r="OTR110" s="17"/>
      <c r="OTS110" s="17"/>
      <c r="OTT110" s="17"/>
      <c r="OTU110" s="17"/>
      <c r="OTV110" s="17"/>
      <c r="OTW110" s="17"/>
      <c r="OTX110" s="17"/>
      <c r="OTY110" s="17"/>
      <c r="OTZ110" s="17"/>
      <c r="OUA110" s="17"/>
      <c r="OUB110" s="17"/>
      <c r="OUC110" s="17"/>
      <c r="OUD110" s="17"/>
      <c r="OUE110" s="17"/>
      <c r="OUF110" s="17"/>
      <c r="OUG110" s="17"/>
      <c r="OUH110" s="17"/>
      <c r="OUI110" s="17"/>
      <c r="OUJ110" s="17"/>
      <c r="OUK110" s="17"/>
      <c r="OUL110" s="17"/>
      <c r="OUM110" s="17"/>
      <c r="OUN110" s="17"/>
      <c r="OUO110" s="17"/>
      <c r="OUP110" s="17"/>
      <c r="OUQ110" s="17"/>
      <c r="OUR110" s="17"/>
      <c r="OUS110" s="17"/>
      <c r="OUT110" s="17"/>
      <c r="OUU110" s="17"/>
      <c r="OUV110" s="17"/>
      <c r="OUW110" s="17"/>
      <c r="OUX110" s="17"/>
      <c r="OUY110" s="17"/>
      <c r="OUZ110" s="17"/>
      <c r="OVA110" s="17"/>
      <c r="OVB110" s="17"/>
      <c r="OVC110" s="17"/>
      <c r="OVD110" s="17"/>
      <c r="OVE110" s="17"/>
      <c r="OVF110" s="17"/>
      <c r="OVG110" s="17"/>
      <c r="OVH110" s="17"/>
      <c r="OVI110" s="17"/>
      <c r="OVJ110" s="17"/>
      <c r="OVK110" s="17"/>
      <c r="OVL110" s="17"/>
      <c r="OVM110" s="17"/>
      <c r="OVN110" s="17"/>
      <c r="OVO110" s="17"/>
      <c r="OVP110" s="17"/>
      <c r="OVQ110" s="17"/>
      <c r="OVR110" s="17"/>
      <c r="OVS110" s="17"/>
      <c r="OVT110" s="17"/>
      <c r="OVU110" s="17"/>
      <c r="OVV110" s="17"/>
      <c r="OVW110" s="17"/>
      <c r="OVX110" s="17"/>
      <c r="OVY110" s="17"/>
      <c r="OVZ110" s="17"/>
      <c r="OWA110" s="17"/>
      <c r="OWB110" s="17"/>
      <c r="OWC110" s="17"/>
      <c r="OWD110" s="17"/>
      <c r="OWE110" s="17"/>
      <c r="OWF110" s="17"/>
      <c r="OWG110" s="17"/>
      <c r="OWH110" s="17"/>
      <c r="OWI110" s="17"/>
      <c r="OWJ110" s="17"/>
      <c r="OWK110" s="17"/>
      <c r="OWL110" s="17"/>
      <c r="OWM110" s="17"/>
      <c r="OWN110" s="17"/>
      <c r="OWO110" s="17"/>
      <c r="OWP110" s="17"/>
      <c r="OWQ110" s="17"/>
      <c r="OWR110" s="17"/>
      <c r="OWS110" s="17"/>
      <c r="OWT110" s="17"/>
      <c r="OWU110" s="17"/>
      <c r="OWV110" s="17"/>
      <c r="OWW110" s="17"/>
      <c r="OWX110" s="17"/>
      <c r="OWY110" s="17"/>
      <c r="OWZ110" s="17"/>
      <c r="OXA110" s="17"/>
      <c r="OXB110" s="17"/>
      <c r="OXC110" s="17"/>
      <c r="OXD110" s="17"/>
      <c r="OXE110" s="17"/>
      <c r="OXF110" s="17"/>
      <c r="OXG110" s="17"/>
      <c r="OXH110" s="17"/>
      <c r="OXI110" s="17"/>
      <c r="OXJ110" s="17"/>
      <c r="OXK110" s="17"/>
      <c r="OXL110" s="17"/>
      <c r="OXM110" s="17"/>
      <c r="OXN110" s="17"/>
      <c r="OXO110" s="17"/>
      <c r="OXP110" s="17"/>
      <c r="OXQ110" s="17"/>
      <c r="OXR110" s="17"/>
      <c r="OXS110" s="17"/>
      <c r="OXT110" s="17"/>
      <c r="OXU110" s="17"/>
      <c r="OXV110" s="17"/>
      <c r="OXW110" s="17"/>
      <c r="OXX110" s="17"/>
      <c r="OXY110" s="17"/>
      <c r="OXZ110" s="17"/>
      <c r="OYA110" s="17"/>
      <c r="OYB110" s="17"/>
      <c r="OYC110" s="17"/>
      <c r="OYD110" s="17"/>
      <c r="OYE110" s="17"/>
      <c r="OYF110" s="17"/>
      <c r="OYG110" s="17"/>
      <c r="OYH110" s="17"/>
      <c r="OYI110" s="17"/>
      <c r="OYJ110" s="17"/>
      <c r="OYK110" s="17"/>
      <c r="OYL110" s="17"/>
      <c r="OYM110" s="17"/>
      <c r="OYN110" s="17"/>
      <c r="OYO110" s="17"/>
      <c r="OYP110" s="17"/>
      <c r="OYQ110" s="17"/>
      <c r="OYR110" s="17"/>
      <c r="OYS110" s="17"/>
      <c r="OYT110" s="17"/>
      <c r="OYU110" s="17"/>
      <c r="OYV110" s="17"/>
      <c r="OYW110" s="17"/>
      <c r="OYX110" s="17"/>
      <c r="OYY110" s="17"/>
      <c r="OYZ110" s="17"/>
      <c r="OZA110" s="17"/>
      <c r="OZB110" s="17"/>
      <c r="OZC110" s="17"/>
      <c r="OZD110" s="17"/>
      <c r="OZE110" s="17"/>
      <c r="OZF110" s="17"/>
      <c r="OZG110" s="17"/>
      <c r="OZH110" s="17"/>
      <c r="OZI110" s="17"/>
      <c r="OZJ110" s="17"/>
      <c r="OZK110" s="17"/>
      <c r="OZL110" s="17"/>
      <c r="OZM110" s="17"/>
      <c r="OZN110" s="17"/>
      <c r="OZO110" s="17"/>
      <c r="OZP110" s="17"/>
      <c r="OZQ110" s="17"/>
      <c r="OZR110" s="17"/>
      <c r="OZS110" s="17"/>
      <c r="OZT110" s="17"/>
      <c r="OZU110" s="17"/>
      <c r="OZV110" s="17"/>
      <c r="OZW110" s="17"/>
      <c r="OZX110" s="17"/>
      <c r="OZY110" s="17"/>
      <c r="OZZ110" s="17"/>
      <c r="PAA110" s="17"/>
      <c r="PAB110" s="17"/>
      <c r="PAC110" s="17"/>
      <c r="PAD110" s="17"/>
      <c r="PAE110" s="17"/>
      <c r="PAF110" s="17"/>
      <c r="PAG110" s="17"/>
      <c r="PAH110" s="17"/>
      <c r="PAI110" s="17"/>
      <c r="PAJ110" s="17"/>
      <c r="PAK110" s="17"/>
      <c r="PAL110" s="17"/>
      <c r="PAM110" s="17"/>
      <c r="PAN110" s="17"/>
      <c r="PAO110" s="17"/>
      <c r="PAP110" s="17"/>
      <c r="PAQ110" s="17"/>
      <c r="PAR110" s="17"/>
      <c r="PAS110" s="17"/>
      <c r="PAT110" s="17"/>
      <c r="PAU110" s="17"/>
      <c r="PAV110" s="17"/>
      <c r="PAW110" s="17"/>
      <c r="PAX110" s="17"/>
      <c r="PAY110" s="17"/>
      <c r="PAZ110" s="17"/>
      <c r="PBA110" s="17"/>
      <c r="PBB110" s="17"/>
      <c r="PBC110" s="17"/>
      <c r="PBD110" s="17"/>
      <c r="PBE110" s="17"/>
      <c r="PBF110" s="17"/>
      <c r="PBG110" s="17"/>
      <c r="PBH110" s="17"/>
      <c r="PBI110" s="17"/>
      <c r="PBJ110" s="17"/>
      <c r="PBK110" s="17"/>
      <c r="PBL110" s="17"/>
      <c r="PBM110" s="17"/>
      <c r="PBN110" s="17"/>
      <c r="PBO110" s="17"/>
      <c r="PBP110" s="17"/>
      <c r="PBQ110" s="17"/>
      <c r="PBR110" s="17"/>
      <c r="PBS110" s="17"/>
      <c r="PBT110" s="17"/>
      <c r="PBU110" s="17"/>
      <c r="PBV110" s="17"/>
      <c r="PBW110" s="17"/>
      <c r="PBX110" s="17"/>
      <c r="PBY110" s="17"/>
      <c r="PBZ110" s="17"/>
      <c r="PCA110" s="17"/>
      <c r="PCB110" s="17"/>
      <c r="PCC110" s="17"/>
      <c r="PCD110" s="17"/>
      <c r="PCE110" s="17"/>
      <c r="PCF110" s="17"/>
      <c r="PCG110" s="17"/>
      <c r="PCH110" s="17"/>
      <c r="PCI110" s="17"/>
      <c r="PCJ110" s="17"/>
      <c r="PCK110" s="17"/>
      <c r="PCL110" s="17"/>
      <c r="PCM110" s="17"/>
      <c r="PCN110" s="17"/>
      <c r="PCO110" s="17"/>
      <c r="PCP110" s="17"/>
      <c r="PCQ110" s="17"/>
      <c r="PCR110" s="17"/>
      <c r="PCS110" s="17"/>
      <c r="PCT110" s="17"/>
      <c r="PCU110" s="17"/>
      <c r="PCV110" s="17"/>
      <c r="PCW110" s="17"/>
      <c r="PCX110" s="17"/>
      <c r="PCY110" s="17"/>
      <c r="PCZ110" s="17"/>
      <c r="PDA110" s="17"/>
      <c r="PDB110" s="17"/>
      <c r="PDC110" s="17"/>
      <c r="PDD110" s="17"/>
      <c r="PDE110" s="17"/>
      <c r="PDF110" s="17"/>
      <c r="PDG110" s="17"/>
      <c r="PDH110" s="17"/>
      <c r="PDI110" s="17"/>
      <c r="PDJ110" s="17"/>
      <c r="PDK110" s="17"/>
      <c r="PDL110" s="17"/>
      <c r="PDM110" s="17"/>
      <c r="PDN110" s="17"/>
      <c r="PDO110" s="17"/>
      <c r="PDP110" s="17"/>
      <c r="PDQ110" s="17"/>
      <c r="PDR110" s="17"/>
      <c r="PDS110" s="17"/>
      <c r="PDT110" s="17"/>
      <c r="PDU110" s="17"/>
      <c r="PDV110" s="17"/>
      <c r="PDW110" s="17"/>
      <c r="PDX110" s="17"/>
      <c r="PDY110" s="17"/>
      <c r="PDZ110" s="17"/>
      <c r="PEA110" s="17"/>
      <c r="PEB110" s="17"/>
      <c r="PEC110" s="17"/>
      <c r="PED110" s="17"/>
      <c r="PEE110" s="17"/>
      <c r="PEF110" s="17"/>
      <c r="PEG110" s="17"/>
      <c r="PEH110" s="17"/>
      <c r="PEI110" s="17"/>
      <c r="PEJ110" s="17"/>
      <c r="PEK110" s="17"/>
      <c r="PEL110" s="17"/>
      <c r="PEM110" s="17"/>
      <c r="PEN110" s="17"/>
      <c r="PEO110" s="17"/>
      <c r="PEP110" s="17"/>
      <c r="PEQ110" s="17"/>
      <c r="PER110" s="17"/>
      <c r="PES110" s="17"/>
      <c r="PET110" s="17"/>
      <c r="PEU110" s="17"/>
      <c r="PEV110" s="17"/>
      <c r="PEW110" s="17"/>
      <c r="PEX110" s="17"/>
      <c r="PEY110" s="17"/>
      <c r="PEZ110" s="17"/>
      <c r="PFA110" s="17"/>
      <c r="PFB110" s="17"/>
      <c r="PFC110" s="17"/>
      <c r="PFD110" s="17"/>
      <c r="PFE110" s="17"/>
      <c r="PFF110" s="17"/>
      <c r="PFG110" s="17"/>
      <c r="PFH110" s="17"/>
      <c r="PFI110" s="17"/>
      <c r="PFJ110" s="17"/>
      <c r="PFK110" s="17"/>
      <c r="PFL110" s="17"/>
      <c r="PFM110" s="17"/>
      <c r="PFN110" s="17"/>
      <c r="PFO110" s="17"/>
      <c r="PFP110" s="17"/>
      <c r="PFQ110" s="17"/>
      <c r="PFR110" s="17"/>
      <c r="PFS110" s="17"/>
      <c r="PFT110" s="17"/>
      <c r="PFU110" s="17"/>
      <c r="PFV110" s="17"/>
      <c r="PFW110" s="17"/>
      <c r="PFX110" s="17"/>
      <c r="PFY110" s="17"/>
      <c r="PFZ110" s="17"/>
      <c r="PGA110" s="17"/>
      <c r="PGB110" s="17"/>
      <c r="PGC110" s="17"/>
      <c r="PGD110" s="17"/>
      <c r="PGE110" s="17"/>
      <c r="PGF110" s="17"/>
      <c r="PGG110" s="17"/>
      <c r="PGH110" s="17"/>
      <c r="PGI110" s="17"/>
      <c r="PGJ110" s="17"/>
      <c r="PGK110" s="17"/>
      <c r="PGL110" s="17"/>
      <c r="PGM110" s="17"/>
      <c r="PGN110" s="17"/>
      <c r="PGO110" s="17"/>
      <c r="PGP110" s="17"/>
      <c r="PGQ110" s="17"/>
      <c r="PGR110" s="17"/>
      <c r="PGS110" s="17"/>
      <c r="PGT110" s="17"/>
      <c r="PGU110" s="17"/>
      <c r="PGV110" s="17"/>
      <c r="PGW110" s="17"/>
      <c r="PGX110" s="17"/>
      <c r="PGY110" s="17"/>
      <c r="PGZ110" s="17"/>
      <c r="PHA110" s="17"/>
      <c r="PHB110" s="17"/>
      <c r="PHC110" s="17"/>
      <c r="PHD110" s="17"/>
      <c r="PHE110" s="17"/>
      <c r="PHF110" s="17"/>
      <c r="PHG110" s="17"/>
      <c r="PHH110" s="17"/>
      <c r="PHI110" s="17"/>
      <c r="PHJ110" s="17"/>
      <c r="PHK110" s="17"/>
      <c r="PHL110" s="17"/>
      <c r="PHM110" s="17"/>
      <c r="PHN110" s="17"/>
      <c r="PHO110" s="17"/>
      <c r="PHP110" s="17"/>
      <c r="PHQ110" s="17"/>
      <c r="PHR110" s="17"/>
      <c r="PHS110" s="17"/>
      <c r="PHT110" s="17"/>
      <c r="PHU110" s="17"/>
      <c r="PHV110" s="17"/>
      <c r="PHW110" s="17"/>
      <c r="PHX110" s="17"/>
      <c r="PHY110" s="17"/>
      <c r="PHZ110" s="17"/>
      <c r="PIA110" s="17"/>
      <c r="PIB110" s="17"/>
      <c r="PIC110" s="17"/>
      <c r="PID110" s="17"/>
      <c r="PIE110" s="17"/>
      <c r="PIF110" s="17"/>
      <c r="PIG110" s="17"/>
      <c r="PIH110" s="17"/>
      <c r="PII110" s="17"/>
      <c r="PIJ110" s="17"/>
      <c r="PIK110" s="17"/>
      <c r="PIL110" s="17"/>
      <c r="PIM110" s="17"/>
      <c r="PIN110" s="17"/>
      <c r="PIO110" s="17"/>
      <c r="PIP110" s="17"/>
      <c r="PIQ110" s="17"/>
      <c r="PIR110" s="17"/>
      <c r="PIS110" s="17"/>
      <c r="PIT110" s="17"/>
      <c r="PIU110" s="17"/>
      <c r="PIV110" s="17"/>
      <c r="PIW110" s="17"/>
      <c r="PIX110" s="17"/>
      <c r="PIY110" s="17"/>
      <c r="PIZ110" s="17"/>
      <c r="PJA110" s="17"/>
      <c r="PJB110" s="17"/>
      <c r="PJC110" s="17"/>
      <c r="PJD110" s="17"/>
      <c r="PJE110" s="17"/>
      <c r="PJF110" s="17"/>
      <c r="PJG110" s="17"/>
      <c r="PJH110" s="17"/>
      <c r="PJI110" s="17"/>
      <c r="PJJ110" s="17"/>
      <c r="PJK110" s="17"/>
      <c r="PJL110" s="17"/>
      <c r="PJM110" s="17"/>
      <c r="PJN110" s="17"/>
      <c r="PJO110" s="17"/>
      <c r="PJP110" s="17"/>
      <c r="PJQ110" s="17"/>
      <c r="PJR110" s="17"/>
      <c r="PJS110" s="17"/>
      <c r="PJT110" s="17"/>
      <c r="PJU110" s="17"/>
      <c r="PJV110" s="17"/>
      <c r="PJW110" s="17"/>
      <c r="PJX110" s="17"/>
      <c r="PJY110" s="17"/>
      <c r="PJZ110" s="17"/>
      <c r="PKA110" s="17"/>
      <c r="PKB110" s="17"/>
      <c r="PKC110" s="17"/>
      <c r="PKD110" s="17"/>
      <c r="PKE110" s="17"/>
      <c r="PKF110" s="17"/>
      <c r="PKG110" s="17"/>
      <c r="PKH110" s="17"/>
      <c r="PKI110" s="17"/>
      <c r="PKJ110" s="17"/>
      <c r="PKK110" s="17"/>
      <c r="PKL110" s="17"/>
      <c r="PKM110" s="17"/>
      <c r="PKN110" s="17"/>
      <c r="PKO110" s="17"/>
      <c r="PKP110" s="17"/>
      <c r="PKQ110" s="17"/>
      <c r="PKR110" s="17"/>
      <c r="PKS110" s="17"/>
      <c r="PKT110" s="17"/>
      <c r="PKU110" s="17"/>
      <c r="PKV110" s="17"/>
      <c r="PKW110" s="17"/>
      <c r="PKX110" s="17"/>
      <c r="PKY110" s="17"/>
      <c r="PKZ110" s="17"/>
      <c r="PLA110" s="17"/>
      <c r="PLB110" s="17"/>
      <c r="PLC110" s="17"/>
      <c r="PLD110" s="17"/>
      <c r="PLE110" s="17"/>
      <c r="PLF110" s="17"/>
      <c r="PLG110" s="17"/>
      <c r="PLH110" s="17"/>
      <c r="PLI110" s="17"/>
      <c r="PLJ110" s="17"/>
      <c r="PLK110" s="17"/>
      <c r="PLL110" s="17"/>
      <c r="PLM110" s="17"/>
      <c r="PLN110" s="17"/>
      <c r="PLO110" s="17"/>
      <c r="PLP110" s="17"/>
      <c r="PLQ110" s="17"/>
      <c r="PLR110" s="17"/>
      <c r="PLS110" s="17"/>
      <c r="PLT110" s="17"/>
      <c r="PLU110" s="17"/>
      <c r="PLV110" s="17"/>
      <c r="PLW110" s="17"/>
      <c r="PLX110" s="17"/>
      <c r="PLY110" s="17"/>
      <c r="PLZ110" s="17"/>
      <c r="PMA110" s="17"/>
      <c r="PMB110" s="17"/>
      <c r="PMC110" s="17"/>
      <c r="PMD110" s="17"/>
      <c r="PME110" s="17"/>
      <c r="PMF110" s="17"/>
      <c r="PMG110" s="17"/>
      <c r="PMH110" s="17"/>
      <c r="PMI110" s="17"/>
      <c r="PMJ110" s="17"/>
      <c r="PMK110" s="17"/>
      <c r="PML110" s="17"/>
      <c r="PMM110" s="17"/>
      <c r="PMN110" s="17"/>
      <c r="PMO110" s="17"/>
      <c r="PMP110" s="17"/>
      <c r="PMQ110" s="17"/>
      <c r="PMR110" s="17"/>
      <c r="PMS110" s="17"/>
      <c r="PMT110" s="17"/>
      <c r="PMU110" s="17"/>
      <c r="PMV110" s="17"/>
      <c r="PMW110" s="17"/>
      <c r="PMX110" s="17"/>
      <c r="PMY110" s="17"/>
      <c r="PMZ110" s="17"/>
      <c r="PNA110" s="17"/>
      <c r="PNB110" s="17"/>
      <c r="PNC110" s="17"/>
      <c r="PND110" s="17"/>
      <c r="PNE110" s="17"/>
      <c r="PNF110" s="17"/>
      <c r="PNG110" s="17"/>
      <c r="PNH110" s="17"/>
      <c r="PNI110" s="17"/>
      <c r="PNJ110" s="17"/>
      <c r="PNK110" s="17"/>
      <c r="PNL110" s="17"/>
      <c r="PNM110" s="17"/>
      <c r="PNN110" s="17"/>
      <c r="PNO110" s="17"/>
      <c r="PNP110" s="17"/>
      <c r="PNQ110" s="17"/>
      <c r="PNR110" s="17"/>
      <c r="PNS110" s="17"/>
      <c r="PNT110" s="17"/>
      <c r="PNU110" s="17"/>
      <c r="PNV110" s="17"/>
      <c r="PNW110" s="17"/>
      <c r="PNX110" s="17"/>
      <c r="PNY110" s="17"/>
      <c r="PNZ110" s="17"/>
      <c r="POA110" s="17"/>
      <c r="POB110" s="17"/>
      <c r="POC110" s="17"/>
      <c r="POD110" s="17"/>
      <c r="POE110" s="17"/>
      <c r="POF110" s="17"/>
      <c r="POG110" s="17"/>
      <c r="POH110" s="17"/>
      <c r="POI110" s="17"/>
      <c r="POJ110" s="17"/>
      <c r="POK110" s="17"/>
      <c r="POL110" s="17"/>
      <c r="POM110" s="17"/>
      <c r="PON110" s="17"/>
      <c r="POO110" s="17"/>
      <c r="POP110" s="17"/>
      <c r="POQ110" s="17"/>
      <c r="POR110" s="17"/>
      <c r="POS110" s="17"/>
      <c r="POT110" s="17"/>
      <c r="POU110" s="17"/>
      <c r="POV110" s="17"/>
      <c r="POW110" s="17"/>
      <c r="POX110" s="17"/>
      <c r="POY110" s="17"/>
      <c r="POZ110" s="17"/>
      <c r="PPA110" s="17"/>
      <c r="PPB110" s="17"/>
      <c r="PPC110" s="17"/>
      <c r="PPD110" s="17"/>
      <c r="PPE110" s="17"/>
      <c r="PPF110" s="17"/>
      <c r="PPG110" s="17"/>
      <c r="PPH110" s="17"/>
      <c r="PPI110" s="17"/>
      <c r="PPJ110" s="17"/>
      <c r="PPK110" s="17"/>
      <c r="PPL110" s="17"/>
      <c r="PPM110" s="17"/>
      <c r="PPN110" s="17"/>
      <c r="PPO110" s="17"/>
      <c r="PPP110" s="17"/>
      <c r="PPQ110" s="17"/>
      <c r="PPR110" s="17"/>
      <c r="PPS110" s="17"/>
      <c r="PPT110" s="17"/>
      <c r="PPU110" s="17"/>
      <c r="PPV110" s="17"/>
      <c r="PPW110" s="17"/>
      <c r="PPX110" s="17"/>
      <c r="PPY110" s="17"/>
      <c r="PPZ110" s="17"/>
      <c r="PQA110" s="17"/>
      <c r="PQB110" s="17"/>
      <c r="PQC110" s="17"/>
      <c r="PQD110" s="17"/>
      <c r="PQE110" s="17"/>
      <c r="PQF110" s="17"/>
      <c r="PQG110" s="17"/>
      <c r="PQH110" s="17"/>
      <c r="PQI110" s="17"/>
      <c r="PQJ110" s="17"/>
      <c r="PQK110" s="17"/>
      <c r="PQL110" s="17"/>
      <c r="PQM110" s="17"/>
      <c r="PQN110" s="17"/>
      <c r="PQO110" s="17"/>
      <c r="PQP110" s="17"/>
      <c r="PQQ110" s="17"/>
      <c r="PQR110" s="17"/>
      <c r="PQS110" s="17"/>
      <c r="PQT110" s="17"/>
      <c r="PQU110" s="17"/>
      <c r="PQV110" s="17"/>
      <c r="PQW110" s="17"/>
      <c r="PQX110" s="17"/>
      <c r="PQY110" s="17"/>
      <c r="PQZ110" s="17"/>
      <c r="PRA110" s="17"/>
      <c r="PRB110" s="17"/>
      <c r="PRC110" s="17"/>
      <c r="PRD110" s="17"/>
      <c r="PRE110" s="17"/>
      <c r="PRF110" s="17"/>
      <c r="PRG110" s="17"/>
      <c r="PRH110" s="17"/>
      <c r="PRI110" s="17"/>
      <c r="PRJ110" s="17"/>
      <c r="PRK110" s="17"/>
      <c r="PRL110" s="17"/>
      <c r="PRM110" s="17"/>
      <c r="PRN110" s="17"/>
      <c r="PRO110" s="17"/>
      <c r="PRP110" s="17"/>
      <c r="PRQ110" s="17"/>
      <c r="PRR110" s="17"/>
      <c r="PRS110" s="17"/>
      <c r="PRT110" s="17"/>
      <c r="PRU110" s="17"/>
      <c r="PRV110" s="17"/>
      <c r="PRW110" s="17"/>
      <c r="PRX110" s="17"/>
      <c r="PRY110" s="17"/>
      <c r="PRZ110" s="17"/>
      <c r="PSA110" s="17"/>
      <c r="PSB110" s="17"/>
      <c r="PSC110" s="17"/>
      <c r="PSD110" s="17"/>
      <c r="PSE110" s="17"/>
      <c r="PSF110" s="17"/>
      <c r="PSG110" s="17"/>
      <c r="PSH110" s="17"/>
      <c r="PSI110" s="17"/>
      <c r="PSJ110" s="17"/>
      <c r="PSK110" s="17"/>
      <c r="PSL110" s="17"/>
      <c r="PSM110" s="17"/>
      <c r="PSN110" s="17"/>
      <c r="PSO110" s="17"/>
      <c r="PSP110" s="17"/>
      <c r="PSQ110" s="17"/>
      <c r="PSR110" s="17"/>
      <c r="PSS110" s="17"/>
      <c r="PST110" s="17"/>
      <c r="PSU110" s="17"/>
      <c r="PSV110" s="17"/>
      <c r="PSW110" s="17"/>
      <c r="PSX110" s="17"/>
      <c r="PSY110" s="17"/>
      <c r="PSZ110" s="17"/>
      <c r="PTA110" s="17"/>
      <c r="PTB110" s="17"/>
      <c r="PTC110" s="17"/>
      <c r="PTD110" s="17"/>
      <c r="PTE110" s="17"/>
      <c r="PTF110" s="17"/>
      <c r="PTG110" s="17"/>
      <c r="PTH110" s="17"/>
      <c r="PTI110" s="17"/>
      <c r="PTJ110" s="17"/>
      <c r="PTK110" s="17"/>
      <c r="PTL110" s="17"/>
      <c r="PTM110" s="17"/>
      <c r="PTN110" s="17"/>
      <c r="PTO110" s="17"/>
      <c r="PTP110" s="17"/>
      <c r="PTQ110" s="17"/>
      <c r="PTR110" s="17"/>
      <c r="PTS110" s="17"/>
      <c r="PTT110" s="17"/>
      <c r="PTU110" s="17"/>
      <c r="PTV110" s="17"/>
      <c r="PTW110" s="17"/>
      <c r="PTX110" s="17"/>
      <c r="PTY110" s="17"/>
      <c r="PTZ110" s="17"/>
      <c r="PUA110" s="17"/>
      <c r="PUB110" s="17"/>
      <c r="PUC110" s="17"/>
      <c r="PUD110" s="17"/>
      <c r="PUE110" s="17"/>
      <c r="PUF110" s="17"/>
      <c r="PUG110" s="17"/>
      <c r="PUH110" s="17"/>
      <c r="PUI110" s="17"/>
      <c r="PUJ110" s="17"/>
      <c r="PUK110" s="17"/>
      <c r="PUL110" s="17"/>
      <c r="PUM110" s="17"/>
      <c r="PUN110" s="17"/>
      <c r="PUO110" s="17"/>
      <c r="PUP110" s="17"/>
      <c r="PUQ110" s="17"/>
      <c r="PUR110" s="17"/>
      <c r="PUS110" s="17"/>
      <c r="PUT110" s="17"/>
      <c r="PUU110" s="17"/>
      <c r="PUV110" s="17"/>
      <c r="PUW110" s="17"/>
      <c r="PUX110" s="17"/>
      <c r="PUY110" s="17"/>
      <c r="PUZ110" s="17"/>
      <c r="PVA110" s="17"/>
      <c r="PVB110" s="17"/>
      <c r="PVC110" s="17"/>
      <c r="PVD110" s="17"/>
      <c r="PVE110" s="17"/>
      <c r="PVF110" s="17"/>
      <c r="PVG110" s="17"/>
      <c r="PVH110" s="17"/>
      <c r="PVI110" s="17"/>
      <c r="PVJ110" s="17"/>
      <c r="PVK110" s="17"/>
      <c r="PVL110" s="17"/>
      <c r="PVM110" s="17"/>
      <c r="PVN110" s="17"/>
      <c r="PVO110" s="17"/>
      <c r="PVP110" s="17"/>
      <c r="PVQ110" s="17"/>
      <c r="PVR110" s="17"/>
      <c r="PVS110" s="17"/>
      <c r="PVT110" s="17"/>
      <c r="PVU110" s="17"/>
      <c r="PVV110" s="17"/>
      <c r="PVW110" s="17"/>
      <c r="PVX110" s="17"/>
      <c r="PVY110" s="17"/>
      <c r="PVZ110" s="17"/>
      <c r="PWA110" s="17"/>
      <c r="PWB110" s="17"/>
      <c r="PWC110" s="17"/>
      <c r="PWD110" s="17"/>
      <c r="PWE110" s="17"/>
      <c r="PWF110" s="17"/>
      <c r="PWG110" s="17"/>
      <c r="PWH110" s="17"/>
      <c r="PWI110" s="17"/>
      <c r="PWJ110" s="17"/>
      <c r="PWK110" s="17"/>
      <c r="PWL110" s="17"/>
      <c r="PWM110" s="17"/>
      <c r="PWN110" s="17"/>
      <c r="PWO110" s="17"/>
      <c r="PWP110" s="17"/>
      <c r="PWQ110" s="17"/>
      <c r="PWR110" s="17"/>
      <c r="PWS110" s="17"/>
      <c r="PWT110" s="17"/>
      <c r="PWU110" s="17"/>
      <c r="PWV110" s="17"/>
      <c r="PWW110" s="17"/>
      <c r="PWX110" s="17"/>
      <c r="PWY110" s="17"/>
      <c r="PWZ110" s="17"/>
      <c r="PXA110" s="17"/>
      <c r="PXB110" s="17"/>
      <c r="PXC110" s="17"/>
      <c r="PXD110" s="17"/>
      <c r="PXE110" s="17"/>
      <c r="PXF110" s="17"/>
      <c r="PXG110" s="17"/>
      <c r="PXH110" s="17"/>
      <c r="PXI110" s="17"/>
      <c r="PXJ110" s="17"/>
      <c r="PXK110" s="17"/>
      <c r="PXL110" s="17"/>
      <c r="PXM110" s="17"/>
      <c r="PXN110" s="17"/>
      <c r="PXO110" s="17"/>
      <c r="PXP110" s="17"/>
      <c r="PXQ110" s="17"/>
      <c r="PXR110" s="17"/>
      <c r="PXS110" s="17"/>
      <c r="PXT110" s="17"/>
      <c r="PXU110" s="17"/>
      <c r="PXV110" s="17"/>
      <c r="PXW110" s="17"/>
      <c r="PXX110" s="17"/>
      <c r="PXY110" s="17"/>
      <c r="PXZ110" s="17"/>
      <c r="PYA110" s="17"/>
      <c r="PYB110" s="17"/>
      <c r="PYC110" s="17"/>
      <c r="PYD110" s="17"/>
      <c r="PYE110" s="17"/>
      <c r="PYF110" s="17"/>
      <c r="PYG110" s="17"/>
      <c r="PYH110" s="17"/>
      <c r="PYI110" s="17"/>
      <c r="PYJ110" s="17"/>
      <c r="PYK110" s="17"/>
      <c r="PYL110" s="17"/>
      <c r="PYM110" s="17"/>
      <c r="PYN110" s="17"/>
      <c r="PYO110" s="17"/>
      <c r="PYP110" s="17"/>
      <c r="PYQ110" s="17"/>
      <c r="PYR110" s="17"/>
      <c r="PYS110" s="17"/>
      <c r="PYT110" s="17"/>
      <c r="PYU110" s="17"/>
      <c r="PYV110" s="17"/>
      <c r="PYW110" s="17"/>
      <c r="PYX110" s="17"/>
      <c r="PYY110" s="17"/>
      <c r="PYZ110" s="17"/>
      <c r="PZA110" s="17"/>
      <c r="PZB110" s="17"/>
      <c r="PZC110" s="17"/>
      <c r="PZD110" s="17"/>
      <c r="PZE110" s="17"/>
      <c r="PZF110" s="17"/>
      <c r="PZG110" s="17"/>
      <c r="PZH110" s="17"/>
      <c r="PZI110" s="17"/>
      <c r="PZJ110" s="17"/>
      <c r="PZK110" s="17"/>
      <c r="PZL110" s="17"/>
      <c r="PZM110" s="17"/>
      <c r="PZN110" s="17"/>
      <c r="PZO110" s="17"/>
      <c r="PZP110" s="17"/>
      <c r="PZQ110" s="17"/>
      <c r="PZR110" s="17"/>
      <c r="PZS110" s="17"/>
      <c r="PZT110" s="17"/>
      <c r="PZU110" s="17"/>
      <c r="PZV110" s="17"/>
      <c r="PZW110" s="17"/>
      <c r="PZX110" s="17"/>
      <c r="PZY110" s="17"/>
      <c r="PZZ110" s="17"/>
      <c r="QAA110" s="17"/>
      <c r="QAB110" s="17"/>
      <c r="QAC110" s="17"/>
      <c r="QAD110" s="17"/>
      <c r="QAE110" s="17"/>
      <c r="QAF110" s="17"/>
      <c r="QAG110" s="17"/>
      <c r="QAH110" s="17"/>
      <c r="QAI110" s="17"/>
      <c r="QAJ110" s="17"/>
      <c r="QAK110" s="17"/>
      <c r="QAL110" s="17"/>
      <c r="QAM110" s="17"/>
      <c r="QAN110" s="17"/>
      <c r="QAO110" s="17"/>
      <c r="QAP110" s="17"/>
      <c r="QAQ110" s="17"/>
      <c r="QAR110" s="17"/>
      <c r="QAS110" s="17"/>
      <c r="QAT110" s="17"/>
      <c r="QAU110" s="17"/>
      <c r="QAV110" s="17"/>
      <c r="QAW110" s="17"/>
      <c r="QAX110" s="17"/>
      <c r="QAY110" s="17"/>
      <c r="QAZ110" s="17"/>
      <c r="QBA110" s="17"/>
      <c r="QBB110" s="17"/>
      <c r="QBC110" s="17"/>
      <c r="QBD110" s="17"/>
      <c r="QBE110" s="17"/>
      <c r="QBF110" s="17"/>
      <c r="QBG110" s="17"/>
      <c r="QBH110" s="17"/>
      <c r="QBI110" s="17"/>
      <c r="QBJ110" s="17"/>
      <c r="QBK110" s="17"/>
      <c r="QBL110" s="17"/>
      <c r="QBM110" s="17"/>
      <c r="QBN110" s="17"/>
      <c r="QBO110" s="17"/>
      <c r="QBP110" s="17"/>
      <c r="QBQ110" s="17"/>
      <c r="QBR110" s="17"/>
      <c r="QBS110" s="17"/>
      <c r="QBT110" s="17"/>
      <c r="QBU110" s="17"/>
      <c r="QBV110" s="17"/>
      <c r="QBW110" s="17"/>
      <c r="QBX110" s="17"/>
      <c r="QBY110" s="17"/>
      <c r="QBZ110" s="17"/>
      <c r="QCA110" s="17"/>
      <c r="QCB110" s="17"/>
      <c r="QCC110" s="17"/>
      <c r="QCD110" s="17"/>
      <c r="QCE110" s="17"/>
      <c r="QCF110" s="17"/>
      <c r="QCG110" s="17"/>
      <c r="QCH110" s="17"/>
      <c r="QCI110" s="17"/>
      <c r="QCJ110" s="17"/>
      <c r="QCK110" s="17"/>
      <c r="QCL110" s="17"/>
      <c r="QCM110" s="17"/>
      <c r="QCN110" s="17"/>
      <c r="QCO110" s="17"/>
      <c r="QCP110" s="17"/>
      <c r="QCQ110" s="17"/>
      <c r="QCR110" s="17"/>
      <c r="QCS110" s="17"/>
      <c r="QCT110" s="17"/>
      <c r="QCU110" s="17"/>
      <c r="QCV110" s="17"/>
      <c r="QCW110" s="17"/>
      <c r="QCX110" s="17"/>
      <c r="QCY110" s="17"/>
      <c r="QCZ110" s="17"/>
      <c r="QDA110" s="17"/>
      <c r="QDB110" s="17"/>
      <c r="QDC110" s="17"/>
      <c r="QDD110" s="17"/>
      <c r="QDE110" s="17"/>
      <c r="QDF110" s="17"/>
      <c r="QDG110" s="17"/>
      <c r="QDH110" s="17"/>
      <c r="QDI110" s="17"/>
      <c r="QDJ110" s="17"/>
      <c r="QDK110" s="17"/>
      <c r="QDL110" s="17"/>
      <c r="QDM110" s="17"/>
      <c r="QDN110" s="17"/>
      <c r="QDO110" s="17"/>
      <c r="QDP110" s="17"/>
      <c r="QDQ110" s="17"/>
      <c r="QDR110" s="17"/>
      <c r="QDS110" s="17"/>
      <c r="QDT110" s="17"/>
      <c r="QDU110" s="17"/>
      <c r="QDV110" s="17"/>
      <c r="QDW110" s="17"/>
      <c r="QDX110" s="17"/>
      <c r="QDY110" s="17"/>
      <c r="QDZ110" s="17"/>
      <c r="QEA110" s="17"/>
      <c r="QEB110" s="17"/>
      <c r="QEC110" s="17"/>
      <c r="QED110" s="17"/>
      <c r="QEE110" s="17"/>
      <c r="QEF110" s="17"/>
      <c r="QEG110" s="17"/>
      <c r="QEH110" s="17"/>
      <c r="QEI110" s="17"/>
      <c r="QEJ110" s="17"/>
      <c r="QEK110" s="17"/>
      <c r="QEL110" s="17"/>
      <c r="QEM110" s="17"/>
      <c r="QEN110" s="17"/>
      <c r="QEO110" s="17"/>
      <c r="QEP110" s="17"/>
      <c r="QEQ110" s="17"/>
      <c r="QER110" s="17"/>
      <c r="QES110" s="17"/>
      <c r="QET110" s="17"/>
      <c r="QEU110" s="17"/>
      <c r="QEV110" s="17"/>
      <c r="QEW110" s="17"/>
      <c r="QEX110" s="17"/>
      <c r="QEY110" s="17"/>
      <c r="QEZ110" s="17"/>
      <c r="QFA110" s="17"/>
      <c r="QFB110" s="17"/>
      <c r="QFC110" s="17"/>
      <c r="QFD110" s="17"/>
      <c r="QFE110" s="17"/>
      <c r="QFF110" s="17"/>
      <c r="QFG110" s="17"/>
      <c r="QFH110" s="17"/>
      <c r="QFI110" s="17"/>
      <c r="QFJ110" s="17"/>
      <c r="QFK110" s="17"/>
      <c r="QFL110" s="17"/>
      <c r="QFM110" s="17"/>
      <c r="QFN110" s="17"/>
      <c r="QFO110" s="17"/>
      <c r="QFP110" s="17"/>
      <c r="QFQ110" s="17"/>
      <c r="QFR110" s="17"/>
      <c r="QFS110" s="17"/>
      <c r="QFT110" s="17"/>
      <c r="QFU110" s="17"/>
      <c r="QFV110" s="17"/>
      <c r="QFW110" s="17"/>
      <c r="QFX110" s="17"/>
      <c r="QFY110" s="17"/>
      <c r="QFZ110" s="17"/>
      <c r="QGA110" s="17"/>
      <c r="QGB110" s="17"/>
      <c r="QGC110" s="17"/>
      <c r="QGD110" s="17"/>
      <c r="QGE110" s="17"/>
      <c r="QGF110" s="17"/>
      <c r="QGG110" s="17"/>
      <c r="QGH110" s="17"/>
      <c r="QGI110" s="17"/>
      <c r="QGJ110" s="17"/>
      <c r="QGK110" s="17"/>
      <c r="QGL110" s="17"/>
      <c r="QGM110" s="17"/>
      <c r="QGN110" s="17"/>
      <c r="QGO110" s="17"/>
      <c r="QGP110" s="17"/>
      <c r="QGQ110" s="17"/>
      <c r="QGR110" s="17"/>
      <c r="QGS110" s="17"/>
      <c r="QGT110" s="17"/>
      <c r="QGU110" s="17"/>
      <c r="QGV110" s="17"/>
      <c r="QGW110" s="17"/>
      <c r="QGX110" s="17"/>
      <c r="QGY110" s="17"/>
      <c r="QGZ110" s="17"/>
      <c r="QHA110" s="17"/>
      <c r="QHB110" s="17"/>
      <c r="QHC110" s="17"/>
      <c r="QHD110" s="17"/>
      <c r="QHE110" s="17"/>
      <c r="QHF110" s="17"/>
      <c r="QHG110" s="17"/>
      <c r="QHH110" s="17"/>
      <c r="QHI110" s="17"/>
      <c r="QHJ110" s="17"/>
      <c r="QHK110" s="17"/>
      <c r="QHL110" s="17"/>
      <c r="QHM110" s="17"/>
      <c r="QHN110" s="17"/>
      <c r="QHO110" s="17"/>
      <c r="QHP110" s="17"/>
      <c r="QHQ110" s="17"/>
      <c r="QHR110" s="17"/>
      <c r="QHS110" s="17"/>
      <c r="QHT110" s="17"/>
      <c r="QHU110" s="17"/>
      <c r="QHV110" s="17"/>
      <c r="QHW110" s="17"/>
      <c r="QHX110" s="17"/>
      <c r="QHY110" s="17"/>
      <c r="QHZ110" s="17"/>
      <c r="QIA110" s="17"/>
      <c r="QIB110" s="17"/>
      <c r="QIC110" s="17"/>
      <c r="QID110" s="17"/>
      <c r="QIE110" s="17"/>
      <c r="QIF110" s="17"/>
      <c r="QIG110" s="17"/>
      <c r="QIH110" s="17"/>
      <c r="QII110" s="17"/>
      <c r="QIJ110" s="17"/>
      <c r="QIK110" s="17"/>
      <c r="QIL110" s="17"/>
      <c r="QIM110" s="17"/>
      <c r="QIN110" s="17"/>
      <c r="QIO110" s="17"/>
      <c r="QIP110" s="17"/>
      <c r="QIQ110" s="17"/>
      <c r="QIR110" s="17"/>
      <c r="QIS110" s="17"/>
      <c r="QIT110" s="17"/>
      <c r="QIU110" s="17"/>
      <c r="QIV110" s="17"/>
      <c r="QIW110" s="17"/>
      <c r="QIX110" s="17"/>
      <c r="QIY110" s="17"/>
      <c r="QIZ110" s="17"/>
      <c r="QJA110" s="17"/>
      <c r="QJB110" s="17"/>
      <c r="QJC110" s="17"/>
      <c r="QJD110" s="17"/>
      <c r="QJE110" s="17"/>
      <c r="QJF110" s="17"/>
      <c r="QJG110" s="17"/>
      <c r="QJH110" s="17"/>
      <c r="QJI110" s="17"/>
      <c r="QJJ110" s="17"/>
      <c r="QJK110" s="17"/>
      <c r="QJL110" s="17"/>
      <c r="QJM110" s="17"/>
      <c r="QJN110" s="17"/>
      <c r="QJO110" s="17"/>
      <c r="QJP110" s="17"/>
      <c r="QJQ110" s="17"/>
      <c r="QJR110" s="17"/>
      <c r="QJS110" s="17"/>
      <c r="QJT110" s="17"/>
      <c r="QJU110" s="17"/>
      <c r="QJV110" s="17"/>
      <c r="QJW110" s="17"/>
      <c r="QJX110" s="17"/>
      <c r="QJY110" s="17"/>
      <c r="QJZ110" s="17"/>
      <c r="QKA110" s="17"/>
      <c r="QKB110" s="17"/>
      <c r="QKC110" s="17"/>
      <c r="QKD110" s="17"/>
      <c r="QKE110" s="17"/>
      <c r="QKF110" s="17"/>
      <c r="QKG110" s="17"/>
      <c r="QKH110" s="17"/>
      <c r="QKI110" s="17"/>
      <c r="QKJ110" s="17"/>
      <c r="QKK110" s="17"/>
      <c r="QKL110" s="17"/>
      <c r="QKM110" s="17"/>
      <c r="QKN110" s="17"/>
      <c r="QKO110" s="17"/>
      <c r="QKP110" s="17"/>
      <c r="QKQ110" s="17"/>
      <c r="QKR110" s="17"/>
      <c r="QKS110" s="17"/>
      <c r="QKT110" s="17"/>
      <c r="QKU110" s="17"/>
      <c r="QKV110" s="17"/>
      <c r="QKW110" s="17"/>
      <c r="QKX110" s="17"/>
      <c r="QKY110" s="17"/>
      <c r="QKZ110" s="17"/>
      <c r="QLA110" s="17"/>
      <c r="QLB110" s="17"/>
      <c r="QLC110" s="17"/>
      <c r="QLD110" s="17"/>
      <c r="QLE110" s="17"/>
      <c r="QLF110" s="17"/>
      <c r="QLG110" s="17"/>
      <c r="QLH110" s="17"/>
      <c r="QLI110" s="17"/>
      <c r="QLJ110" s="17"/>
      <c r="QLK110" s="17"/>
      <c r="QLL110" s="17"/>
      <c r="QLM110" s="17"/>
      <c r="QLN110" s="17"/>
      <c r="QLO110" s="17"/>
      <c r="QLP110" s="17"/>
      <c r="QLQ110" s="17"/>
      <c r="QLR110" s="17"/>
      <c r="QLS110" s="17"/>
      <c r="QLT110" s="17"/>
      <c r="QLU110" s="17"/>
      <c r="QLV110" s="17"/>
      <c r="QLW110" s="17"/>
      <c r="QLX110" s="17"/>
      <c r="QLY110" s="17"/>
      <c r="QLZ110" s="17"/>
      <c r="QMA110" s="17"/>
      <c r="QMB110" s="17"/>
      <c r="QMC110" s="17"/>
      <c r="QMD110" s="17"/>
      <c r="QME110" s="17"/>
      <c r="QMF110" s="17"/>
      <c r="QMG110" s="17"/>
      <c r="QMH110" s="17"/>
      <c r="QMI110" s="17"/>
      <c r="QMJ110" s="17"/>
      <c r="QMK110" s="17"/>
      <c r="QML110" s="17"/>
      <c r="QMM110" s="17"/>
      <c r="QMN110" s="17"/>
      <c r="QMO110" s="17"/>
      <c r="QMP110" s="17"/>
      <c r="QMQ110" s="17"/>
      <c r="QMR110" s="17"/>
      <c r="QMS110" s="17"/>
      <c r="QMT110" s="17"/>
      <c r="QMU110" s="17"/>
      <c r="QMV110" s="17"/>
      <c r="QMW110" s="17"/>
      <c r="QMX110" s="17"/>
      <c r="QMY110" s="17"/>
      <c r="QMZ110" s="17"/>
      <c r="QNA110" s="17"/>
      <c r="QNB110" s="17"/>
      <c r="QNC110" s="17"/>
      <c r="QND110" s="17"/>
      <c r="QNE110" s="17"/>
      <c r="QNF110" s="17"/>
      <c r="QNG110" s="17"/>
      <c r="QNH110" s="17"/>
      <c r="QNI110" s="17"/>
      <c r="QNJ110" s="17"/>
      <c r="QNK110" s="17"/>
      <c r="QNL110" s="17"/>
      <c r="QNM110" s="17"/>
      <c r="QNN110" s="17"/>
      <c r="QNO110" s="17"/>
      <c r="QNP110" s="17"/>
      <c r="QNQ110" s="17"/>
      <c r="QNR110" s="17"/>
      <c r="QNS110" s="17"/>
      <c r="QNT110" s="17"/>
      <c r="QNU110" s="17"/>
      <c r="QNV110" s="17"/>
      <c r="QNW110" s="17"/>
      <c r="QNX110" s="17"/>
      <c r="QNY110" s="17"/>
      <c r="QNZ110" s="17"/>
      <c r="QOA110" s="17"/>
      <c r="QOB110" s="17"/>
      <c r="QOC110" s="17"/>
      <c r="QOD110" s="17"/>
      <c r="QOE110" s="17"/>
      <c r="QOF110" s="17"/>
      <c r="QOG110" s="17"/>
      <c r="QOH110" s="17"/>
      <c r="QOI110" s="17"/>
      <c r="QOJ110" s="17"/>
      <c r="QOK110" s="17"/>
      <c r="QOL110" s="17"/>
      <c r="QOM110" s="17"/>
      <c r="QON110" s="17"/>
      <c r="QOO110" s="17"/>
      <c r="QOP110" s="17"/>
      <c r="QOQ110" s="17"/>
      <c r="QOR110" s="17"/>
      <c r="QOS110" s="17"/>
      <c r="QOT110" s="17"/>
      <c r="QOU110" s="17"/>
      <c r="QOV110" s="17"/>
      <c r="QOW110" s="17"/>
      <c r="QOX110" s="17"/>
      <c r="QOY110" s="17"/>
      <c r="QOZ110" s="17"/>
      <c r="QPA110" s="17"/>
      <c r="QPB110" s="17"/>
      <c r="QPC110" s="17"/>
      <c r="QPD110" s="17"/>
      <c r="QPE110" s="17"/>
      <c r="QPF110" s="17"/>
      <c r="QPG110" s="17"/>
      <c r="QPH110" s="17"/>
      <c r="QPI110" s="17"/>
      <c r="QPJ110" s="17"/>
      <c r="QPK110" s="17"/>
      <c r="QPL110" s="17"/>
      <c r="QPM110" s="17"/>
      <c r="QPN110" s="17"/>
      <c r="QPO110" s="17"/>
      <c r="QPP110" s="17"/>
      <c r="QPQ110" s="17"/>
      <c r="QPR110" s="17"/>
      <c r="QPS110" s="17"/>
      <c r="QPT110" s="17"/>
      <c r="QPU110" s="17"/>
      <c r="QPV110" s="17"/>
      <c r="QPW110" s="17"/>
      <c r="QPX110" s="17"/>
      <c r="QPY110" s="17"/>
      <c r="QPZ110" s="17"/>
      <c r="QQA110" s="17"/>
      <c r="QQB110" s="17"/>
      <c r="QQC110" s="17"/>
      <c r="QQD110" s="17"/>
      <c r="QQE110" s="17"/>
      <c r="QQF110" s="17"/>
      <c r="QQG110" s="17"/>
      <c r="QQH110" s="17"/>
      <c r="QQI110" s="17"/>
      <c r="QQJ110" s="17"/>
      <c r="QQK110" s="17"/>
      <c r="QQL110" s="17"/>
      <c r="QQM110" s="17"/>
      <c r="QQN110" s="17"/>
      <c r="QQO110" s="17"/>
      <c r="QQP110" s="17"/>
      <c r="QQQ110" s="17"/>
      <c r="QQR110" s="17"/>
      <c r="QQS110" s="17"/>
      <c r="QQT110" s="17"/>
      <c r="QQU110" s="17"/>
      <c r="QQV110" s="17"/>
      <c r="QQW110" s="17"/>
      <c r="QQX110" s="17"/>
      <c r="QQY110" s="17"/>
      <c r="QQZ110" s="17"/>
      <c r="QRA110" s="17"/>
      <c r="QRB110" s="17"/>
      <c r="QRC110" s="17"/>
      <c r="QRD110" s="17"/>
      <c r="QRE110" s="17"/>
      <c r="QRF110" s="17"/>
      <c r="QRG110" s="17"/>
      <c r="QRH110" s="17"/>
      <c r="QRI110" s="17"/>
      <c r="QRJ110" s="17"/>
      <c r="QRK110" s="17"/>
      <c r="QRL110" s="17"/>
      <c r="QRM110" s="17"/>
      <c r="QRN110" s="17"/>
      <c r="QRO110" s="17"/>
      <c r="QRP110" s="17"/>
      <c r="QRQ110" s="17"/>
      <c r="QRR110" s="17"/>
      <c r="QRS110" s="17"/>
      <c r="QRT110" s="17"/>
      <c r="QRU110" s="17"/>
      <c r="QRV110" s="17"/>
      <c r="QRW110" s="17"/>
      <c r="QRX110" s="17"/>
      <c r="QRY110" s="17"/>
      <c r="QRZ110" s="17"/>
      <c r="QSA110" s="17"/>
      <c r="QSB110" s="17"/>
      <c r="QSC110" s="17"/>
      <c r="QSD110" s="17"/>
      <c r="QSE110" s="17"/>
      <c r="QSF110" s="17"/>
      <c r="QSG110" s="17"/>
      <c r="QSH110" s="17"/>
      <c r="QSI110" s="17"/>
      <c r="QSJ110" s="17"/>
      <c r="QSK110" s="17"/>
      <c r="QSL110" s="17"/>
      <c r="QSM110" s="17"/>
      <c r="QSN110" s="17"/>
      <c r="QSO110" s="17"/>
      <c r="QSP110" s="17"/>
      <c r="QSQ110" s="17"/>
      <c r="QSR110" s="17"/>
      <c r="QSS110" s="17"/>
      <c r="QST110" s="17"/>
      <c r="QSU110" s="17"/>
      <c r="QSV110" s="17"/>
      <c r="QSW110" s="17"/>
      <c r="QSX110" s="17"/>
      <c r="QSY110" s="17"/>
      <c r="QSZ110" s="17"/>
      <c r="QTA110" s="17"/>
      <c r="QTB110" s="17"/>
      <c r="QTC110" s="17"/>
      <c r="QTD110" s="17"/>
      <c r="QTE110" s="17"/>
      <c r="QTF110" s="17"/>
      <c r="QTG110" s="17"/>
      <c r="QTH110" s="17"/>
      <c r="QTI110" s="17"/>
      <c r="QTJ110" s="17"/>
      <c r="QTK110" s="17"/>
      <c r="QTL110" s="17"/>
      <c r="QTM110" s="17"/>
      <c r="QTN110" s="17"/>
      <c r="QTO110" s="17"/>
      <c r="QTP110" s="17"/>
      <c r="QTQ110" s="17"/>
      <c r="QTR110" s="17"/>
      <c r="QTS110" s="17"/>
      <c r="QTT110" s="17"/>
      <c r="QTU110" s="17"/>
      <c r="QTV110" s="17"/>
      <c r="QTW110" s="17"/>
      <c r="QTX110" s="17"/>
      <c r="QTY110" s="17"/>
      <c r="QTZ110" s="17"/>
      <c r="QUA110" s="17"/>
      <c r="QUB110" s="17"/>
      <c r="QUC110" s="17"/>
      <c r="QUD110" s="17"/>
      <c r="QUE110" s="17"/>
      <c r="QUF110" s="17"/>
      <c r="QUG110" s="17"/>
      <c r="QUH110" s="17"/>
      <c r="QUI110" s="17"/>
      <c r="QUJ110" s="17"/>
      <c r="QUK110" s="17"/>
      <c r="QUL110" s="17"/>
      <c r="QUM110" s="17"/>
      <c r="QUN110" s="17"/>
      <c r="QUO110" s="17"/>
      <c r="QUP110" s="17"/>
      <c r="QUQ110" s="17"/>
      <c r="QUR110" s="17"/>
      <c r="QUS110" s="17"/>
      <c r="QUT110" s="17"/>
      <c r="QUU110" s="17"/>
      <c r="QUV110" s="17"/>
      <c r="QUW110" s="17"/>
      <c r="QUX110" s="17"/>
      <c r="QUY110" s="17"/>
      <c r="QUZ110" s="17"/>
      <c r="QVA110" s="17"/>
      <c r="QVB110" s="17"/>
      <c r="QVC110" s="17"/>
      <c r="QVD110" s="17"/>
      <c r="QVE110" s="17"/>
      <c r="QVF110" s="17"/>
      <c r="QVG110" s="17"/>
      <c r="QVH110" s="17"/>
      <c r="QVI110" s="17"/>
      <c r="QVJ110" s="17"/>
      <c r="QVK110" s="17"/>
      <c r="QVL110" s="17"/>
      <c r="QVM110" s="17"/>
      <c r="QVN110" s="17"/>
      <c r="QVO110" s="17"/>
      <c r="QVP110" s="17"/>
      <c r="QVQ110" s="17"/>
      <c r="QVR110" s="17"/>
      <c r="QVS110" s="17"/>
      <c r="QVT110" s="17"/>
      <c r="QVU110" s="17"/>
      <c r="QVV110" s="17"/>
      <c r="QVW110" s="17"/>
      <c r="QVX110" s="17"/>
      <c r="QVY110" s="17"/>
      <c r="QVZ110" s="17"/>
      <c r="QWA110" s="17"/>
      <c r="QWB110" s="17"/>
      <c r="QWC110" s="17"/>
      <c r="QWD110" s="17"/>
      <c r="QWE110" s="17"/>
      <c r="QWF110" s="17"/>
      <c r="QWG110" s="17"/>
      <c r="QWH110" s="17"/>
      <c r="QWI110" s="17"/>
      <c r="QWJ110" s="17"/>
      <c r="QWK110" s="17"/>
      <c r="QWL110" s="17"/>
      <c r="QWM110" s="17"/>
      <c r="QWN110" s="17"/>
      <c r="QWO110" s="17"/>
      <c r="QWP110" s="17"/>
      <c r="QWQ110" s="17"/>
      <c r="QWR110" s="17"/>
      <c r="QWS110" s="17"/>
      <c r="QWT110" s="17"/>
      <c r="QWU110" s="17"/>
      <c r="QWV110" s="17"/>
      <c r="QWW110" s="17"/>
      <c r="QWX110" s="17"/>
      <c r="QWY110" s="17"/>
      <c r="QWZ110" s="17"/>
      <c r="QXA110" s="17"/>
      <c r="QXB110" s="17"/>
      <c r="QXC110" s="17"/>
      <c r="QXD110" s="17"/>
      <c r="QXE110" s="17"/>
      <c r="QXF110" s="17"/>
      <c r="QXG110" s="17"/>
      <c r="QXH110" s="17"/>
      <c r="QXI110" s="17"/>
      <c r="QXJ110" s="17"/>
      <c r="QXK110" s="17"/>
      <c r="QXL110" s="17"/>
      <c r="QXM110" s="17"/>
      <c r="QXN110" s="17"/>
      <c r="QXO110" s="17"/>
      <c r="QXP110" s="17"/>
      <c r="QXQ110" s="17"/>
      <c r="QXR110" s="17"/>
      <c r="QXS110" s="17"/>
      <c r="QXT110" s="17"/>
      <c r="QXU110" s="17"/>
      <c r="QXV110" s="17"/>
      <c r="QXW110" s="17"/>
      <c r="QXX110" s="17"/>
      <c r="QXY110" s="17"/>
      <c r="QXZ110" s="17"/>
      <c r="QYA110" s="17"/>
      <c r="QYB110" s="17"/>
      <c r="QYC110" s="17"/>
      <c r="QYD110" s="17"/>
      <c r="QYE110" s="17"/>
      <c r="QYF110" s="17"/>
      <c r="QYG110" s="17"/>
      <c r="QYH110" s="17"/>
      <c r="QYI110" s="17"/>
      <c r="QYJ110" s="17"/>
      <c r="QYK110" s="17"/>
      <c r="QYL110" s="17"/>
      <c r="QYM110" s="17"/>
      <c r="QYN110" s="17"/>
      <c r="QYO110" s="17"/>
      <c r="QYP110" s="17"/>
      <c r="QYQ110" s="17"/>
      <c r="QYR110" s="17"/>
      <c r="QYS110" s="17"/>
      <c r="QYT110" s="17"/>
      <c r="QYU110" s="17"/>
      <c r="QYV110" s="17"/>
      <c r="QYW110" s="17"/>
      <c r="QYX110" s="17"/>
      <c r="QYY110" s="17"/>
      <c r="QYZ110" s="17"/>
      <c r="QZA110" s="17"/>
      <c r="QZB110" s="17"/>
      <c r="QZC110" s="17"/>
      <c r="QZD110" s="17"/>
      <c r="QZE110" s="17"/>
      <c r="QZF110" s="17"/>
      <c r="QZG110" s="17"/>
      <c r="QZH110" s="17"/>
      <c r="QZI110" s="17"/>
      <c r="QZJ110" s="17"/>
      <c r="QZK110" s="17"/>
      <c r="QZL110" s="17"/>
      <c r="QZM110" s="17"/>
      <c r="QZN110" s="17"/>
      <c r="QZO110" s="17"/>
      <c r="QZP110" s="17"/>
      <c r="QZQ110" s="17"/>
      <c r="QZR110" s="17"/>
      <c r="QZS110" s="17"/>
      <c r="QZT110" s="17"/>
      <c r="QZU110" s="17"/>
      <c r="QZV110" s="17"/>
      <c r="QZW110" s="17"/>
      <c r="QZX110" s="17"/>
      <c r="QZY110" s="17"/>
      <c r="QZZ110" s="17"/>
      <c r="RAA110" s="17"/>
      <c r="RAB110" s="17"/>
      <c r="RAC110" s="17"/>
      <c r="RAD110" s="17"/>
      <c r="RAE110" s="17"/>
      <c r="RAF110" s="17"/>
      <c r="RAG110" s="17"/>
      <c r="RAH110" s="17"/>
      <c r="RAI110" s="17"/>
      <c r="RAJ110" s="17"/>
      <c r="RAK110" s="17"/>
      <c r="RAL110" s="17"/>
      <c r="RAM110" s="17"/>
      <c r="RAN110" s="17"/>
      <c r="RAO110" s="17"/>
      <c r="RAP110" s="17"/>
      <c r="RAQ110" s="17"/>
      <c r="RAR110" s="17"/>
      <c r="RAS110" s="17"/>
      <c r="RAT110" s="17"/>
      <c r="RAU110" s="17"/>
      <c r="RAV110" s="17"/>
      <c r="RAW110" s="17"/>
      <c r="RAX110" s="17"/>
      <c r="RAY110" s="17"/>
      <c r="RAZ110" s="17"/>
      <c r="RBA110" s="17"/>
      <c r="RBB110" s="17"/>
      <c r="RBC110" s="17"/>
      <c r="RBD110" s="17"/>
      <c r="RBE110" s="17"/>
      <c r="RBF110" s="17"/>
      <c r="RBG110" s="17"/>
      <c r="RBH110" s="17"/>
      <c r="RBI110" s="17"/>
      <c r="RBJ110" s="17"/>
      <c r="RBK110" s="17"/>
      <c r="RBL110" s="17"/>
      <c r="RBM110" s="17"/>
      <c r="RBN110" s="17"/>
      <c r="RBO110" s="17"/>
      <c r="RBP110" s="17"/>
      <c r="RBQ110" s="17"/>
      <c r="RBR110" s="17"/>
      <c r="RBS110" s="17"/>
      <c r="RBT110" s="17"/>
      <c r="RBU110" s="17"/>
      <c r="RBV110" s="17"/>
      <c r="RBW110" s="17"/>
      <c r="RBX110" s="17"/>
      <c r="RBY110" s="17"/>
      <c r="RBZ110" s="17"/>
      <c r="RCA110" s="17"/>
      <c r="RCB110" s="17"/>
      <c r="RCC110" s="17"/>
      <c r="RCD110" s="17"/>
      <c r="RCE110" s="17"/>
      <c r="RCF110" s="17"/>
      <c r="RCG110" s="17"/>
      <c r="RCH110" s="17"/>
      <c r="RCI110" s="17"/>
      <c r="RCJ110" s="17"/>
      <c r="RCK110" s="17"/>
      <c r="RCL110" s="17"/>
      <c r="RCM110" s="17"/>
      <c r="RCN110" s="17"/>
      <c r="RCO110" s="17"/>
      <c r="RCP110" s="17"/>
      <c r="RCQ110" s="17"/>
      <c r="RCR110" s="17"/>
      <c r="RCS110" s="17"/>
      <c r="RCT110" s="17"/>
      <c r="RCU110" s="17"/>
      <c r="RCV110" s="17"/>
      <c r="RCW110" s="17"/>
      <c r="RCX110" s="17"/>
      <c r="RCY110" s="17"/>
      <c r="RCZ110" s="17"/>
      <c r="RDA110" s="17"/>
      <c r="RDB110" s="17"/>
      <c r="RDC110" s="17"/>
      <c r="RDD110" s="17"/>
      <c r="RDE110" s="17"/>
      <c r="RDF110" s="17"/>
      <c r="RDG110" s="17"/>
      <c r="RDH110" s="17"/>
      <c r="RDI110" s="17"/>
      <c r="RDJ110" s="17"/>
      <c r="RDK110" s="17"/>
      <c r="RDL110" s="17"/>
      <c r="RDM110" s="17"/>
      <c r="RDN110" s="17"/>
      <c r="RDO110" s="17"/>
      <c r="RDP110" s="17"/>
      <c r="RDQ110" s="17"/>
      <c r="RDR110" s="17"/>
      <c r="RDS110" s="17"/>
      <c r="RDT110" s="17"/>
      <c r="RDU110" s="17"/>
      <c r="RDV110" s="17"/>
      <c r="RDW110" s="17"/>
      <c r="RDX110" s="17"/>
      <c r="RDY110" s="17"/>
      <c r="RDZ110" s="17"/>
      <c r="REA110" s="17"/>
      <c r="REB110" s="17"/>
      <c r="REC110" s="17"/>
      <c r="RED110" s="17"/>
      <c r="REE110" s="17"/>
      <c r="REF110" s="17"/>
      <c r="REG110" s="17"/>
      <c r="REH110" s="17"/>
      <c r="REI110" s="17"/>
      <c r="REJ110" s="17"/>
      <c r="REK110" s="17"/>
      <c r="REL110" s="17"/>
      <c r="REM110" s="17"/>
      <c r="REN110" s="17"/>
      <c r="REO110" s="17"/>
      <c r="REP110" s="17"/>
      <c r="REQ110" s="17"/>
      <c r="RER110" s="17"/>
      <c r="RES110" s="17"/>
      <c r="RET110" s="17"/>
      <c r="REU110" s="17"/>
      <c r="REV110" s="17"/>
      <c r="REW110" s="17"/>
      <c r="REX110" s="17"/>
      <c r="REY110" s="17"/>
      <c r="REZ110" s="17"/>
      <c r="RFA110" s="17"/>
      <c r="RFB110" s="17"/>
      <c r="RFC110" s="17"/>
      <c r="RFD110" s="17"/>
      <c r="RFE110" s="17"/>
      <c r="RFF110" s="17"/>
      <c r="RFG110" s="17"/>
      <c r="RFH110" s="17"/>
      <c r="RFI110" s="17"/>
      <c r="RFJ110" s="17"/>
      <c r="RFK110" s="17"/>
      <c r="RFL110" s="17"/>
      <c r="RFM110" s="17"/>
      <c r="RFN110" s="17"/>
      <c r="RFO110" s="17"/>
      <c r="RFP110" s="17"/>
      <c r="RFQ110" s="17"/>
      <c r="RFR110" s="17"/>
      <c r="RFS110" s="17"/>
      <c r="RFT110" s="17"/>
      <c r="RFU110" s="17"/>
      <c r="RFV110" s="17"/>
      <c r="RFW110" s="17"/>
      <c r="RFX110" s="17"/>
      <c r="RFY110" s="17"/>
      <c r="RFZ110" s="17"/>
      <c r="RGA110" s="17"/>
      <c r="RGB110" s="17"/>
      <c r="RGC110" s="17"/>
      <c r="RGD110" s="17"/>
      <c r="RGE110" s="17"/>
      <c r="RGF110" s="17"/>
      <c r="RGG110" s="17"/>
      <c r="RGH110" s="17"/>
      <c r="RGI110" s="17"/>
      <c r="RGJ110" s="17"/>
      <c r="RGK110" s="17"/>
      <c r="RGL110" s="17"/>
      <c r="RGM110" s="17"/>
      <c r="RGN110" s="17"/>
      <c r="RGO110" s="17"/>
      <c r="RGP110" s="17"/>
      <c r="RGQ110" s="17"/>
      <c r="RGR110" s="17"/>
      <c r="RGS110" s="17"/>
      <c r="RGT110" s="17"/>
      <c r="RGU110" s="17"/>
      <c r="RGV110" s="17"/>
      <c r="RGW110" s="17"/>
      <c r="RGX110" s="17"/>
      <c r="RGY110" s="17"/>
      <c r="RGZ110" s="17"/>
      <c r="RHA110" s="17"/>
      <c r="RHB110" s="17"/>
      <c r="RHC110" s="17"/>
      <c r="RHD110" s="17"/>
      <c r="RHE110" s="17"/>
      <c r="RHF110" s="17"/>
      <c r="RHG110" s="17"/>
      <c r="RHH110" s="17"/>
      <c r="RHI110" s="17"/>
      <c r="RHJ110" s="17"/>
      <c r="RHK110" s="17"/>
      <c r="RHL110" s="17"/>
      <c r="RHM110" s="17"/>
      <c r="RHN110" s="17"/>
      <c r="RHO110" s="17"/>
      <c r="RHP110" s="17"/>
      <c r="RHQ110" s="17"/>
      <c r="RHR110" s="17"/>
      <c r="RHS110" s="17"/>
      <c r="RHT110" s="17"/>
      <c r="RHU110" s="17"/>
      <c r="RHV110" s="17"/>
      <c r="RHW110" s="17"/>
      <c r="RHX110" s="17"/>
      <c r="RHY110" s="17"/>
      <c r="RHZ110" s="17"/>
      <c r="RIA110" s="17"/>
      <c r="RIB110" s="17"/>
      <c r="RIC110" s="17"/>
      <c r="RID110" s="17"/>
      <c r="RIE110" s="17"/>
      <c r="RIF110" s="17"/>
      <c r="RIG110" s="17"/>
      <c r="RIH110" s="17"/>
      <c r="RII110" s="17"/>
      <c r="RIJ110" s="17"/>
      <c r="RIK110" s="17"/>
      <c r="RIL110" s="17"/>
      <c r="RIM110" s="17"/>
      <c r="RIN110" s="17"/>
      <c r="RIO110" s="17"/>
      <c r="RIP110" s="17"/>
      <c r="RIQ110" s="17"/>
      <c r="RIR110" s="17"/>
      <c r="RIS110" s="17"/>
      <c r="RIT110" s="17"/>
      <c r="RIU110" s="17"/>
      <c r="RIV110" s="17"/>
      <c r="RIW110" s="17"/>
      <c r="RIX110" s="17"/>
      <c r="RIY110" s="17"/>
      <c r="RIZ110" s="17"/>
      <c r="RJA110" s="17"/>
      <c r="RJB110" s="17"/>
      <c r="RJC110" s="17"/>
      <c r="RJD110" s="17"/>
      <c r="RJE110" s="17"/>
      <c r="RJF110" s="17"/>
      <c r="RJG110" s="17"/>
      <c r="RJH110" s="17"/>
      <c r="RJI110" s="17"/>
      <c r="RJJ110" s="17"/>
      <c r="RJK110" s="17"/>
      <c r="RJL110" s="17"/>
      <c r="RJM110" s="17"/>
      <c r="RJN110" s="17"/>
      <c r="RJO110" s="17"/>
      <c r="RJP110" s="17"/>
      <c r="RJQ110" s="17"/>
      <c r="RJR110" s="17"/>
      <c r="RJS110" s="17"/>
      <c r="RJT110" s="17"/>
      <c r="RJU110" s="17"/>
      <c r="RJV110" s="17"/>
      <c r="RJW110" s="17"/>
      <c r="RJX110" s="17"/>
      <c r="RJY110" s="17"/>
      <c r="RJZ110" s="17"/>
      <c r="RKA110" s="17"/>
      <c r="RKB110" s="17"/>
      <c r="RKC110" s="17"/>
      <c r="RKD110" s="17"/>
      <c r="RKE110" s="17"/>
      <c r="RKF110" s="17"/>
      <c r="RKG110" s="17"/>
      <c r="RKH110" s="17"/>
      <c r="RKI110" s="17"/>
      <c r="RKJ110" s="17"/>
      <c r="RKK110" s="17"/>
      <c r="RKL110" s="17"/>
      <c r="RKM110" s="17"/>
      <c r="RKN110" s="17"/>
      <c r="RKO110" s="17"/>
      <c r="RKP110" s="17"/>
      <c r="RKQ110" s="17"/>
      <c r="RKR110" s="17"/>
      <c r="RKS110" s="17"/>
      <c r="RKT110" s="17"/>
      <c r="RKU110" s="17"/>
      <c r="RKV110" s="17"/>
      <c r="RKW110" s="17"/>
      <c r="RKX110" s="17"/>
      <c r="RKY110" s="17"/>
      <c r="RKZ110" s="17"/>
      <c r="RLA110" s="17"/>
      <c r="RLB110" s="17"/>
      <c r="RLC110" s="17"/>
      <c r="RLD110" s="17"/>
      <c r="RLE110" s="17"/>
      <c r="RLF110" s="17"/>
      <c r="RLG110" s="17"/>
      <c r="RLH110" s="17"/>
      <c r="RLI110" s="17"/>
      <c r="RLJ110" s="17"/>
      <c r="RLK110" s="17"/>
      <c r="RLL110" s="17"/>
      <c r="RLM110" s="17"/>
      <c r="RLN110" s="17"/>
      <c r="RLO110" s="17"/>
      <c r="RLP110" s="17"/>
      <c r="RLQ110" s="17"/>
      <c r="RLR110" s="17"/>
      <c r="RLS110" s="17"/>
      <c r="RLT110" s="17"/>
      <c r="RLU110" s="17"/>
      <c r="RLV110" s="17"/>
      <c r="RLW110" s="17"/>
      <c r="RLX110" s="17"/>
      <c r="RLY110" s="17"/>
      <c r="RLZ110" s="17"/>
      <c r="RMA110" s="17"/>
      <c r="RMB110" s="17"/>
      <c r="RMC110" s="17"/>
      <c r="RMD110" s="17"/>
      <c r="RME110" s="17"/>
      <c r="RMF110" s="17"/>
      <c r="RMG110" s="17"/>
      <c r="RMH110" s="17"/>
      <c r="RMI110" s="17"/>
      <c r="RMJ110" s="17"/>
      <c r="RMK110" s="17"/>
      <c r="RML110" s="17"/>
      <c r="RMM110" s="17"/>
      <c r="RMN110" s="17"/>
      <c r="RMO110" s="17"/>
      <c r="RMP110" s="17"/>
      <c r="RMQ110" s="17"/>
      <c r="RMR110" s="17"/>
      <c r="RMS110" s="17"/>
      <c r="RMT110" s="17"/>
      <c r="RMU110" s="17"/>
      <c r="RMV110" s="17"/>
      <c r="RMW110" s="17"/>
      <c r="RMX110" s="17"/>
      <c r="RMY110" s="17"/>
      <c r="RMZ110" s="17"/>
      <c r="RNA110" s="17"/>
      <c r="RNB110" s="17"/>
      <c r="RNC110" s="17"/>
      <c r="RND110" s="17"/>
      <c r="RNE110" s="17"/>
      <c r="RNF110" s="17"/>
      <c r="RNG110" s="17"/>
      <c r="RNH110" s="17"/>
      <c r="RNI110" s="17"/>
      <c r="RNJ110" s="17"/>
      <c r="RNK110" s="17"/>
      <c r="RNL110" s="17"/>
      <c r="RNM110" s="17"/>
      <c r="RNN110" s="17"/>
      <c r="RNO110" s="17"/>
      <c r="RNP110" s="17"/>
      <c r="RNQ110" s="17"/>
      <c r="RNR110" s="17"/>
      <c r="RNS110" s="17"/>
      <c r="RNT110" s="17"/>
      <c r="RNU110" s="17"/>
      <c r="RNV110" s="17"/>
      <c r="RNW110" s="17"/>
      <c r="RNX110" s="17"/>
      <c r="RNY110" s="17"/>
      <c r="RNZ110" s="17"/>
      <c r="ROA110" s="17"/>
      <c r="ROB110" s="17"/>
      <c r="ROC110" s="17"/>
      <c r="ROD110" s="17"/>
      <c r="ROE110" s="17"/>
      <c r="ROF110" s="17"/>
      <c r="ROG110" s="17"/>
      <c r="ROH110" s="17"/>
      <c r="ROI110" s="17"/>
      <c r="ROJ110" s="17"/>
      <c r="ROK110" s="17"/>
      <c r="ROL110" s="17"/>
      <c r="ROM110" s="17"/>
      <c r="RON110" s="17"/>
      <c r="ROO110" s="17"/>
      <c r="ROP110" s="17"/>
      <c r="ROQ110" s="17"/>
      <c r="ROR110" s="17"/>
      <c r="ROS110" s="17"/>
      <c r="ROT110" s="17"/>
      <c r="ROU110" s="17"/>
      <c r="ROV110" s="17"/>
      <c r="ROW110" s="17"/>
      <c r="ROX110" s="17"/>
      <c r="ROY110" s="17"/>
      <c r="ROZ110" s="17"/>
      <c r="RPA110" s="17"/>
      <c r="RPB110" s="17"/>
      <c r="RPC110" s="17"/>
      <c r="RPD110" s="17"/>
      <c r="RPE110" s="17"/>
      <c r="RPF110" s="17"/>
      <c r="RPG110" s="17"/>
      <c r="RPH110" s="17"/>
      <c r="RPI110" s="17"/>
      <c r="RPJ110" s="17"/>
      <c r="RPK110" s="17"/>
      <c r="RPL110" s="17"/>
      <c r="RPM110" s="17"/>
      <c r="RPN110" s="17"/>
      <c r="RPO110" s="17"/>
      <c r="RPP110" s="17"/>
      <c r="RPQ110" s="17"/>
      <c r="RPR110" s="17"/>
      <c r="RPS110" s="17"/>
      <c r="RPT110" s="17"/>
      <c r="RPU110" s="17"/>
      <c r="RPV110" s="17"/>
      <c r="RPW110" s="17"/>
      <c r="RPX110" s="17"/>
      <c r="RPY110" s="17"/>
      <c r="RPZ110" s="17"/>
      <c r="RQA110" s="17"/>
      <c r="RQB110" s="17"/>
      <c r="RQC110" s="17"/>
      <c r="RQD110" s="17"/>
      <c r="RQE110" s="17"/>
      <c r="RQF110" s="17"/>
      <c r="RQG110" s="17"/>
      <c r="RQH110" s="17"/>
      <c r="RQI110" s="17"/>
      <c r="RQJ110" s="17"/>
      <c r="RQK110" s="17"/>
      <c r="RQL110" s="17"/>
      <c r="RQM110" s="17"/>
      <c r="RQN110" s="17"/>
      <c r="RQO110" s="17"/>
      <c r="RQP110" s="17"/>
      <c r="RQQ110" s="17"/>
      <c r="RQR110" s="17"/>
      <c r="RQS110" s="17"/>
      <c r="RQT110" s="17"/>
      <c r="RQU110" s="17"/>
      <c r="RQV110" s="17"/>
      <c r="RQW110" s="17"/>
      <c r="RQX110" s="17"/>
      <c r="RQY110" s="17"/>
      <c r="RQZ110" s="17"/>
      <c r="RRA110" s="17"/>
      <c r="RRB110" s="17"/>
      <c r="RRC110" s="17"/>
      <c r="RRD110" s="17"/>
      <c r="RRE110" s="17"/>
      <c r="RRF110" s="17"/>
      <c r="RRG110" s="17"/>
      <c r="RRH110" s="17"/>
      <c r="RRI110" s="17"/>
      <c r="RRJ110" s="17"/>
      <c r="RRK110" s="17"/>
      <c r="RRL110" s="17"/>
      <c r="RRM110" s="17"/>
      <c r="RRN110" s="17"/>
      <c r="RRO110" s="17"/>
      <c r="RRP110" s="17"/>
      <c r="RRQ110" s="17"/>
      <c r="RRR110" s="17"/>
      <c r="RRS110" s="17"/>
      <c r="RRT110" s="17"/>
      <c r="RRU110" s="17"/>
      <c r="RRV110" s="17"/>
      <c r="RRW110" s="17"/>
      <c r="RRX110" s="17"/>
      <c r="RRY110" s="17"/>
      <c r="RRZ110" s="17"/>
      <c r="RSA110" s="17"/>
      <c r="RSB110" s="17"/>
      <c r="RSC110" s="17"/>
      <c r="RSD110" s="17"/>
      <c r="RSE110" s="17"/>
      <c r="RSF110" s="17"/>
      <c r="RSG110" s="17"/>
      <c r="RSH110" s="17"/>
      <c r="RSI110" s="17"/>
      <c r="RSJ110" s="17"/>
      <c r="RSK110" s="17"/>
      <c r="RSL110" s="17"/>
      <c r="RSM110" s="17"/>
      <c r="RSN110" s="17"/>
      <c r="RSO110" s="17"/>
      <c r="RSP110" s="17"/>
      <c r="RSQ110" s="17"/>
      <c r="RSR110" s="17"/>
      <c r="RSS110" s="17"/>
      <c r="RST110" s="17"/>
      <c r="RSU110" s="17"/>
      <c r="RSV110" s="17"/>
      <c r="RSW110" s="17"/>
      <c r="RSX110" s="17"/>
      <c r="RSY110" s="17"/>
      <c r="RSZ110" s="17"/>
      <c r="RTA110" s="17"/>
      <c r="RTB110" s="17"/>
      <c r="RTC110" s="17"/>
      <c r="RTD110" s="17"/>
      <c r="RTE110" s="17"/>
      <c r="RTF110" s="17"/>
      <c r="RTG110" s="17"/>
      <c r="RTH110" s="17"/>
      <c r="RTI110" s="17"/>
      <c r="RTJ110" s="17"/>
      <c r="RTK110" s="17"/>
      <c r="RTL110" s="17"/>
      <c r="RTM110" s="17"/>
      <c r="RTN110" s="17"/>
      <c r="RTO110" s="17"/>
      <c r="RTP110" s="17"/>
      <c r="RTQ110" s="17"/>
      <c r="RTR110" s="17"/>
      <c r="RTS110" s="17"/>
      <c r="RTT110" s="17"/>
      <c r="RTU110" s="17"/>
      <c r="RTV110" s="17"/>
      <c r="RTW110" s="17"/>
      <c r="RTX110" s="17"/>
      <c r="RTY110" s="17"/>
      <c r="RTZ110" s="17"/>
      <c r="RUA110" s="17"/>
      <c r="RUB110" s="17"/>
      <c r="RUC110" s="17"/>
      <c r="RUD110" s="17"/>
      <c r="RUE110" s="17"/>
      <c r="RUF110" s="17"/>
      <c r="RUG110" s="17"/>
      <c r="RUH110" s="17"/>
      <c r="RUI110" s="17"/>
      <c r="RUJ110" s="17"/>
      <c r="RUK110" s="17"/>
      <c r="RUL110" s="17"/>
      <c r="RUM110" s="17"/>
      <c r="RUN110" s="17"/>
      <c r="RUO110" s="17"/>
      <c r="RUP110" s="17"/>
      <c r="RUQ110" s="17"/>
      <c r="RUR110" s="17"/>
      <c r="RUS110" s="17"/>
      <c r="RUT110" s="17"/>
      <c r="RUU110" s="17"/>
      <c r="RUV110" s="17"/>
      <c r="RUW110" s="17"/>
      <c r="RUX110" s="17"/>
      <c r="RUY110" s="17"/>
      <c r="RUZ110" s="17"/>
      <c r="RVA110" s="17"/>
      <c r="RVB110" s="17"/>
      <c r="RVC110" s="17"/>
      <c r="RVD110" s="17"/>
      <c r="RVE110" s="17"/>
      <c r="RVF110" s="17"/>
      <c r="RVG110" s="17"/>
      <c r="RVH110" s="17"/>
      <c r="RVI110" s="17"/>
      <c r="RVJ110" s="17"/>
      <c r="RVK110" s="17"/>
      <c r="RVL110" s="17"/>
      <c r="RVM110" s="17"/>
      <c r="RVN110" s="17"/>
      <c r="RVO110" s="17"/>
      <c r="RVP110" s="17"/>
      <c r="RVQ110" s="17"/>
      <c r="RVR110" s="17"/>
      <c r="RVS110" s="17"/>
      <c r="RVT110" s="17"/>
      <c r="RVU110" s="17"/>
      <c r="RVV110" s="17"/>
      <c r="RVW110" s="17"/>
      <c r="RVX110" s="17"/>
      <c r="RVY110" s="17"/>
      <c r="RVZ110" s="17"/>
      <c r="RWA110" s="17"/>
      <c r="RWB110" s="17"/>
      <c r="RWC110" s="17"/>
      <c r="RWD110" s="17"/>
      <c r="RWE110" s="17"/>
      <c r="RWF110" s="17"/>
      <c r="RWG110" s="17"/>
      <c r="RWH110" s="17"/>
      <c r="RWI110" s="17"/>
      <c r="RWJ110" s="17"/>
      <c r="RWK110" s="17"/>
      <c r="RWL110" s="17"/>
      <c r="RWM110" s="17"/>
      <c r="RWN110" s="17"/>
      <c r="RWO110" s="17"/>
      <c r="RWP110" s="17"/>
      <c r="RWQ110" s="17"/>
      <c r="RWR110" s="17"/>
      <c r="RWS110" s="17"/>
      <c r="RWT110" s="17"/>
      <c r="RWU110" s="17"/>
      <c r="RWV110" s="17"/>
      <c r="RWW110" s="17"/>
      <c r="RWX110" s="17"/>
      <c r="RWY110" s="17"/>
      <c r="RWZ110" s="17"/>
      <c r="RXA110" s="17"/>
      <c r="RXB110" s="17"/>
      <c r="RXC110" s="17"/>
      <c r="RXD110" s="17"/>
      <c r="RXE110" s="17"/>
      <c r="RXF110" s="17"/>
      <c r="RXG110" s="17"/>
      <c r="RXH110" s="17"/>
      <c r="RXI110" s="17"/>
      <c r="RXJ110" s="17"/>
      <c r="RXK110" s="17"/>
      <c r="RXL110" s="17"/>
      <c r="RXM110" s="17"/>
      <c r="RXN110" s="17"/>
      <c r="RXO110" s="17"/>
      <c r="RXP110" s="17"/>
      <c r="RXQ110" s="17"/>
      <c r="RXR110" s="17"/>
      <c r="RXS110" s="17"/>
      <c r="RXT110" s="17"/>
      <c r="RXU110" s="17"/>
      <c r="RXV110" s="17"/>
      <c r="RXW110" s="17"/>
      <c r="RXX110" s="17"/>
      <c r="RXY110" s="17"/>
      <c r="RXZ110" s="17"/>
      <c r="RYA110" s="17"/>
      <c r="RYB110" s="17"/>
      <c r="RYC110" s="17"/>
      <c r="RYD110" s="17"/>
      <c r="RYE110" s="17"/>
      <c r="RYF110" s="17"/>
      <c r="RYG110" s="17"/>
      <c r="RYH110" s="17"/>
      <c r="RYI110" s="17"/>
      <c r="RYJ110" s="17"/>
      <c r="RYK110" s="17"/>
      <c r="RYL110" s="17"/>
      <c r="RYM110" s="17"/>
      <c r="RYN110" s="17"/>
      <c r="RYO110" s="17"/>
      <c r="RYP110" s="17"/>
      <c r="RYQ110" s="17"/>
      <c r="RYR110" s="17"/>
      <c r="RYS110" s="17"/>
      <c r="RYT110" s="17"/>
      <c r="RYU110" s="17"/>
      <c r="RYV110" s="17"/>
      <c r="RYW110" s="17"/>
      <c r="RYX110" s="17"/>
      <c r="RYY110" s="17"/>
      <c r="RYZ110" s="17"/>
      <c r="RZA110" s="17"/>
      <c r="RZB110" s="17"/>
      <c r="RZC110" s="17"/>
      <c r="RZD110" s="17"/>
      <c r="RZE110" s="17"/>
      <c r="RZF110" s="17"/>
      <c r="RZG110" s="17"/>
      <c r="RZH110" s="17"/>
      <c r="RZI110" s="17"/>
      <c r="RZJ110" s="17"/>
      <c r="RZK110" s="17"/>
      <c r="RZL110" s="17"/>
      <c r="RZM110" s="17"/>
      <c r="RZN110" s="17"/>
      <c r="RZO110" s="17"/>
      <c r="RZP110" s="17"/>
      <c r="RZQ110" s="17"/>
      <c r="RZR110" s="17"/>
      <c r="RZS110" s="17"/>
      <c r="RZT110" s="17"/>
      <c r="RZU110" s="17"/>
      <c r="RZV110" s="17"/>
      <c r="RZW110" s="17"/>
      <c r="RZX110" s="17"/>
      <c r="RZY110" s="17"/>
      <c r="RZZ110" s="17"/>
      <c r="SAA110" s="17"/>
      <c r="SAB110" s="17"/>
      <c r="SAC110" s="17"/>
      <c r="SAD110" s="17"/>
      <c r="SAE110" s="17"/>
      <c r="SAF110" s="17"/>
      <c r="SAG110" s="17"/>
      <c r="SAH110" s="17"/>
      <c r="SAI110" s="17"/>
      <c r="SAJ110" s="17"/>
      <c r="SAK110" s="17"/>
      <c r="SAL110" s="17"/>
      <c r="SAM110" s="17"/>
      <c r="SAN110" s="17"/>
      <c r="SAO110" s="17"/>
      <c r="SAP110" s="17"/>
      <c r="SAQ110" s="17"/>
      <c r="SAR110" s="17"/>
      <c r="SAS110" s="17"/>
      <c r="SAT110" s="17"/>
      <c r="SAU110" s="17"/>
      <c r="SAV110" s="17"/>
      <c r="SAW110" s="17"/>
      <c r="SAX110" s="17"/>
      <c r="SAY110" s="17"/>
      <c r="SAZ110" s="17"/>
      <c r="SBA110" s="17"/>
      <c r="SBB110" s="17"/>
      <c r="SBC110" s="17"/>
      <c r="SBD110" s="17"/>
      <c r="SBE110" s="17"/>
      <c r="SBF110" s="17"/>
      <c r="SBG110" s="17"/>
      <c r="SBH110" s="17"/>
      <c r="SBI110" s="17"/>
      <c r="SBJ110" s="17"/>
      <c r="SBK110" s="17"/>
      <c r="SBL110" s="17"/>
      <c r="SBM110" s="17"/>
      <c r="SBN110" s="17"/>
      <c r="SBO110" s="17"/>
      <c r="SBP110" s="17"/>
      <c r="SBQ110" s="17"/>
      <c r="SBR110" s="17"/>
      <c r="SBS110" s="17"/>
      <c r="SBT110" s="17"/>
      <c r="SBU110" s="17"/>
      <c r="SBV110" s="17"/>
      <c r="SBW110" s="17"/>
      <c r="SBX110" s="17"/>
      <c r="SBY110" s="17"/>
      <c r="SBZ110" s="17"/>
      <c r="SCA110" s="17"/>
      <c r="SCB110" s="17"/>
      <c r="SCC110" s="17"/>
      <c r="SCD110" s="17"/>
      <c r="SCE110" s="17"/>
      <c r="SCF110" s="17"/>
      <c r="SCG110" s="17"/>
      <c r="SCH110" s="17"/>
      <c r="SCI110" s="17"/>
      <c r="SCJ110" s="17"/>
      <c r="SCK110" s="17"/>
      <c r="SCL110" s="17"/>
      <c r="SCM110" s="17"/>
      <c r="SCN110" s="17"/>
      <c r="SCO110" s="17"/>
      <c r="SCP110" s="17"/>
      <c r="SCQ110" s="17"/>
      <c r="SCR110" s="17"/>
      <c r="SCS110" s="17"/>
      <c r="SCT110" s="17"/>
      <c r="SCU110" s="17"/>
      <c r="SCV110" s="17"/>
      <c r="SCW110" s="17"/>
      <c r="SCX110" s="17"/>
      <c r="SCY110" s="17"/>
      <c r="SCZ110" s="17"/>
      <c r="SDA110" s="17"/>
      <c r="SDB110" s="17"/>
      <c r="SDC110" s="17"/>
      <c r="SDD110" s="17"/>
      <c r="SDE110" s="17"/>
      <c r="SDF110" s="17"/>
      <c r="SDG110" s="17"/>
      <c r="SDH110" s="17"/>
      <c r="SDI110" s="17"/>
      <c r="SDJ110" s="17"/>
      <c r="SDK110" s="17"/>
      <c r="SDL110" s="17"/>
      <c r="SDM110" s="17"/>
      <c r="SDN110" s="17"/>
      <c r="SDO110" s="17"/>
      <c r="SDP110" s="17"/>
      <c r="SDQ110" s="17"/>
      <c r="SDR110" s="17"/>
      <c r="SDS110" s="17"/>
      <c r="SDT110" s="17"/>
      <c r="SDU110" s="17"/>
      <c r="SDV110" s="17"/>
      <c r="SDW110" s="17"/>
      <c r="SDX110" s="17"/>
      <c r="SDY110" s="17"/>
      <c r="SDZ110" s="17"/>
      <c r="SEA110" s="17"/>
      <c r="SEB110" s="17"/>
      <c r="SEC110" s="17"/>
      <c r="SED110" s="17"/>
      <c r="SEE110" s="17"/>
      <c r="SEF110" s="17"/>
      <c r="SEG110" s="17"/>
      <c r="SEH110" s="17"/>
      <c r="SEI110" s="17"/>
      <c r="SEJ110" s="17"/>
      <c r="SEK110" s="17"/>
      <c r="SEL110" s="17"/>
      <c r="SEM110" s="17"/>
      <c r="SEN110" s="17"/>
      <c r="SEO110" s="17"/>
      <c r="SEP110" s="17"/>
      <c r="SEQ110" s="17"/>
      <c r="SER110" s="17"/>
      <c r="SES110" s="17"/>
      <c r="SET110" s="17"/>
      <c r="SEU110" s="17"/>
      <c r="SEV110" s="17"/>
      <c r="SEW110" s="17"/>
      <c r="SEX110" s="17"/>
      <c r="SEY110" s="17"/>
      <c r="SEZ110" s="17"/>
      <c r="SFA110" s="17"/>
      <c r="SFB110" s="17"/>
      <c r="SFC110" s="17"/>
      <c r="SFD110" s="17"/>
      <c r="SFE110" s="17"/>
      <c r="SFF110" s="17"/>
      <c r="SFG110" s="17"/>
      <c r="SFH110" s="17"/>
      <c r="SFI110" s="17"/>
      <c r="SFJ110" s="17"/>
      <c r="SFK110" s="17"/>
      <c r="SFL110" s="17"/>
      <c r="SFM110" s="17"/>
      <c r="SFN110" s="17"/>
      <c r="SFO110" s="17"/>
      <c r="SFP110" s="17"/>
      <c r="SFQ110" s="17"/>
      <c r="SFR110" s="17"/>
      <c r="SFS110" s="17"/>
      <c r="SFT110" s="17"/>
      <c r="SFU110" s="17"/>
      <c r="SFV110" s="17"/>
      <c r="SFW110" s="17"/>
      <c r="SFX110" s="17"/>
      <c r="SFY110" s="17"/>
      <c r="SFZ110" s="17"/>
      <c r="SGA110" s="17"/>
      <c r="SGB110" s="17"/>
      <c r="SGC110" s="17"/>
      <c r="SGD110" s="17"/>
      <c r="SGE110" s="17"/>
      <c r="SGF110" s="17"/>
      <c r="SGG110" s="17"/>
      <c r="SGH110" s="17"/>
      <c r="SGI110" s="17"/>
      <c r="SGJ110" s="17"/>
      <c r="SGK110" s="17"/>
      <c r="SGL110" s="17"/>
      <c r="SGM110" s="17"/>
      <c r="SGN110" s="17"/>
      <c r="SGO110" s="17"/>
      <c r="SGP110" s="17"/>
      <c r="SGQ110" s="17"/>
      <c r="SGR110" s="17"/>
      <c r="SGS110" s="17"/>
      <c r="SGT110" s="17"/>
      <c r="SGU110" s="17"/>
      <c r="SGV110" s="17"/>
      <c r="SGW110" s="17"/>
      <c r="SGX110" s="17"/>
      <c r="SGY110" s="17"/>
      <c r="SGZ110" s="17"/>
      <c r="SHA110" s="17"/>
      <c r="SHB110" s="17"/>
      <c r="SHC110" s="17"/>
      <c r="SHD110" s="17"/>
      <c r="SHE110" s="17"/>
      <c r="SHF110" s="17"/>
      <c r="SHG110" s="17"/>
      <c r="SHH110" s="17"/>
      <c r="SHI110" s="17"/>
      <c r="SHJ110" s="17"/>
      <c r="SHK110" s="17"/>
      <c r="SHL110" s="17"/>
      <c r="SHM110" s="17"/>
      <c r="SHN110" s="17"/>
      <c r="SHO110" s="17"/>
      <c r="SHP110" s="17"/>
      <c r="SHQ110" s="17"/>
      <c r="SHR110" s="17"/>
      <c r="SHS110" s="17"/>
      <c r="SHT110" s="17"/>
      <c r="SHU110" s="17"/>
      <c r="SHV110" s="17"/>
      <c r="SHW110" s="17"/>
      <c r="SHX110" s="17"/>
      <c r="SHY110" s="17"/>
      <c r="SHZ110" s="17"/>
      <c r="SIA110" s="17"/>
      <c r="SIB110" s="17"/>
      <c r="SIC110" s="17"/>
      <c r="SID110" s="17"/>
      <c r="SIE110" s="17"/>
      <c r="SIF110" s="17"/>
      <c r="SIG110" s="17"/>
      <c r="SIH110" s="17"/>
      <c r="SII110" s="17"/>
      <c r="SIJ110" s="17"/>
      <c r="SIK110" s="17"/>
      <c r="SIL110" s="17"/>
      <c r="SIM110" s="17"/>
      <c r="SIN110" s="17"/>
      <c r="SIO110" s="17"/>
      <c r="SIP110" s="17"/>
      <c r="SIQ110" s="17"/>
      <c r="SIR110" s="17"/>
      <c r="SIS110" s="17"/>
      <c r="SIT110" s="17"/>
      <c r="SIU110" s="17"/>
      <c r="SIV110" s="17"/>
      <c r="SIW110" s="17"/>
      <c r="SIX110" s="17"/>
      <c r="SIY110" s="17"/>
      <c r="SIZ110" s="17"/>
      <c r="SJA110" s="17"/>
      <c r="SJB110" s="17"/>
      <c r="SJC110" s="17"/>
      <c r="SJD110" s="17"/>
      <c r="SJE110" s="17"/>
      <c r="SJF110" s="17"/>
      <c r="SJG110" s="17"/>
      <c r="SJH110" s="17"/>
      <c r="SJI110" s="17"/>
      <c r="SJJ110" s="17"/>
      <c r="SJK110" s="17"/>
      <c r="SJL110" s="17"/>
      <c r="SJM110" s="17"/>
      <c r="SJN110" s="17"/>
      <c r="SJO110" s="17"/>
      <c r="SJP110" s="17"/>
      <c r="SJQ110" s="17"/>
      <c r="SJR110" s="17"/>
      <c r="SJS110" s="17"/>
      <c r="SJT110" s="17"/>
      <c r="SJU110" s="17"/>
      <c r="SJV110" s="17"/>
      <c r="SJW110" s="17"/>
      <c r="SJX110" s="17"/>
      <c r="SJY110" s="17"/>
      <c r="SJZ110" s="17"/>
      <c r="SKA110" s="17"/>
      <c r="SKB110" s="17"/>
      <c r="SKC110" s="17"/>
      <c r="SKD110" s="17"/>
      <c r="SKE110" s="17"/>
      <c r="SKF110" s="17"/>
      <c r="SKG110" s="17"/>
      <c r="SKH110" s="17"/>
      <c r="SKI110" s="17"/>
      <c r="SKJ110" s="17"/>
      <c r="SKK110" s="17"/>
      <c r="SKL110" s="17"/>
      <c r="SKM110" s="17"/>
      <c r="SKN110" s="17"/>
      <c r="SKO110" s="17"/>
      <c r="SKP110" s="17"/>
      <c r="SKQ110" s="17"/>
      <c r="SKR110" s="17"/>
      <c r="SKS110" s="17"/>
      <c r="SKT110" s="17"/>
      <c r="SKU110" s="17"/>
      <c r="SKV110" s="17"/>
      <c r="SKW110" s="17"/>
      <c r="SKX110" s="17"/>
      <c r="SKY110" s="17"/>
      <c r="SKZ110" s="17"/>
      <c r="SLA110" s="17"/>
      <c r="SLB110" s="17"/>
      <c r="SLC110" s="17"/>
      <c r="SLD110" s="17"/>
      <c r="SLE110" s="17"/>
      <c r="SLF110" s="17"/>
      <c r="SLG110" s="17"/>
      <c r="SLH110" s="17"/>
      <c r="SLI110" s="17"/>
      <c r="SLJ110" s="17"/>
      <c r="SLK110" s="17"/>
      <c r="SLL110" s="17"/>
      <c r="SLM110" s="17"/>
      <c r="SLN110" s="17"/>
      <c r="SLO110" s="17"/>
      <c r="SLP110" s="17"/>
      <c r="SLQ110" s="17"/>
      <c r="SLR110" s="17"/>
      <c r="SLS110" s="17"/>
      <c r="SLT110" s="17"/>
      <c r="SLU110" s="17"/>
      <c r="SLV110" s="17"/>
      <c r="SLW110" s="17"/>
      <c r="SLX110" s="17"/>
      <c r="SLY110" s="17"/>
      <c r="SLZ110" s="17"/>
      <c r="SMA110" s="17"/>
      <c r="SMB110" s="17"/>
      <c r="SMC110" s="17"/>
      <c r="SMD110" s="17"/>
      <c r="SME110" s="17"/>
      <c r="SMF110" s="17"/>
      <c r="SMG110" s="17"/>
      <c r="SMH110" s="17"/>
      <c r="SMI110" s="17"/>
      <c r="SMJ110" s="17"/>
      <c r="SMK110" s="17"/>
      <c r="SML110" s="17"/>
      <c r="SMM110" s="17"/>
      <c r="SMN110" s="17"/>
      <c r="SMO110" s="17"/>
      <c r="SMP110" s="17"/>
      <c r="SMQ110" s="17"/>
      <c r="SMR110" s="17"/>
      <c r="SMS110" s="17"/>
      <c r="SMT110" s="17"/>
      <c r="SMU110" s="17"/>
      <c r="SMV110" s="17"/>
      <c r="SMW110" s="17"/>
      <c r="SMX110" s="17"/>
      <c r="SMY110" s="17"/>
      <c r="SMZ110" s="17"/>
      <c r="SNA110" s="17"/>
      <c r="SNB110" s="17"/>
      <c r="SNC110" s="17"/>
      <c r="SND110" s="17"/>
      <c r="SNE110" s="17"/>
      <c r="SNF110" s="17"/>
      <c r="SNG110" s="17"/>
      <c r="SNH110" s="17"/>
      <c r="SNI110" s="17"/>
      <c r="SNJ110" s="17"/>
      <c r="SNK110" s="17"/>
      <c r="SNL110" s="17"/>
      <c r="SNM110" s="17"/>
      <c r="SNN110" s="17"/>
      <c r="SNO110" s="17"/>
      <c r="SNP110" s="17"/>
      <c r="SNQ110" s="17"/>
      <c r="SNR110" s="17"/>
      <c r="SNS110" s="17"/>
      <c r="SNT110" s="17"/>
      <c r="SNU110" s="17"/>
      <c r="SNV110" s="17"/>
      <c r="SNW110" s="17"/>
      <c r="SNX110" s="17"/>
      <c r="SNY110" s="17"/>
      <c r="SNZ110" s="17"/>
      <c r="SOA110" s="17"/>
      <c r="SOB110" s="17"/>
      <c r="SOC110" s="17"/>
      <c r="SOD110" s="17"/>
      <c r="SOE110" s="17"/>
      <c r="SOF110" s="17"/>
      <c r="SOG110" s="17"/>
      <c r="SOH110" s="17"/>
      <c r="SOI110" s="17"/>
      <c r="SOJ110" s="17"/>
      <c r="SOK110" s="17"/>
      <c r="SOL110" s="17"/>
      <c r="SOM110" s="17"/>
      <c r="SON110" s="17"/>
      <c r="SOO110" s="17"/>
      <c r="SOP110" s="17"/>
      <c r="SOQ110" s="17"/>
      <c r="SOR110" s="17"/>
      <c r="SOS110" s="17"/>
      <c r="SOT110" s="17"/>
      <c r="SOU110" s="17"/>
      <c r="SOV110" s="17"/>
      <c r="SOW110" s="17"/>
      <c r="SOX110" s="17"/>
      <c r="SOY110" s="17"/>
      <c r="SOZ110" s="17"/>
      <c r="SPA110" s="17"/>
      <c r="SPB110" s="17"/>
      <c r="SPC110" s="17"/>
      <c r="SPD110" s="17"/>
      <c r="SPE110" s="17"/>
      <c r="SPF110" s="17"/>
      <c r="SPG110" s="17"/>
      <c r="SPH110" s="17"/>
      <c r="SPI110" s="17"/>
      <c r="SPJ110" s="17"/>
      <c r="SPK110" s="17"/>
      <c r="SPL110" s="17"/>
      <c r="SPM110" s="17"/>
      <c r="SPN110" s="17"/>
      <c r="SPO110" s="17"/>
      <c r="SPP110" s="17"/>
      <c r="SPQ110" s="17"/>
      <c r="SPR110" s="17"/>
      <c r="SPS110" s="17"/>
      <c r="SPT110" s="17"/>
      <c r="SPU110" s="17"/>
      <c r="SPV110" s="17"/>
      <c r="SPW110" s="17"/>
      <c r="SPX110" s="17"/>
      <c r="SPY110" s="17"/>
      <c r="SPZ110" s="17"/>
      <c r="SQA110" s="17"/>
      <c r="SQB110" s="17"/>
      <c r="SQC110" s="17"/>
      <c r="SQD110" s="17"/>
      <c r="SQE110" s="17"/>
      <c r="SQF110" s="17"/>
      <c r="SQG110" s="17"/>
      <c r="SQH110" s="17"/>
      <c r="SQI110" s="17"/>
      <c r="SQJ110" s="17"/>
      <c r="SQK110" s="17"/>
      <c r="SQL110" s="17"/>
      <c r="SQM110" s="17"/>
      <c r="SQN110" s="17"/>
      <c r="SQO110" s="17"/>
      <c r="SQP110" s="17"/>
      <c r="SQQ110" s="17"/>
      <c r="SQR110" s="17"/>
      <c r="SQS110" s="17"/>
      <c r="SQT110" s="17"/>
      <c r="SQU110" s="17"/>
      <c r="SQV110" s="17"/>
      <c r="SQW110" s="17"/>
      <c r="SQX110" s="17"/>
      <c r="SQY110" s="17"/>
      <c r="SQZ110" s="17"/>
      <c r="SRA110" s="17"/>
      <c r="SRB110" s="17"/>
      <c r="SRC110" s="17"/>
      <c r="SRD110" s="17"/>
      <c r="SRE110" s="17"/>
      <c r="SRF110" s="17"/>
      <c r="SRG110" s="17"/>
      <c r="SRH110" s="17"/>
      <c r="SRI110" s="17"/>
      <c r="SRJ110" s="17"/>
      <c r="SRK110" s="17"/>
      <c r="SRL110" s="17"/>
      <c r="SRM110" s="17"/>
      <c r="SRN110" s="17"/>
      <c r="SRO110" s="17"/>
      <c r="SRP110" s="17"/>
      <c r="SRQ110" s="17"/>
      <c r="SRR110" s="17"/>
      <c r="SRS110" s="17"/>
      <c r="SRT110" s="17"/>
      <c r="SRU110" s="17"/>
      <c r="SRV110" s="17"/>
      <c r="SRW110" s="17"/>
      <c r="SRX110" s="17"/>
      <c r="SRY110" s="17"/>
      <c r="SRZ110" s="17"/>
      <c r="SSA110" s="17"/>
      <c r="SSB110" s="17"/>
      <c r="SSC110" s="17"/>
      <c r="SSD110" s="17"/>
      <c r="SSE110" s="17"/>
      <c r="SSF110" s="17"/>
      <c r="SSG110" s="17"/>
      <c r="SSH110" s="17"/>
      <c r="SSI110" s="17"/>
      <c r="SSJ110" s="17"/>
      <c r="SSK110" s="17"/>
      <c r="SSL110" s="17"/>
      <c r="SSM110" s="17"/>
      <c r="SSN110" s="17"/>
      <c r="SSO110" s="17"/>
      <c r="SSP110" s="17"/>
      <c r="SSQ110" s="17"/>
      <c r="SSR110" s="17"/>
      <c r="SSS110" s="17"/>
      <c r="SST110" s="17"/>
      <c r="SSU110" s="17"/>
      <c r="SSV110" s="17"/>
      <c r="SSW110" s="17"/>
      <c r="SSX110" s="17"/>
      <c r="SSY110" s="17"/>
      <c r="SSZ110" s="17"/>
      <c r="STA110" s="17"/>
      <c r="STB110" s="17"/>
      <c r="STC110" s="17"/>
      <c r="STD110" s="17"/>
      <c r="STE110" s="17"/>
      <c r="STF110" s="17"/>
      <c r="STG110" s="17"/>
      <c r="STH110" s="17"/>
      <c r="STI110" s="17"/>
      <c r="STJ110" s="17"/>
      <c r="STK110" s="17"/>
      <c r="STL110" s="17"/>
      <c r="STM110" s="17"/>
      <c r="STN110" s="17"/>
      <c r="STO110" s="17"/>
      <c r="STP110" s="17"/>
      <c r="STQ110" s="17"/>
      <c r="STR110" s="17"/>
      <c r="STS110" s="17"/>
      <c r="STT110" s="17"/>
      <c r="STU110" s="17"/>
      <c r="STV110" s="17"/>
      <c r="STW110" s="17"/>
      <c r="STX110" s="17"/>
      <c r="STY110" s="17"/>
      <c r="STZ110" s="17"/>
      <c r="SUA110" s="17"/>
      <c r="SUB110" s="17"/>
      <c r="SUC110" s="17"/>
      <c r="SUD110" s="17"/>
      <c r="SUE110" s="17"/>
      <c r="SUF110" s="17"/>
      <c r="SUG110" s="17"/>
      <c r="SUH110" s="17"/>
      <c r="SUI110" s="17"/>
      <c r="SUJ110" s="17"/>
      <c r="SUK110" s="17"/>
      <c r="SUL110" s="17"/>
      <c r="SUM110" s="17"/>
      <c r="SUN110" s="17"/>
      <c r="SUO110" s="17"/>
      <c r="SUP110" s="17"/>
      <c r="SUQ110" s="17"/>
      <c r="SUR110" s="17"/>
      <c r="SUS110" s="17"/>
      <c r="SUT110" s="17"/>
      <c r="SUU110" s="17"/>
      <c r="SUV110" s="17"/>
      <c r="SUW110" s="17"/>
      <c r="SUX110" s="17"/>
      <c r="SUY110" s="17"/>
      <c r="SUZ110" s="17"/>
      <c r="SVA110" s="17"/>
      <c r="SVB110" s="17"/>
      <c r="SVC110" s="17"/>
      <c r="SVD110" s="17"/>
      <c r="SVE110" s="17"/>
      <c r="SVF110" s="17"/>
      <c r="SVG110" s="17"/>
      <c r="SVH110" s="17"/>
      <c r="SVI110" s="17"/>
      <c r="SVJ110" s="17"/>
      <c r="SVK110" s="17"/>
      <c r="SVL110" s="17"/>
      <c r="SVM110" s="17"/>
      <c r="SVN110" s="17"/>
      <c r="SVO110" s="17"/>
      <c r="SVP110" s="17"/>
      <c r="SVQ110" s="17"/>
      <c r="SVR110" s="17"/>
      <c r="SVS110" s="17"/>
      <c r="SVT110" s="17"/>
      <c r="SVU110" s="17"/>
      <c r="SVV110" s="17"/>
      <c r="SVW110" s="17"/>
      <c r="SVX110" s="17"/>
      <c r="SVY110" s="17"/>
      <c r="SVZ110" s="17"/>
      <c r="SWA110" s="17"/>
      <c r="SWB110" s="17"/>
      <c r="SWC110" s="17"/>
      <c r="SWD110" s="17"/>
      <c r="SWE110" s="17"/>
      <c r="SWF110" s="17"/>
      <c r="SWG110" s="17"/>
      <c r="SWH110" s="17"/>
      <c r="SWI110" s="17"/>
      <c r="SWJ110" s="17"/>
      <c r="SWK110" s="17"/>
      <c r="SWL110" s="17"/>
      <c r="SWM110" s="17"/>
      <c r="SWN110" s="17"/>
      <c r="SWO110" s="17"/>
      <c r="SWP110" s="17"/>
      <c r="SWQ110" s="17"/>
      <c r="SWR110" s="17"/>
      <c r="SWS110" s="17"/>
      <c r="SWT110" s="17"/>
      <c r="SWU110" s="17"/>
      <c r="SWV110" s="17"/>
      <c r="SWW110" s="17"/>
      <c r="SWX110" s="17"/>
      <c r="SWY110" s="17"/>
      <c r="SWZ110" s="17"/>
      <c r="SXA110" s="17"/>
      <c r="SXB110" s="17"/>
      <c r="SXC110" s="17"/>
      <c r="SXD110" s="17"/>
      <c r="SXE110" s="17"/>
      <c r="SXF110" s="17"/>
      <c r="SXG110" s="17"/>
      <c r="SXH110" s="17"/>
      <c r="SXI110" s="17"/>
      <c r="SXJ110" s="17"/>
      <c r="SXK110" s="17"/>
      <c r="SXL110" s="17"/>
      <c r="SXM110" s="17"/>
      <c r="SXN110" s="17"/>
      <c r="SXO110" s="17"/>
      <c r="SXP110" s="17"/>
      <c r="SXQ110" s="17"/>
      <c r="SXR110" s="17"/>
      <c r="SXS110" s="17"/>
      <c r="SXT110" s="17"/>
      <c r="SXU110" s="17"/>
      <c r="SXV110" s="17"/>
      <c r="SXW110" s="17"/>
      <c r="SXX110" s="17"/>
      <c r="SXY110" s="17"/>
      <c r="SXZ110" s="17"/>
      <c r="SYA110" s="17"/>
      <c r="SYB110" s="17"/>
      <c r="SYC110" s="17"/>
      <c r="SYD110" s="17"/>
      <c r="SYE110" s="17"/>
      <c r="SYF110" s="17"/>
      <c r="SYG110" s="17"/>
      <c r="SYH110" s="17"/>
      <c r="SYI110" s="17"/>
      <c r="SYJ110" s="17"/>
      <c r="SYK110" s="17"/>
      <c r="SYL110" s="17"/>
      <c r="SYM110" s="17"/>
      <c r="SYN110" s="17"/>
      <c r="SYO110" s="17"/>
      <c r="SYP110" s="17"/>
      <c r="SYQ110" s="17"/>
      <c r="SYR110" s="17"/>
      <c r="SYS110" s="17"/>
      <c r="SYT110" s="17"/>
      <c r="SYU110" s="17"/>
      <c r="SYV110" s="17"/>
      <c r="SYW110" s="17"/>
      <c r="SYX110" s="17"/>
      <c r="SYY110" s="17"/>
      <c r="SYZ110" s="17"/>
      <c r="SZA110" s="17"/>
      <c r="SZB110" s="17"/>
      <c r="SZC110" s="17"/>
      <c r="SZD110" s="17"/>
      <c r="SZE110" s="17"/>
      <c r="SZF110" s="17"/>
      <c r="SZG110" s="17"/>
      <c r="SZH110" s="17"/>
      <c r="SZI110" s="17"/>
      <c r="SZJ110" s="17"/>
      <c r="SZK110" s="17"/>
      <c r="SZL110" s="17"/>
      <c r="SZM110" s="17"/>
      <c r="SZN110" s="17"/>
      <c r="SZO110" s="17"/>
      <c r="SZP110" s="17"/>
      <c r="SZQ110" s="17"/>
      <c r="SZR110" s="17"/>
      <c r="SZS110" s="17"/>
      <c r="SZT110" s="17"/>
      <c r="SZU110" s="17"/>
      <c r="SZV110" s="17"/>
      <c r="SZW110" s="17"/>
      <c r="SZX110" s="17"/>
      <c r="SZY110" s="17"/>
      <c r="SZZ110" s="17"/>
      <c r="TAA110" s="17"/>
      <c r="TAB110" s="17"/>
      <c r="TAC110" s="17"/>
      <c r="TAD110" s="17"/>
      <c r="TAE110" s="17"/>
      <c r="TAF110" s="17"/>
      <c r="TAG110" s="17"/>
      <c r="TAH110" s="17"/>
      <c r="TAI110" s="17"/>
      <c r="TAJ110" s="17"/>
      <c r="TAK110" s="17"/>
      <c r="TAL110" s="17"/>
      <c r="TAM110" s="17"/>
      <c r="TAN110" s="17"/>
      <c r="TAO110" s="17"/>
      <c r="TAP110" s="17"/>
      <c r="TAQ110" s="17"/>
      <c r="TAR110" s="17"/>
      <c r="TAS110" s="17"/>
      <c r="TAT110" s="17"/>
      <c r="TAU110" s="17"/>
      <c r="TAV110" s="17"/>
      <c r="TAW110" s="17"/>
      <c r="TAX110" s="17"/>
      <c r="TAY110" s="17"/>
      <c r="TAZ110" s="17"/>
      <c r="TBA110" s="17"/>
      <c r="TBB110" s="17"/>
      <c r="TBC110" s="17"/>
      <c r="TBD110" s="17"/>
      <c r="TBE110" s="17"/>
      <c r="TBF110" s="17"/>
      <c r="TBG110" s="17"/>
      <c r="TBH110" s="17"/>
      <c r="TBI110" s="17"/>
      <c r="TBJ110" s="17"/>
      <c r="TBK110" s="17"/>
      <c r="TBL110" s="17"/>
      <c r="TBM110" s="17"/>
      <c r="TBN110" s="17"/>
      <c r="TBO110" s="17"/>
      <c r="TBP110" s="17"/>
      <c r="TBQ110" s="17"/>
      <c r="TBR110" s="17"/>
      <c r="TBS110" s="17"/>
      <c r="TBT110" s="17"/>
      <c r="TBU110" s="17"/>
      <c r="TBV110" s="17"/>
      <c r="TBW110" s="17"/>
      <c r="TBX110" s="17"/>
      <c r="TBY110" s="17"/>
      <c r="TBZ110" s="17"/>
      <c r="TCA110" s="17"/>
      <c r="TCB110" s="17"/>
      <c r="TCC110" s="17"/>
      <c r="TCD110" s="17"/>
      <c r="TCE110" s="17"/>
      <c r="TCF110" s="17"/>
      <c r="TCG110" s="17"/>
      <c r="TCH110" s="17"/>
      <c r="TCI110" s="17"/>
      <c r="TCJ110" s="17"/>
      <c r="TCK110" s="17"/>
      <c r="TCL110" s="17"/>
      <c r="TCM110" s="17"/>
      <c r="TCN110" s="17"/>
      <c r="TCO110" s="17"/>
      <c r="TCP110" s="17"/>
      <c r="TCQ110" s="17"/>
      <c r="TCR110" s="17"/>
      <c r="TCS110" s="17"/>
      <c r="TCT110" s="17"/>
      <c r="TCU110" s="17"/>
      <c r="TCV110" s="17"/>
      <c r="TCW110" s="17"/>
      <c r="TCX110" s="17"/>
      <c r="TCY110" s="17"/>
      <c r="TCZ110" s="17"/>
      <c r="TDA110" s="17"/>
      <c r="TDB110" s="17"/>
      <c r="TDC110" s="17"/>
      <c r="TDD110" s="17"/>
      <c r="TDE110" s="17"/>
      <c r="TDF110" s="17"/>
      <c r="TDG110" s="17"/>
      <c r="TDH110" s="17"/>
      <c r="TDI110" s="17"/>
      <c r="TDJ110" s="17"/>
      <c r="TDK110" s="17"/>
      <c r="TDL110" s="17"/>
      <c r="TDM110" s="17"/>
      <c r="TDN110" s="17"/>
      <c r="TDO110" s="17"/>
      <c r="TDP110" s="17"/>
      <c r="TDQ110" s="17"/>
      <c r="TDR110" s="17"/>
      <c r="TDS110" s="17"/>
      <c r="TDT110" s="17"/>
      <c r="TDU110" s="17"/>
      <c r="TDV110" s="17"/>
      <c r="TDW110" s="17"/>
      <c r="TDX110" s="17"/>
      <c r="TDY110" s="17"/>
      <c r="TDZ110" s="17"/>
      <c r="TEA110" s="17"/>
      <c r="TEB110" s="17"/>
      <c r="TEC110" s="17"/>
      <c r="TED110" s="17"/>
      <c r="TEE110" s="17"/>
      <c r="TEF110" s="17"/>
      <c r="TEG110" s="17"/>
      <c r="TEH110" s="17"/>
      <c r="TEI110" s="17"/>
      <c r="TEJ110" s="17"/>
      <c r="TEK110" s="17"/>
      <c r="TEL110" s="17"/>
      <c r="TEM110" s="17"/>
      <c r="TEN110" s="17"/>
      <c r="TEO110" s="17"/>
      <c r="TEP110" s="17"/>
      <c r="TEQ110" s="17"/>
      <c r="TER110" s="17"/>
      <c r="TES110" s="17"/>
      <c r="TET110" s="17"/>
      <c r="TEU110" s="17"/>
      <c r="TEV110" s="17"/>
      <c r="TEW110" s="17"/>
      <c r="TEX110" s="17"/>
      <c r="TEY110" s="17"/>
      <c r="TEZ110" s="17"/>
      <c r="TFA110" s="17"/>
      <c r="TFB110" s="17"/>
      <c r="TFC110" s="17"/>
      <c r="TFD110" s="17"/>
      <c r="TFE110" s="17"/>
      <c r="TFF110" s="17"/>
      <c r="TFG110" s="17"/>
      <c r="TFH110" s="17"/>
      <c r="TFI110" s="17"/>
      <c r="TFJ110" s="17"/>
      <c r="TFK110" s="17"/>
      <c r="TFL110" s="17"/>
      <c r="TFM110" s="17"/>
      <c r="TFN110" s="17"/>
      <c r="TFO110" s="17"/>
      <c r="TFP110" s="17"/>
      <c r="TFQ110" s="17"/>
      <c r="TFR110" s="17"/>
      <c r="TFS110" s="17"/>
      <c r="TFT110" s="17"/>
      <c r="TFU110" s="17"/>
      <c r="TFV110" s="17"/>
      <c r="TFW110" s="17"/>
      <c r="TFX110" s="17"/>
      <c r="TFY110" s="17"/>
      <c r="TFZ110" s="17"/>
      <c r="TGA110" s="17"/>
      <c r="TGB110" s="17"/>
      <c r="TGC110" s="17"/>
      <c r="TGD110" s="17"/>
      <c r="TGE110" s="17"/>
      <c r="TGF110" s="17"/>
      <c r="TGG110" s="17"/>
      <c r="TGH110" s="17"/>
      <c r="TGI110" s="17"/>
      <c r="TGJ110" s="17"/>
      <c r="TGK110" s="17"/>
      <c r="TGL110" s="17"/>
      <c r="TGM110" s="17"/>
      <c r="TGN110" s="17"/>
      <c r="TGO110" s="17"/>
      <c r="TGP110" s="17"/>
      <c r="TGQ110" s="17"/>
      <c r="TGR110" s="17"/>
      <c r="TGS110" s="17"/>
      <c r="TGT110" s="17"/>
      <c r="TGU110" s="17"/>
      <c r="TGV110" s="17"/>
      <c r="TGW110" s="17"/>
      <c r="TGX110" s="17"/>
      <c r="TGY110" s="17"/>
      <c r="TGZ110" s="17"/>
      <c r="THA110" s="17"/>
      <c r="THB110" s="17"/>
      <c r="THC110" s="17"/>
      <c r="THD110" s="17"/>
      <c r="THE110" s="17"/>
      <c r="THF110" s="17"/>
      <c r="THG110" s="17"/>
      <c r="THH110" s="17"/>
      <c r="THI110" s="17"/>
      <c r="THJ110" s="17"/>
      <c r="THK110" s="17"/>
      <c r="THL110" s="17"/>
      <c r="THM110" s="17"/>
      <c r="THN110" s="17"/>
      <c r="THO110" s="17"/>
      <c r="THP110" s="17"/>
      <c r="THQ110" s="17"/>
      <c r="THR110" s="17"/>
      <c r="THS110" s="17"/>
      <c r="THT110" s="17"/>
      <c r="THU110" s="17"/>
      <c r="THV110" s="17"/>
      <c r="THW110" s="17"/>
      <c r="THX110" s="17"/>
      <c r="THY110" s="17"/>
      <c r="THZ110" s="17"/>
      <c r="TIA110" s="17"/>
      <c r="TIB110" s="17"/>
      <c r="TIC110" s="17"/>
      <c r="TID110" s="17"/>
      <c r="TIE110" s="17"/>
      <c r="TIF110" s="17"/>
      <c r="TIG110" s="17"/>
      <c r="TIH110" s="17"/>
      <c r="TII110" s="17"/>
      <c r="TIJ110" s="17"/>
      <c r="TIK110" s="17"/>
      <c r="TIL110" s="17"/>
      <c r="TIM110" s="17"/>
      <c r="TIN110" s="17"/>
      <c r="TIO110" s="17"/>
      <c r="TIP110" s="17"/>
      <c r="TIQ110" s="17"/>
      <c r="TIR110" s="17"/>
      <c r="TIS110" s="17"/>
      <c r="TIT110" s="17"/>
      <c r="TIU110" s="17"/>
      <c r="TIV110" s="17"/>
      <c r="TIW110" s="17"/>
      <c r="TIX110" s="17"/>
      <c r="TIY110" s="17"/>
      <c r="TIZ110" s="17"/>
      <c r="TJA110" s="17"/>
      <c r="TJB110" s="17"/>
      <c r="TJC110" s="17"/>
      <c r="TJD110" s="17"/>
      <c r="TJE110" s="17"/>
      <c r="TJF110" s="17"/>
      <c r="TJG110" s="17"/>
      <c r="TJH110" s="17"/>
      <c r="TJI110" s="17"/>
      <c r="TJJ110" s="17"/>
      <c r="TJK110" s="17"/>
      <c r="TJL110" s="17"/>
      <c r="TJM110" s="17"/>
      <c r="TJN110" s="17"/>
      <c r="TJO110" s="17"/>
      <c r="TJP110" s="17"/>
      <c r="TJQ110" s="17"/>
      <c r="TJR110" s="17"/>
      <c r="TJS110" s="17"/>
      <c r="TJT110" s="17"/>
      <c r="TJU110" s="17"/>
      <c r="TJV110" s="17"/>
      <c r="TJW110" s="17"/>
      <c r="TJX110" s="17"/>
      <c r="TJY110" s="17"/>
      <c r="TJZ110" s="17"/>
      <c r="TKA110" s="17"/>
      <c r="TKB110" s="17"/>
      <c r="TKC110" s="17"/>
      <c r="TKD110" s="17"/>
      <c r="TKE110" s="17"/>
      <c r="TKF110" s="17"/>
      <c r="TKG110" s="17"/>
      <c r="TKH110" s="17"/>
      <c r="TKI110" s="17"/>
      <c r="TKJ110" s="17"/>
      <c r="TKK110" s="17"/>
      <c r="TKL110" s="17"/>
      <c r="TKM110" s="17"/>
      <c r="TKN110" s="17"/>
      <c r="TKO110" s="17"/>
      <c r="TKP110" s="17"/>
      <c r="TKQ110" s="17"/>
      <c r="TKR110" s="17"/>
      <c r="TKS110" s="17"/>
      <c r="TKT110" s="17"/>
      <c r="TKU110" s="17"/>
      <c r="TKV110" s="17"/>
      <c r="TKW110" s="17"/>
      <c r="TKX110" s="17"/>
      <c r="TKY110" s="17"/>
      <c r="TKZ110" s="17"/>
      <c r="TLA110" s="17"/>
      <c r="TLB110" s="17"/>
      <c r="TLC110" s="17"/>
      <c r="TLD110" s="17"/>
      <c r="TLE110" s="17"/>
      <c r="TLF110" s="17"/>
      <c r="TLG110" s="17"/>
      <c r="TLH110" s="17"/>
      <c r="TLI110" s="17"/>
      <c r="TLJ110" s="17"/>
      <c r="TLK110" s="17"/>
      <c r="TLL110" s="17"/>
      <c r="TLM110" s="17"/>
      <c r="TLN110" s="17"/>
      <c r="TLO110" s="17"/>
      <c r="TLP110" s="17"/>
      <c r="TLQ110" s="17"/>
      <c r="TLR110" s="17"/>
      <c r="TLS110" s="17"/>
      <c r="TLT110" s="17"/>
      <c r="TLU110" s="17"/>
      <c r="TLV110" s="17"/>
      <c r="TLW110" s="17"/>
      <c r="TLX110" s="17"/>
      <c r="TLY110" s="17"/>
      <c r="TLZ110" s="17"/>
      <c r="TMA110" s="17"/>
      <c r="TMB110" s="17"/>
      <c r="TMC110" s="17"/>
      <c r="TMD110" s="17"/>
      <c r="TME110" s="17"/>
      <c r="TMF110" s="17"/>
      <c r="TMG110" s="17"/>
      <c r="TMH110" s="17"/>
      <c r="TMI110" s="17"/>
      <c r="TMJ110" s="17"/>
      <c r="TMK110" s="17"/>
      <c r="TML110" s="17"/>
      <c r="TMM110" s="17"/>
      <c r="TMN110" s="17"/>
      <c r="TMO110" s="17"/>
      <c r="TMP110" s="17"/>
      <c r="TMQ110" s="17"/>
      <c r="TMR110" s="17"/>
      <c r="TMS110" s="17"/>
      <c r="TMT110" s="17"/>
      <c r="TMU110" s="17"/>
      <c r="TMV110" s="17"/>
      <c r="TMW110" s="17"/>
      <c r="TMX110" s="17"/>
      <c r="TMY110" s="17"/>
      <c r="TMZ110" s="17"/>
      <c r="TNA110" s="17"/>
      <c r="TNB110" s="17"/>
      <c r="TNC110" s="17"/>
      <c r="TND110" s="17"/>
      <c r="TNE110" s="17"/>
      <c r="TNF110" s="17"/>
      <c r="TNG110" s="17"/>
      <c r="TNH110" s="17"/>
      <c r="TNI110" s="17"/>
      <c r="TNJ110" s="17"/>
      <c r="TNK110" s="17"/>
      <c r="TNL110" s="17"/>
      <c r="TNM110" s="17"/>
      <c r="TNN110" s="17"/>
      <c r="TNO110" s="17"/>
      <c r="TNP110" s="17"/>
      <c r="TNQ110" s="17"/>
      <c r="TNR110" s="17"/>
      <c r="TNS110" s="17"/>
      <c r="TNT110" s="17"/>
      <c r="TNU110" s="17"/>
      <c r="TNV110" s="17"/>
      <c r="TNW110" s="17"/>
      <c r="TNX110" s="17"/>
      <c r="TNY110" s="17"/>
      <c r="TNZ110" s="17"/>
      <c r="TOA110" s="17"/>
      <c r="TOB110" s="17"/>
      <c r="TOC110" s="17"/>
      <c r="TOD110" s="17"/>
      <c r="TOE110" s="17"/>
      <c r="TOF110" s="17"/>
      <c r="TOG110" s="17"/>
      <c r="TOH110" s="17"/>
      <c r="TOI110" s="17"/>
      <c r="TOJ110" s="17"/>
      <c r="TOK110" s="17"/>
      <c r="TOL110" s="17"/>
      <c r="TOM110" s="17"/>
      <c r="TON110" s="17"/>
      <c r="TOO110" s="17"/>
      <c r="TOP110" s="17"/>
      <c r="TOQ110" s="17"/>
      <c r="TOR110" s="17"/>
      <c r="TOS110" s="17"/>
      <c r="TOT110" s="17"/>
      <c r="TOU110" s="17"/>
      <c r="TOV110" s="17"/>
      <c r="TOW110" s="17"/>
      <c r="TOX110" s="17"/>
      <c r="TOY110" s="17"/>
      <c r="TOZ110" s="17"/>
      <c r="TPA110" s="17"/>
      <c r="TPB110" s="17"/>
      <c r="TPC110" s="17"/>
      <c r="TPD110" s="17"/>
      <c r="TPE110" s="17"/>
      <c r="TPF110" s="17"/>
      <c r="TPG110" s="17"/>
      <c r="TPH110" s="17"/>
      <c r="TPI110" s="17"/>
      <c r="TPJ110" s="17"/>
      <c r="TPK110" s="17"/>
      <c r="TPL110" s="17"/>
      <c r="TPM110" s="17"/>
      <c r="TPN110" s="17"/>
      <c r="TPO110" s="17"/>
      <c r="TPP110" s="17"/>
      <c r="TPQ110" s="17"/>
      <c r="TPR110" s="17"/>
      <c r="TPS110" s="17"/>
      <c r="TPT110" s="17"/>
      <c r="TPU110" s="17"/>
      <c r="TPV110" s="17"/>
      <c r="TPW110" s="17"/>
      <c r="TPX110" s="17"/>
      <c r="TPY110" s="17"/>
      <c r="TPZ110" s="17"/>
      <c r="TQA110" s="17"/>
      <c r="TQB110" s="17"/>
      <c r="TQC110" s="17"/>
      <c r="TQD110" s="17"/>
      <c r="TQE110" s="17"/>
      <c r="TQF110" s="17"/>
      <c r="TQG110" s="17"/>
      <c r="TQH110" s="17"/>
      <c r="TQI110" s="17"/>
      <c r="TQJ110" s="17"/>
      <c r="TQK110" s="17"/>
      <c r="TQL110" s="17"/>
      <c r="TQM110" s="17"/>
      <c r="TQN110" s="17"/>
      <c r="TQO110" s="17"/>
      <c r="TQP110" s="17"/>
      <c r="TQQ110" s="17"/>
      <c r="TQR110" s="17"/>
      <c r="TQS110" s="17"/>
      <c r="TQT110" s="17"/>
      <c r="TQU110" s="17"/>
      <c r="TQV110" s="17"/>
      <c r="TQW110" s="17"/>
      <c r="TQX110" s="17"/>
      <c r="TQY110" s="17"/>
      <c r="TQZ110" s="17"/>
      <c r="TRA110" s="17"/>
      <c r="TRB110" s="17"/>
      <c r="TRC110" s="17"/>
      <c r="TRD110" s="17"/>
      <c r="TRE110" s="17"/>
      <c r="TRF110" s="17"/>
      <c r="TRG110" s="17"/>
      <c r="TRH110" s="17"/>
      <c r="TRI110" s="17"/>
      <c r="TRJ110" s="17"/>
      <c r="TRK110" s="17"/>
      <c r="TRL110" s="17"/>
      <c r="TRM110" s="17"/>
      <c r="TRN110" s="17"/>
      <c r="TRO110" s="17"/>
      <c r="TRP110" s="17"/>
      <c r="TRQ110" s="17"/>
      <c r="TRR110" s="17"/>
      <c r="TRS110" s="17"/>
      <c r="TRT110" s="17"/>
      <c r="TRU110" s="17"/>
      <c r="TRV110" s="17"/>
      <c r="TRW110" s="17"/>
      <c r="TRX110" s="17"/>
      <c r="TRY110" s="17"/>
      <c r="TRZ110" s="17"/>
      <c r="TSA110" s="17"/>
      <c r="TSB110" s="17"/>
      <c r="TSC110" s="17"/>
      <c r="TSD110" s="17"/>
      <c r="TSE110" s="17"/>
      <c r="TSF110" s="17"/>
      <c r="TSG110" s="17"/>
      <c r="TSH110" s="17"/>
      <c r="TSI110" s="17"/>
      <c r="TSJ110" s="17"/>
      <c r="TSK110" s="17"/>
      <c r="TSL110" s="17"/>
      <c r="TSM110" s="17"/>
      <c r="TSN110" s="17"/>
      <c r="TSO110" s="17"/>
      <c r="TSP110" s="17"/>
      <c r="TSQ110" s="17"/>
      <c r="TSR110" s="17"/>
      <c r="TSS110" s="17"/>
      <c r="TST110" s="17"/>
      <c r="TSU110" s="17"/>
      <c r="TSV110" s="17"/>
      <c r="TSW110" s="17"/>
      <c r="TSX110" s="17"/>
      <c r="TSY110" s="17"/>
      <c r="TSZ110" s="17"/>
      <c r="TTA110" s="17"/>
      <c r="TTB110" s="17"/>
      <c r="TTC110" s="17"/>
      <c r="TTD110" s="17"/>
      <c r="TTE110" s="17"/>
      <c r="TTF110" s="17"/>
      <c r="TTG110" s="17"/>
      <c r="TTH110" s="17"/>
      <c r="TTI110" s="17"/>
      <c r="TTJ110" s="17"/>
      <c r="TTK110" s="17"/>
      <c r="TTL110" s="17"/>
      <c r="TTM110" s="17"/>
      <c r="TTN110" s="17"/>
      <c r="TTO110" s="17"/>
      <c r="TTP110" s="17"/>
      <c r="TTQ110" s="17"/>
      <c r="TTR110" s="17"/>
      <c r="TTS110" s="17"/>
      <c r="TTT110" s="17"/>
      <c r="TTU110" s="17"/>
      <c r="TTV110" s="17"/>
      <c r="TTW110" s="17"/>
      <c r="TTX110" s="17"/>
      <c r="TTY110" s="17"/>
      <c r="TTZ110" s="17"/>
      <c r="TUA110" s="17"/>
      <c r="TUB110" s="17"/>
      <c r="TUC110" s="17"/>
      <c r="TUD110" s="17"/>
      <c r="TUE110" s="17"/>
      <c r="TUF110" s="17"/>
      <c r="TUG110" s="17"/>
      <c r="TUH110" s="17"/>
      <c r="TUI110" s="17"/>
      <c r="TUJ110" s="17"/>
      <c r="TUK110" s="17"/>
      <c r="TUL110" s="17"/>
      <c r="TUM110" s="17"/>
      <c r="TUN110" s="17"/>
      <c r="TUO110" s="17"/>
      <c r="TUP110" s="17"/>
      <c r="TUQ110" s="17"/>
      <c r="TUR110" s="17"/>
      <c r="TUS110" s="17"/>
      <c r="TUT110" s="17"/>
      <c r="TUU110" s="17"/>
      <c r="TUV110" s="17"/>
      <c r="TUW110" s="17"/>
      <c r="TUX110" s="17"/>
      <c r="TUY110" s="17"/>
      <c r="TUZ110" s="17"/>
      <c r="TVA110" s="17"/>
      <c r="TVB110" s="17"/>
      <c r="TVC110" s="17"/>
      <c r="TVD110" s="17"/>
      <c r="TVE110" s="17"/>
      <c r="TVF110" s="17"/>
      <c r="TVG110" s="17"/>
      <c r="TVH110" s="17"/>
      <c r="TVI110" s="17"/>
      <c r="TVJ110" s="17"/>
      <c r="TVK110" s="17"/>
      <c r="TVL110" s="17"/>
      <c r="TVM110" s="17"/>
      <c r="TVN110" s="17"/>
      <c r="TVO110" s="17"/>
      <c r="TVP110" s="17"/>
      <c r="TVQ110" s="17"/>
      <c r="TVR110" s="17"/>
      <c r="TVS110" s="17"/>
      <c r="TVT110" s="17"/>
      <c r="TVU110" s="17"/>
      <c r="TVV110" s="17"/>
      <c r="TVW110" s="17"/>
      <c r="TVX110" s="17"/>
      <c r="TVY110" s="17"/>
      <c r="TVZ110" s="17"/>
      <c r="TWA110" s="17"/>
      <c r="TWB110" s="17"/>
      <c r="TWC110" s="17"/>
      <c r="TWD110" s="17"/>
      <c r="TWE110" s="17"/>
      <c r="TWF110" s="17"/>
      <c r="TWG110" s="17"/>
      <c r="TWH110" s="17"/>
      <c r="TWI110" s="17"/>
      <c r="TWJ110" s="17"/>
      <c r="TWK110" s="17"/>
      <c r="TWL110" s="17"/>
      <c r="TWM110" s="17"/>
      <c r="TWN110" s="17"/>
      <c r="TWO110" s="17"/>
      <c r="TWP110" s="17"/>
      <c r="TWQ110" s="17"/>
      <c r="TWR110" s="17"/>
      <c r="TWS110" s="17"/>
      <c r="TWT110" s="17"/>
      <c r="TWU110" s="17"/>
      <c r="TWV110" s="17"/>
      <c r="TWW110" s="17"/>
      <c r="TWX110" s="17"/>
      <c r="TWY110" s="17"/>
      <c r="TWZ110" s="17"/>
      <c r="TXA110" s="17"/>
      <c r="TXB110" s="17"/>
      <c r="TXC110" s="17"/>
      <c r="TXD110" s="17"/>
      <c r="TXE110" s="17"/>
      <c r="TXF110" s="17"/>
      <c r="TXG110" s="17"/>
      <c r="TXH110" s="17"/>
      <c r="TXI110" s="17"/>
      <c r="TXJ110" s="17"/>
      <c r="TXK110" s="17"/>
      <c r="TXL110" s="17"/>
      <c r="TXM110" s="17"/>
      <c r="TXN110" s="17"/>
      <c r="TXO110" s="17"/>
      <c r="TXP110" s="17"/>
      <c r="TXQ110" s="17"/>
      <c r="TXR110" s="17"/>
      <c r="TXS110" s="17"/>
      <c r="TXT110" s="17"/>
      <c r="TXU110" s="17"/>
      <c r="TXV110" s="17"/>
      <c r="TXW110" s="17"/>
      <c r="TXX110" s="17"/>
      <c r="TXY110" s="17"/>
      <c r="TXZ110" s="17"/>
      <c r="TYA110" s="17"/>
      <c r="TYB110" s="17"/>
      <c r="TYC110" s="17"/>
      <c r="TYD110" s="17"/>
      <c r="TYE110" s="17"/>
      <c r="TYF110" s="17"/>
      <c r="TYG110" s="17"/>
      <c r="TYH110" s="17"/>
      <c r="TYI110" s="17"/>
      <c r="TYJ110" s="17"/>
      <c r="TYK110" s="17"/>
      <c r="TYL110" s="17"/>
      <c r="TYM110" s="17"/>
      <c r="TYN110" s="17"/>
      <c r="TYO110" s="17"/>
      <c r="TYP110" s="17"/>
      <c r="TYQ110" s="17"/>
      <c r="TYR110" s="17"/>
      <c r="TYS110" s="17"/>
      <c r="TYT110" s="17"/>
      <c r="TYU110" s="17"/>
      <c r="TYV110" s="17"/>
      <c r="TYW110" s="17"/>
      <c r="TYX110" s="17"/>
      <c r="TYY110" s="17"/>
      <c r="TYZ110" s="17"/>
      <c r="TZA110" s="17"/>
      <c r="TZB110" s="17"/>
      <c r="TZC110" s="17"/>
      <c r="TZD110" s="17"/>
      <c r="TZE110" s="17"/>
      <c r="TZF110" s="17"/>
      <c r="TZG110" s="17"/>
      <c r="TZH110" s="17"/>
      <c r="TZI110" s="17"/>
      <c r="TZJ110" s="17"/>
      <c r="TZK110" s="17"/>
      <c r="TZL110" s="17"/>
      <c r="TZM110" s="17"/>
      <c r="TZN110" s="17"/>
      <c r="TZO110" s="17"/>
      <c r="TZP110" s="17"/>
      <c r="TZQ110" s="17"/>
      <c r="TZR110" s="17"/>
      <c r="TZS110" s="17"/>
      <c r="TZT110" s="17"/>
      <c r="TZU110" s="17"/>
      <c r="TZV110" s="17"/>
      <c r="TZW110" s="17"/>
      <c r="TZX110" s="17"/>
      <c r="TZY110" s="17"/>
      <c r="TZZ110" s="17"/>
      <c r="UAA110" s="17"/>
      <c r="UAB110" s="17"/>
      <c r="UAC110" s="17"/>
      <c r="UAD110" s="17"/>
      <c r="UAE110" s="17"/>
      <c r="UAF110" s="17"/>
      <c r="UAG110" s="17"/>
      <c r="UAH110" s="17"/>
      <c r="UAI110" s="17"/>
      <c r="UAJ110" s="17"/>
      <c r="UAK110" s="17"/>
      <c r="UAL110" s="17"/>
      <c r="UAM110" s="17"/>
      <c r="UAN110" s="17"/>
      <c r="UAO110" s="17"/>
      <c r="UAP110" s="17"/>
      <c r="UAQ110" s="17"/>
      <c r="UAR110" s="17"/>
      <c r="UAS110" s="17"/>
      <c r="UAT110" s="17"/>
      <c r="UAU110" s="17"/>
      <c r="UAV110" s="17"/>
      <c r="UAW110" s="17"/>
      <c r="UAX110" s="17"/>
      <c r="UAY110" s="17"/>
      <c r="UAZ110" s="17"/>
      <c r="UBA110" s="17"/>
      <c r="UBB110" s="17"/>
      <c r="UBC110" s="17"/>
      <c r="UBD110" s="17"/>
      <c r="UBE110" s="17"/>
      <c r="UBF110" s="17"/>
      <c r="UBG110" s="17"/>
      <c r="UBH110" s="17"/>
      <c r="UBI110" s="17"/>
      <c r="UBJ110" s="17"/>
      <c r="UBK110" s="17"/>
      <c r="UBL110" s="17"/>
      <c r="UBM110" s="17"/>
      <c r="UBN110" s="17"/>
      <c r="UBO110" s="17"/>
      <c r="UBP110" s="17"/>
      <c r="UBQ110" s="17"/>
      <c r="UBR110" s="17"/>
      <c r="UBS110" s="17"/>
      <c r="UBT110" s="17"/>
      <c r="UBU110" s="17"/>
      <c r="UBV110" s="17"/>
      <c r="UBW110" s="17"/>
      <c r="UBX110" s="17"/>
      <c r="UBY110" s="17"/>
      <c r="UBZ110" s="17"/>
      <c r="UCA110" s="17"/>
      <c r="UCB110" s="17"/>
      <c r="UCC110" s="17"/>
      <c r="UCD110" s="17"/>
      <c r="UCE110" s="17"/>
      <c r="UCF110" s="17"/>
      <c r="UCG110" s="17"/>
      <c r="UCH110" s="17"/>
      <c r="UCI110" s="17"/>
      <c r="UCJ110" s="17"/>
      <c r="UCK110" s="17"/>
      <c r="UCL110" s="17"/>
      <c r="UCM110" s="17"/>
      <c r="UCN110" s="17"/>
      <c r="UCO110" s="17"/>
      <c r="UCP110" s="17"/>
      <c r="UCQ110" s="17"/>
      <c r="UCR110" s="17"/>
      <c r="UCS110" s="17"/>
      <c r="UCT110" s="17"/>
      <c r="UCU110" s="17"/>
      <c r="UCV110" s="17"/>
      <c r="UCW110" s="17"/>
      <c r="UCX110" s="17"/>
      <c r="UCY110" s="17"/>
      <c r="UCZ110" s="17"/>
      <c r="UDA110" s="17"/>
      <c r="UDB110" s="17"/>
      <c r="UDC110" s="17"/>
      <c r="UDD110" s="17"/>
      <c r="UDE110" s="17"/>
      <c r="UDF110" s="17"/>
      <c r="UDG110" s="17"/>
      <c r="UDH110" s="17"/>
      <c r="UDI110" s="17"/>
      <c r="UDJ110" s="17"/>
      <c r="UDK110" s="17"/>
      <c r="UDL110" s="17"/>
      <c r="UDM110" s="17"/>
      <c r="UDN110" s="17"/>
      <c r="UDO110" s="17"/>
      <c r="UDP110" s="17"/>
      <c r="UDQ110" s="17"/>
      <c r="UDR110" s="17"/>
      <c r="UDS110" s="17"/>
      <c r="UDT110" s="17"/>
      <c r="UDU110" s="17"/>
      <c r="UDV110" s="17"/>
      <c r="UDW110" s="17"/>
      <c r="UDX110" s="17"/>
      <c r="UDY110" s="17"/>
      <c r="UDZ110" s="17"/>
      <c r="UEA110" s="17"/>
      <c r="UEB110" s="17"/>
      <c r="UEC110" s="17"/>
      <c r="UED110" s="17"/>
      <c r="UEE110" s="17"/>
      <c r="UEF110" s="17"/>
      <c r="UEG110" s="17"/>
      <c r="UEH110" s="17"/>
      <c r="UEI110" s="17"/>
      <c r="UEJ110" s="17"/>
      <c r="UEK110" s="17"/>
      <c r="UEL110" s="17"/>
      <c r="UEM110" s="17"/>
      <c r="UEN110" s="17"/>
      <c r="UEO110" s="17"/>
      <c r="UEP110" s="17"/>
      <c r="UEQ110" s="17"/>
      <c r="UER110" s="17"/>
      <c r="UES110" s="17"/>
      <c r="UET110" s="17"/>
      <c r="UEU110" s="17"/>
      <c r="UEV110" s="17"/>
      <c r="UEW110" s="17"/>
      <c r="UEX110" s="17"/>
      <c r="UEY110" s="17"/>
      <c r="UEZ110" s="17"/>
      <c r="UFA110" s="17"/>
      <c r="UFB110" s="17"/>
      <c r="UFC110" s="17"/>
      <c r="UFD110" s="17"/>
      <c r="UFE110" s="17"/>
      <c r="UFF110" s="17"/>
      <c r="UFG110" s="17"/>
      <c r="UFH110" s="17"/>
      <c r="UFI110" s="17"/>
      <c r="UFJ110" s="17"/>
      <c r="UFK110" s="17"/>
      <c r="UFL110" s="17"/>
      <c r="UFM110" s="17"/>
      <c r="UFN110" s="17"/>
      <c r="UFO110" s="17"/>
      <c r="UFP110" s="17"/>
      <c r="UFQ110" s="17"/>
      <c r="UFR110" s="17"/>
      <c r="UFS110" s="17"/>
      <c r="UFT110" s="17"/>
      <c r="UFU110" s="17"/>
      <c r="UFV110" s="17"/>
      <c r="UFW110" s="17"/>
      <c r="UFX110" s="17"/>
      <c r="UFY110" s="17"/>
      <c r="UFZ110" s="17"/>
      <c r="UGA110" s="17"/>
      <c r="UGB110" s="17"/>
      <c r="UGC110" s="17"/>
      <c r="UGD110" s="17"/>
      <c r="UGE110" s="17"/>
      <c r="UGF110" s="17"/>
      <c r="UGG110" s="17"/>
      <c r="UGH110" s="17"/>
      <c r="UGI110" s="17"/>
      <c r="UGJ110" s="17"/>
      <c r="UGK110" s="17"/>
      <c r="UGL110" s="17"/>
      <c r="UGM110" s="17"/>
      <c r="UGN110" s="17"/>
      <c r="UGO110" s="17"/>
      <c r="UGP110" s="17"/>
      <c r="UGQ110" s="17"/>
      <c r="UGR110" s="17"/>
      <c r="UGS110" s="17"/>
      <c r="UGT110" s="17"/>
      <c r="UGU110" s="17"/>
      <c r="UGV110" s="17"/>
      <c r="UGW110" s="17"/>
      <c r="UGX110" s="17"/>
      <c r="UGY110" s="17"/>
      <c r="UGZ110" s="17"/>
      <c r="UHA110" s="17"/>
      <c r="UHB110" s="17"/>
      <c r="UHC110" s="17"/>
      <c r="UHD110" s="17"/>
      <c r="UHE110" s="17"/>
      <c r="UHF110" s="17"/>
      <c r="UHG110" s="17"/>
      <c r="UHH110" s="17"/>
      <c r="UHI110" s="17"/>
      <c r="UHJ110" s="17"/>
      <c r="UHK110" s="17"/>
      <c r="UHL110" s="17"/>
      <c r="UHM110" s="17"/>
      <c r="UHN110" s="17"/>
      <c r="UHO110" s="17"/>
      <c r="UHP110" s="17"/>
      <c r="UHQ110" s="17"/>
      <c r="UHR110" s="17"/>
      <c r="UHS110" s="17"/>
      <c r="UHT110" s="17"/>
      <c r="UHU110" s="17"/>
      <c r="UHV110" s="17"/>
      <c r="UHW110" s="17"/>
      <c r="UHX110" s="17"/>
      <c r="UHY110" s="17"/>
      <c r="UHZ110" s="17"/>
      <c r="UIA110" s="17"/>
      <c r="UIB110" s="17"/>
      <c r="UIC110" s="17"/>
      <c r="UID110" s="17"/>
      <c r="UIE110" s="17"/>
      <c r="UIF110" s="17"/>
      <c r="UIG110" s="17"/>
      <c r="UIH110" s="17"/>
      <c r="UII110" s="17"/>
      <c r="UIJ110" s="17"/>
      <c r="UIK110" s="17"/>
      <c r="UIL110" s="17"/>
      <c r="UIM110" s="17"/>
      <c r="UIN110" s="17"/>
      <c r="UIO110" s="17"/>
      <c r="UIP110" s="17"/>
      <c r="UIQ110" s="17"/>
      <c r="UIR110" s="17"/>
      <c r="UIS110" s="17"/>
      <c r="UIT110" s="17"/>
      <c r="UIU110" s="17"/>
      <c r="UIV110" s="17"/>
      <c r="UIW110" s="17"/>
      <c r="UIX110" s="17"/>
      <c r="UIY110" s="17"/>
      <c r="UIZ110" s="17"/>
      <c r="UJA110" s="17"/>
      <c r="UJB110" s="17"/>
      <c r="UJC110" s="17"/>
      <c r="UJD110" s="17"/>
      <c r="UJE110" s="17"/>
      <c r="UJF110" s="17"/>
      <c r="UJG110" s="17"/>
      <c r="UJH110" s="17"/>
      <c r="UJI110" s="17"/>
      <c r="UJJ110" s="17"/>
      <c r="UJK110" s="17"/>
      <c r="UJL110" s="17"/>
      <c r="UJM110" s="17"/>
      <c r="UJN110" s="17"/>
      <c r="UJO110" s="17"/>
      <c r="UJP110" s="17"/>
      <c r="UJQ110" s="17"/>
      <c r="UJR110" s="17"/>
      <c r="UJS110" s="17"/>
      <c r="UJT110" s="17"/>
      <c r="UJU110" s="17"/>
      <c r="UJV110" s="17"/>
      <c r="UJW110" s="17"/>
      <c r="UJX110" s="17"/>
      <c r="UJY110" s="17"/>
      <c r="UJZ110" s="17"/>
      <c r="UKA110" s="17"/>
      <c r="UKB110" s="17"/>
      <c r="UKC110" s="17"/>
      <c r="UKD110" s="17"/>
      <c r="UKE110" s="17"/>
      <c r="UKF110" s="17"/>
      <c r="UKG110" s="17"/>
      <c r="UKH110" s="17"/>
      <c r="UKI110" s="17"/>
      <c r="UKJ110" s="17"/>
      <c r="UKK110" s="17"/>
      <c r="UKL110" s="17"/>
      <c r="UKM110" s="17"/>
      <c r="UKN110" s="17"/>
      <c r="UKO110" s="17"/>
      <c r="UKP110" s="17"/>
      <c r="UKQ110" s="17"/>
      <c r="UKR110" s="17"/>
      <c r="UKS110" s="17"/>
      <c r="UKT110" s="17"/>
      <c r="UKU110" s="17"/>
      <c r="UKV110" s="17"/>
      <c r="UKW110" s="17"/>
      <c r="UKX110" s="17"/>
      <c r="UKY110" s="17"/>
      <c r="UKZ110" s="17"/>
      <c r="ULA110" s="17"/>
      <c r="ULB110" s="17"/>
      <c r="ULC110" s="17"/>
      <c r="ULD110" s="17"/>
      <c r="ULE110" s="17"/>
      <c r="ULF110" s="17"/>
      <c r="ULG110" s="17"/>
      <c r="ULH110" s="17"/>
      <c r="ULI110" s="17"/>
      <c r="ULJ110" s="17"/>
      <c r="ULK110" s="17"/>
      <c r="ULL110" s="17"/>
      <c r="ULM110" s="17"/>
      <c r="ULN110" s="17"/>
      <c r="ULO110" s="17"/>
      <c r="ULP110" s="17"/>
      <c r="ULQ110" s="17"/>
      <c r="ULR110" s="17"/>
      <c r="ULS110" s="17"/>
      <c r="ULT110" s="17"/>
      <c r="ULU110" s="17"/>
      <c r="ULV110" s="17"/>
      <c r="ULW110" s="17"/>
      <c r="ULX110" s="17"/>
      <c r="ULY110" s="17"/>
      <c r="ULZ110" s="17"/>
      <c r="UMA110" s="17"/>
      <c r="UMB110" s="17"/>
      <c r="UMC110" s="17"/>
      <c r="UMD110" s="17"/>
      <c r="UME110" s="17"/>
      <c r="UMF110" s="17"/>
      <c r="UMG110" s="17"/>
      <c r="UMH110" s="17"/>
      <c r="UMI110" s="17"/>
      <c r="UMJ110" s="17"/>
      <c r="UMK110" s="17"/>
      <c r="UML110" s="17"/>
      <c r="UMM110" s="17"/>
      <c r="UMN110" s="17"/>
      <c r="UMO110" s="17"/>
      <c r="UMP110" s="17"/>
      <c r="UMQ110" s="17"/>
      <c r="UMR110" s="17"/>
      <c r="UMS110" s="17"/>
      <c r="UMT110" s="17"/>
      <c r="UMU110" s="17"/>
      <c r="UMV110" s="17"/>
      <c r="UMW110" s="17"/>
      <c r="UMX110" s="17"/>
      <c r="UMY110" s="17"/>
      <c r="UMZ110" s="17"/>
      <c r="UNA110" s="17"/>
      <c r="UNB110" s="17"/>
      <c r="UNC110" s="17"/>
      <c r="UND110" s="17"/>
      <c r="UNE110" s="17"/>
      <c r="UNF110" s="17"/>
      <c r="UNG110" s="17"/>
      <c r="UNH110" s="17"/>
      <c r="UNI110" s="17"/>
      <c r="UNJ110" s="17"/>
      <c r="UNK110" s="17"/>
      <c r="UNL110" s="17"/>
      <c r="UNM110" s="17"/>
      <c r="UNN110" s="17"/>
      <c r="UNO110" s="17"/>
      <c r="UNP110" s="17"/>
      <c r="UNQ110" s="17"/>
      <c r="UNR110" s="17"/>
      <c r="UNS110" s="17"/>
      <c r="UNT110" s="17"/>
      <c r="UNU110" s="17"/>
      <c r="UNV110" s="17"/>
      <c r="UNW110" s="17"/>
      <c r="UNX110" s="17"/>
      <c r="UNY110" s="17"/>
      <c r="UNZ110" s="17"/>
      <c r="UOA110" s="17"/>
      <c r="UOB110" s="17"/>
      <c r="UOC110" s="17"/>
      <c r="UOD110" s="17"/>
      <c r="UOE110" s="17"/>
      <c r="UOF110" s="17"/>
      <c r="UOG110" s="17"/>
      <c r="UOH110" s="17"/>
      <c r="UOI110" s="17"/>
      <c r="UOJ110" s="17"/>
      <c r="UOK110" s="17"/>
      <c r="UOL110" s="17"/>
      <c r="UOM110" s="17"/>
      <c r="UON110" s="17"/>
      <c r="UOO110" s="17"/>
      <c r="UOP110" s="17"/>
      <c r="UOQ110" s="17"/>
      <c r="UOR110" s="17"/>
      <c r="UOS110" s="17"/>
      <c r="UOT110" s="17"/>
      <c r="UOU110" s="17"/>
      <c r="UOV110" s="17"/>
      <c r="UOW110" s="17"/>
      <c r="UOX110" s="17"/>
      <c r="UOY110" s="17"/>
      <c r="UOZ110" s="17"/>
      <c r="UPA110" s="17"/>
      <c r="UPB110" s="17"/>
      <c r="UPC110" s="17"/>
      <c r="UPD110" s="17"/>
      <c r="UPE110" s="17"/>
      <c r="UPF110" s="17"/>
      <c r="UPG110" s="17"/>
      <c r="UPH110" s="17"/>
      <c r="UPI110" s="17"/>
      <c r="UPJ110" s="17"/>
      <c r="UPK110" s="17"/>
      <c r="UPL110" s="17"/>
      <c r="UPM110" s="17"/>
      <c r="UPN110" s="17"/>
      <c r="UPO110" s="17"/>
      <c r="UPP110" s="17"/>
      <c r="UPQ110" s="17"/>
      <c r="UPR110" s="17"/>
      <c r="UPS110" s="17"/>
      <c r="UPT110" s="17"/>
      <c r="UPU110" s="17"/>
      <c r="UPV110" s="17"/>
      <c r="UPW110" s="17"/>
      <c r="UPX110" s="17"/>
      <c r="UPY110" s="17"/>
      <c r="UPZ110" s="17"/>
      <c r="UQA110" s="17"/>
      <c r="UQB110" s="17"/>
      <c r="UQC110" s="17"/>
      <c r="UQD110" s="17"/>
      <c r="UQE110" s="17"/>
      <c r="UQF110" s="17"/>
      <c r="UQG110" s="17"/>
      <c r="UQH110" s="17"/>
      <c r="UQI110" s="17"/>
      <c r="UQJ110" s="17"/>
      <c r="UQK110" s="17"/>
      <c r="UQL110" s="17"/>
      <c r="UQM110" s="17"/>
      <c r="UQN110" s="17"/>
      <c r="UQO110" s="17"/>
      <c r="UQP110" s="17"/>
      <c r="UQQ110" s="17"/>
      <c r="UQR110" s="17"/>
      <c r="UQS110" s="17"/>
      <c r="UQT110" s="17"/>
      <c r="UQU110" s="17"/>
      <c r="UQV110" s="17"/>
      <c r="UQW110" s="17"/>
      <c r="UQX110" s="17"/>
      <c r="UQY110" s="17"/>
      <c r="UQZ110" s="17"/>
      <c r="URA110" s="17"/>
      <c r="URB110" s="17"/>
      <c r="URC110" s="17"/>
      <c r="URD110" s="17"/>
      <c r="URE110" s="17"/>
      <c r="URF110" s="17"/>
      <c r="URG110" s="17"/>
      <c r="URH110" s="17"/>
      <c r="URI110" s="17"/>
      <c r="URJ110" s="17"/>
      <c r="URK110" s="17"/>
      <c r="URL110" s="17"/>
      <c r="URM110" s="17"/>
      <c r="URN110" s="17"/>
      <c r="URO110" s="17"/>
      <c r="URP110" s="17"/>
      <c r="URQ110" s="17"/>
      <c r="URR110" s="17"/>
      <c r="URS110" s="17"/>
      <c r="URT110" s="17"/>
      <c r="URU110" s="17"/>
      <c r="URV110" s="17"/>
      <c r="URW110" s="17"/>
      <c r="URX110" s="17"/>
      <c r="URY110" s="17"/>
      <c r="URZ110" s="17"/>
      <c r="USA110" s="17"/>
      <c r="USB110" s="17"/>
      <c r="USC110" s="17"/>
      <c r="USD110" s="17"/>
      <c r="USE110" s="17"/>
      <c r="USF110" s="17"/>
      <c r="USG110" s="17"/>
      <c r="USH110" s="17"/>
      <c r="USI110" s="17"/>
      <c r="USJ110" s="17"/>
      <c r="USK110" s="17"/>
      <c r="USL110" s="17"/>
      <c r="USM110" s="17"/>
      <c r="USN110" s="17"/>
      <c r="USO110" s="17"/>
      <c r="USP110" s="17"/>
      <c r="USQ110" s="17"/>
      <c r="USR110" s="17"/>
      <c r="USS110" s="17"/>
      <c r="UST110" s="17"/>
      <c r="USU110" s="17"/>
      <c r="USV110" s="17"/>
      <c r="USW110" s="17"/>
      <c r="USX110" s="17"/>
      <c r="USY110" s="17"/>
      <c r="USZ110" s="17"/>
      <c r="UTA110" s="17"/>
      <c r="UTB110" s="17"/>
      <c r="UTC110" s="17"/>
      <c r="UTD110" s="17"/>
      <c r="UTE110" s="17"/>
      <c r="UTF110" s="17"/>
      <c r="UTG110" s="17"/>
      <c r="UTH110" s="17"/>
      <c r="UTI110" s="17"/>
      <c r="UTJ110" s="17"/>
      <c r="UTK110" s="17"/>
      <c r="UTL110" s="17"/>
      <c r="UTM110" s="17"/>
      <c r="UTN110" s="17"/>
      <c r="UTO110" s="17"/>
      <c r="UTP110" s="17"/>
      <c r="UTQ110" s="17"/>
      <c r="UTR110" s="17"/>
      <c r="UTS110" s="17"/>
      <c r="UTT110" s="17"/>
      <c r="UTU110" s="17"/>
      <c r="UTV110" s="17"/>
      <c r="UTW110" s="17"/>
      <c r="UTX110" s="17"/>
      <c r="UTY110" s="17"/>
      <c r="UTZ110" s="17"/>
      <c r="UUA110" s="17"/>
      <c r="UUB110" s="17"/>
      <c r="UUC110" s="17"/>
      <c r="UUD110" s="17"/>
      <c r="UUE110" s="17"/>
      <c r="UUF110" s="17"/>
      <c r="UUG110" s="17"/>
      <c r="UUH110" s="17"/>
      <c r="UUI110" s="17"/>
      <c r="UUJ110" s="17"/>
      <c r="UUK110" s="17"/>
      <c r="UUL110" s="17"/>
      <c r="UUM110" s="17"/>
      <c r="UUN110" s="17"/>
      <c r="UUO110" s="17"/>
      <c r="UUP110" s="17"/>
      <c r="UUQ110" s="17"/>
      <c r="UUR110" s="17"/>
      <c r="UUS110" s="17"/>
      <c r="UUT110" s="17"/>
      <c r="UUU110" s="17"/>
      <c r="UUV110" s="17"/>
      <c r="UUW110" s="17"/>
      <c r="UUX110" s="17"/>
      <c r="UUY110" s="17"/>
      <c r="UUZ110" s="17"/>
      <c r="UVA110" s="17"/>
      <c r="UVB110" s="17"/>
      <c r="UVC110" s="17"/>
      <c r="UVD110" s="17"/>
      <c r="UVE110" s="17"/>
      <c r="UVF110" s="17"/>
      <c r="UVG110" s="17"/>
      <c r="UVH110" s="17"/>
      <c r="UVI110" s="17"/>
      <c r="UVJ110" s="17"/>
      <c r="UVK110" s="17"/>
      <c r="UVL110" s="17"/>
      <c r="UVM110" s="17"/>
      <c r="UVN110" s="17"/>
      <c r="UVO110" s="17"/>
      <c r="UVP110" s="17"/>
      <c r="UVQ110" s="17"/>
      <c r="UVR110" s="17"/>
      <c r="UVS110" s="17"/>
      <c r="UVT110" s="17"/>
      <c r="UVU110" s="17"/>
      <c r="UVV110" s="17"/>
      <c r="UVW110" s="17"/>
      <c r="UVX110" s="17"/>
      <c r="UVY110" s="17"/>
      <c r="UVZ110" s="17"/>
      <c r="UWA110" s="17"/>
      <c r="UWB110" s="17"/>
      <c r="UWC110" s="17"/>
      <c r="UWD110" s="17"/>
      <c r="UWE110" s="17"/>
      <c r="UWF110" s="17"/>
      <c r="UWG110" s="17"/>
      <c r="UWH110" s="17"/>
      <c r="UWI110" s="17"/>
      <c r="UWJ110" s="17"/>
      <c r="UWK110" s="17"/>
      <c r="UWL110" s="17"/>
      <c r="UWM110" s="17"/>
      <c r="UWN110" s="17"/>
      <c r="UWO110" s="17"/>
      <c r="UWP110" s="17"/>
      <c r="UWQ110" s="17"/>
      <c r="UWR110" s="17"/>
      <c r="UWS110" s="17"/>
      <c r="UWT110" s="17"/>
      <c r="UWU110" s="17"/>
      <c r="UWV110" s="17"/>
      <c r="UWW110" s="17"/>
      <c r="UWX110" s="17"/>
      <c r="UWY110" s="17"/>
      <c r="UWZ110" s="17"/>
      <c r="UXA110" s="17"/>
      <c r="UXB110" s="17"/>
      <c r="UXC110" s="17"/>
      <c r="UXD110" s="17"/>
      <c r="UXE110" s="17"/>
      <c r="UXF110" s="17"/>
      <c r="UXG110" s="17"/>
      <c r="UXH110" s="17"/>
      <c r="UXI110" s="17"/>
      <c r="UXJ110" s="17"/>
      <c r="UXK110" s="17"/>
      <c r="UXL110" s="17"/>
      <c r="UXM110" s="17"/>
      <c r="UXN110" s="17"/>
      <c r="UXO110" s="17"/>
      <c r="UXP110" s="17"/>
      <c r="UXQ110" s="17"/>
      <c r="UXR110" s="17"/>
      <c r="UXS110" s="17"/>
      <c r="UXT110" s="17"/>
      <c r="UXU110" s="17"/>
      <c r="UXV110" s="17"/>
      <c r="UXW110" s="17"/>
      <c r="UXX110" s="17"/>
      <c r="UXY110" s="17"/>
      <c r="UXZ110" s="17"/>
      <c r="UYA110" s="17"/>
      <c r="UYB110" s="17"/>
      <c r="UYC110" s="17"/>
      <c r="UYD110" s="17"/>
      <c r="UYE110" s="17"/>
      <c r="UYF110" s="17"/>
      <c r="UYG110" s="17"/>
      <c r="UYH110" s="17"/>
      <c r="UYI110" s="17"/>
      <c r="UYJ110" s="17"/>
      <c r="UYK110" s="17"/>
      <c r="UYL110" s="17"/>
      <c r="UYM110" s="17"/>
      <c r="UYN110" s="17"/>
      <c r="UYO110" s="17"/>
      <c r="UYP110" s="17"/>
      <c r="UYQ110" s="17"/>
      <c r="UYR110" s="17"/>
      <c r="UYS110" s="17"/>
      <c r="UYT110" s="17"/>
      <c r="UYU110" s="17"/>
      <c r="UYV110" s="17"/>
      <c r="UYW110" s="17"/>
      <c r="UYX110" s="17"/>
      <c r="UYY110" s="17"/>
      <c r="UYZ110" s="17"/>
      <c r="UZA110" s="17"/>
      <c r="UZB110" s="17"/>
      <c r="UZC110" s="17"/>
      <c r="UZD110" s="17"/>
      <c r="UZE110" s="17"/>
      <c r="UZF110" s="17"/>
      <c r="UZG110" s="17"/>
      <c r="UZH110" s="17"/>
      <c r="UZI110" s="17"/>
      <c r="UZJ110" s="17"/>
      <c r="UZK110" s="17"/>
      <c r="UZL110" s="17"/>
      <c r="UZM110" s="17"/>
      <c r="UZN110" s="17"/>
      <c r="UZO110" s="17"/>
      <c r="UZP110" s="17"/>
      <c r="UZQ110" s="17"/>
      <c r="UZR110" s="17"/>
      <c r="UZS110" s="17"/>
      <c r="UZT110" s="17"/>
      <c r="UZU110" s="17"/>
      <c r="UZV110" s="17"/>
      <c r="UZW110" s="17"/>
      <c r="UZX110" s="17"/>
      <c r="UZY110" s="17"/>
      <c r="UZZ110" s="17"/>
      <c r="VAA110" s="17"/>
      <c r="VAB110" s="17"/>
      <c r="VAC110" s="17"/>
      <c r="VAD110" s="17"/>
      <c r="VAE110" s="17"/>
      <c r="VAF110" s="17"/>
      <c r="VAG110" s="17"/>
      <c r="VAH110" s="17"/>
      <c r="VAI110" s="17"/>
      <c r="VAJ110" s="17"/>
      <c r="VAK110" s="17"/>
      <c r="VAL110" s="17"/>
      <c r="VAM110" s="17"/>
      <c r="VAN110" s="17"/>
      <c r="VAO110" s="17"/>
      <c r="VAP110" s="17"/>
      <c r="VAQ110" s="17"/>
      <c r="VAR110" s="17"/>
      <c r="VAS110" s="17"/>
      <c r="VAT110" s="17"/>
      <c r="VAU110" s="17"/>
      <c r="VAV110" s="17"/>
      <c r="VAW110" s="17"/>
      <c r="VAX110" s="17"/>
      <c r="VAY110" s="17"/>
      <c r="VAZ110" s="17"/>
      <c r="VBA110" s="17"/>
      <c r="VBB110" s="17"/>
      <c r="VBC110" s="17"/>
      <c r="VBD110" s="17"/>
      <c r="VBE110" s="17"/>
      <c r="VBF110" s="17"/>
      <c r="VBG110" s="17"/>
      <c r="VBH110" s="17"/>
      <c r="VBI110" s="17"/>
      <c r="VBJ110" s="17"/>
      <c r="VBK110" s="17"/>
      <c r="VBL110" s="17"/>
      <c r="VBM110" s="17"/>
      <c r="VBN110" s="17"/>
      <c r="VBO110" s="17"/>
      <c r="VBP110" s="17"/>
      <c r="VBQ110" s="17"/>
      <c r="VBR110" s="17"/>
      <c r="VBS110" s="17"/>
      <c r="VBT110" s="17"/>
      <c r="VBU110" s="17"/>
      <c r="VBV110" s="17"/>
      <c r="VBW110" s="17"/>
      <c r="VBX110" s="17"/>
      <c r="VBY110" s="17"/>
      <c r="VBZ110" s="17"/>
      <c r="VCA110" s="17"/>
      <c r="VCB110" s="17"/>
      <c r="VCC110" s="17"/>
      <c r="VCD110" s="17"/>
      <c r="VCE110" s="17"/>
      <c r="VCF110" s="17"/>
      <c r="VCG110" s="17"/>
      <c r="VCH110" s="17"/>
      <c r="VCI110" s="17"/>
      <c r="VCJ110" s="17"/>
      <c r="VCK110" s="17"/>
      <c r="VCL110" s="17"/>
      <c r="VCM110" s="17"/>
      <c r="VCN110" s="17"/>
      <c r="VCO110" s="17"/>
      <c r="VCP110" s="17"/>
      <c r="VCQ110" s="17"/>
      <c r="VCR110" s="17"/>
      <c r="VCS110" s="17"/>
      <c r="VCT110" s="17"/>
      <c r="VCU110" s="17"/>
      <c r="VCV110" s="17"/>
      <c r="VCW110" s="17"/>
      <c r="VCX110" s="17"/>
      <c r="VCY110" s="17"/>
      <c r="VCZ110" s="17"/>
      <c r="VDA110" s="17"/>
      <c r="VDB110" s="17"/>
      <c r="VDC110" s="17"/>
      <c r="VDD110" s="17"/>
      <c r="VDE110" s="17"/>
      <c r="VDF110" s="17"/>
      <c r="VDG110" s="17"/>
      <c r="VDH110" s="17"/>
      <c r="VDI110" s="17"/>
      <c r="VDJ110" s="17"/>
      <c r="VDK110" s="17"/>
      <c r="VDL110" s="17"/>
      <c r="VDM110" s="17"/>
      <c r="VDN110" s="17"/>
      <c r="VDO110" s="17"/>
      <c r="VDP110" s="17"/>
      <c r="VDQ110" s="17"/>
      <c r="VDR110" s="17"/>
      <c r="VDS110" s="17"/>
      <c r="VDT110" s="17"/>
      <c r="VDU110" s="17"/>
      <c r="VDV110" s="17"/>
      <c r="VDW110" s="17"/>
      <c r="VDX110" s="17"/>
      <c r="VDY110" s="17"/>
      <c r="VDZ110" s="17"/>
      <c r="VEA110" s="17"/>
      <c r="VEB110" s="17"/>
      <c r="VEC110" s="17"/>
      <c r="VED110" s="17"/>
      <c r="VEE110" s="17"/>
      <c r="VEF110" s="17"/>
      <c r="VEG110" s="17"/>
      <c r="VEH110" s="17"/>
      <c r="VEI110" s="17"/>
      <c r="VEJ110" s="17"/>
      <c r="VEK110" s="17"/>
      <c r="VEL110" s="17"/>
      <c r="VEM110" s="17"/>
      <c r="VEN110" s="17"/>
      <c r="VEO110" s="17"/>
      <c r="VEP110" s="17"/>
      <c r="VEQ110" s="17"/>
      <c r="VER110" s="17"/>
      <c r="VES110" s="17"/>
      <c r="VET110" s="17"/>
      <c r="VEU110" s="17"/>
      <c r="VEV110" s="17"/>
      <c r="VEW110" s="17"/>
      <c r="VEX110" s="17"/>
      <c r="VEY110" s="17"/>
      <c r="VEZ110" s="17"/>
      <c r="VFA110" s="17"/>
      <c r="VFB110" s="17"/>
      <c r="VFC110" s="17"/>
      <c r="VFD110" s="17"/>
      <c r="VFE110" s="17"/>
      <c r="VFF110" s="17"/>
      <c r="VFG110" s="17"/>
      <c r="VFH110" s="17"/>
      <c r="VFI110" s="17"/>
      <c r="VFJ110" s="17"/>
      <c r="VFK110" s="17"/>
      <c r="VFL110" s="17"/>
      <c r="VFM110" s="17"/>
      <c r="VFN110" s="17"/>
      <c r="VFO110" s="17"/>
      <c r="VFP110" s="17"/>
      <c r="VFQ110" s="17"/>
      <c r="VFR110" s="17"/>
      <c r="VFS110" s="17"/>
      <c r="VFT110" s="17"/>
      <c r="VFU110" s="17"/>
      <c r="VFV110" s="17"/>
      <c r="VFW110" s="17"/>
      <c r="VFX110" s="17"/>
      <c r="VFY110" s="17"/>
      <c r="VFZ110" s="17"/>
      <c r="VGA110" s="17"/>
      <c r="VGB110" s="17"/>
      <c r="VGC110" s="17"/>
      <c r="VGD110" s="17"/>
      <c r="VGE110" s="17"/>
      <c r="VGF110" s="17"/>
      <c r="VGG110" s="17"/>
      <c r="VGH110" s="17"/>
      <c r="VGI110" s="17"/>
      <c r="VGJ110" s="17"/>
      <c r="VGK110" s="17"/>
      <c r="VGL110" s="17"/>
      <c r="VGM110" s="17"/>
      <c r="VGN110" s="17"/>
      <c r="VGO110" s="17"/>
      <c r="VGP110" s="17"/>
      <c r="VGQ110" s="17"/>
      <c r="VGR110" s="17"/>
      <c r="VGS110" s="17"/>
      <c r="VGT110" s="17"/>
      <c r="VGU110" s="17"/>
      <c r="VGV110" s="17"/>
      <c r="VGW110" s="17"/>
      <c r="VGX110" s="17"/>
      <c r="VGY110" s="17"/>
      <c r="VGZ110" s="17"/>
      <c r="VHA110" s="17"/>
      <c r="VHB110" s="17"/>
      <c r="VHC110" s="17"/>
      <c r="VHD110" s="17"/>
      <c r="VHE110" s="17"/>
      <c r="VHF110" s="17"/>
      <c r="VHG110" s="17"/>
      <c r="VHH110" s="17"/>
      <c r="VHI110" s="17"/>
      <c r="VHJ110" s="17"/>
      <c r="VHK110" s="17"/>
      <c r="VHL110" s="17"/>
      <c r="VHM110" s="17"/>
      <c r="VHN110" s="17"/>
      <c r="VHO110" s="17"/>
      <c r="VHP110" s="17"/>
      <c r="VHQ110" s="17"/>
      <c r="VHR110" s="17"/>
      <c r="VHS110" s="17"/>
      <c r="VHT110" s="17"/>
      <c r="VHU110" s="17"/>
      <c r="VHV110" s="17"/>
      <c r="VHW110" s="17"/>
      <c r="VHX110" s="17"/>
      <c r="VHY110" s="17"/>
      <c r="VHZ110" s="17"/>
      <c r="VIA110" s="17"/>
      <c r="VIB110" s="17"/>
      <c r="VIC110" s="17"/>
      <c r="VID110" s="17"/>
      <c r="VIE110" s="17"/>
      <c r="VIF110" s="17"/>
      <c r="VIG110" s="17"/>
      <c r="VIH110" s="17"/>
      <c r="VII110" s="17"/>
      <c r="VIJ110" s="17"/>
      <c r="VIK110" s="17"/>
      <c r="VIL110" s="17"/>
      <c r="VIM110" s="17"/>
      <c r="VIN110" s="17"/>
      <c r="VIO110" s="17"/>
      <c r="VIP110" s="17"/>
      <c r="VIQ110" s="17"/>
      <c r="VIR110" s="17"/>
      <c r="VIS110" s="17"/>
      <c r="VIT110" s="17"/>
      <c r="VIU110" s="17"/>
      <c r="VIV110" s="17"/>
      <c r="VIW110" s="17"/>
      <c r="VIX110" s="17"/>
      <c r="VIY110" s="17"/>
      <c r="VIZ110" s="17"/>
      <c r="VJA110" s="17"/>
      <c r="VJB110" s="17"/>
      <c r="VJC110" s="17"/>
      <c r="VJD110" s="17"/>
      <c r="VJE110" s="17"/>
      <c r="VJF110" s="17"/>
      <c r="VJG110" s="17"/>
      <c r="VJH110" s="17"/>
      <c r="VJI110" s="17"/>
      <c r="VJJ110" s="17"/>
      <c r="VJK110" s="17"/>
      <c r="VJL110" s="17"/>
      <c r="VJM110" s="17"/>
      <c r="VJN110" s="17"/>
      <c r="VJO110" s="17"/>
      <c r="VJP110" s="17"/>
      <c r="VJQ110" s="17"/>
      <c r="VJR110" s="17"/>
      <c r="VJS110" s="17"/>
      <c r="VJT110" s="17"/>
      <c r="VJU110" s="17"/>
      <c r="VJV110" s="17"/>
      <c r="VJW110" s="17"/>
      <c r="VJX110" s="17"/>
      <c r="VJY110" s="17"/>
      <c r="VJZ110" s="17"/>
      <c r="VKA110" s="17"/>
      <c r="VKB110" s="17"/>
      <c r="VKC110" s="17"/>
      <c r="VKD110" s="17"/>
      <c r="VKE110" s="17"/>
      <c r="VKF110" s="17"/>
      <c r="VKG110" s="17"/>
      <c r="VKH110" s="17"/>
      <c r="VKI110" s="17"/>
      <c r="VKJ110" s="17"/>
      <c r="VKK110" s="17"/>
      <c r="VKL110" s="17"/>
      <c r="VKM110" s="17"/>
      <c r="VKN110" s="17"/>
      <c r="VKO110" s="17"/>
      <c r="VKP110" s="17"/>
      <c r="VKQ110" s="17"/>
      <c r="VKR110" s="17"/>
      <c r="VKS110" s="17"/>
      <c r="VKT110" s="17"/>
      <c r="VKU110" s="17"/>
      <c r="VKV110" s="17"/>
      <c r="VKW110" s="17"/>
      <c r="VKX110" s="17"/>
      <c r="VKY110" s="17"/>
      <c r="VKZ110" s="17"/>
      <c r="VLA110" s="17"/>
      <c r="VLB110" s="17"/>
      <c r="VLC110" s="17"/>
      <c r="VLD110" s="17"/>
      <c r="VLE110" s="17"/>
      <c r="VLF110" s="17"/>
      <c r="VLG110" s="17"/>
      <c r="VLH110" s="17"/>
      <c r="VLI110" s="17"/>
      <c r="VLJ110" s="17"/>
      <c r="VLK110" s="17"/>
      <c r="VLL110" s="17"/>
      <c r="VLM110" s="17"/>
      <c r="VLN110" s="17"/>
      <c r="VLO110" s="17"/>
      <c r="VLP110" s="17"/>
      <c r="VLQ110" s="17"/>
      <c r="VLR110" s="17"/>
      <c r="VLS110" s="17"/>
      <c r="VLT110" s="17"/>
      <c r="VLU110" s="17"/>
      <c r="VLV110" s="17"/>
      <c r="VLW110" s="17"/>
      <c r="VLX110" s="17"/>
      <c r="VLY110" s="17"/>
      <c r="VLZ110" s="17"/>
      <c r="VMA110" s="17"/>
      <c r="VMB110" s="17"/>
      <c r="VMC110" s="17"/>
      <c r="VMD110" s="17"/>
      <c r="VME110" s="17"/>
      <c r="VMF110" s="17"/>
      <c r="VMG110" s="17"/>
      <c r="VMH110" s="17"/>
      <c r="VMI110" s="17"/>
      <c r="VMJ110" s="17"/>
      <c r="VMK110" s="17"/>
      <c r="VML110" s="17"/>
      <c r="VMM110" s="17"/>
      <c r="VMN110" s="17"/>
      <c r="VMO110" s="17"/>
      <c r="VMP110" s="17"/>
      <c r="VMQ110" s="17"/>
      <c r="VMR110" s="17"/>
      <c r="VMS110" s="17"/>
      <c r="VMT110" s="17"/>
      <c r="VMU110" s="17"/>
      <c r="VMV110" s="17"/>
      <c r="VMW110" s="17"/>
      <c r="VMX110" s="17"/>
      <c r="VMY110" s="17"/>
      <c r="VMZ110" s="17"/>
      <c r="VNA110" s="17"/>
      <c r="VNB110" s="17"/>
      <c r="VNC110" s="17"/>
      <c r="VND110" s="17"/>
      <c r="VNE110" s="17"/>
      <c r="VNF110" s="17"/>
      <c r="VNG110" s="17"/>
      <c r="VNH110" s="17"/>
      <c r="VNI110" s="17"/>
      <c r="VNJ110" s="17"/>
      <c r="VNK110" s="17"/>
      <c r="VNL110" s="17"/>
      <c r="VNM110" s="17"/>
      <c r="VNN110" s="17"/>
      <c r="VNO110" s="17"/>
      <c r="VNP110" s="17"/>
      <c r="VNQ110" s="17"/>
      <c r="VNR110" s="17"/>
      <c r="VNS110" s="17"/>
      <c r="VNT110" s="17"/>
      <c r="VNU110" s="17"/>
      <c r="VNV110" s="17"/>
      <c r="VNW110" s="17"/>
      <c r="VNX110" s="17"/>
      <c r="VNY110" s="17"/>
      <c r="VNZ110" s="17"/>
      <c r="VOA110" s="17"/>
      <c r="VOB110" s="17"/>
      <c r="VOC110" s="17"/>
      <c r="VOD110" s="17"/>
      <c r="VOE110" s="17"/>
      <c r="VOF110" s="17"/>
      <c r="VOG110" s="17"/>
      <c r="VOH110" s="17"/>
      <c r="VOI110" s="17"/>
      <c r="VOJ110" s="17"/>
      <c r="VOK110" s="17"/>
      <c r="VOL110" s="17"/>
      <c r="VOM110" s="17"/>
      <c r="VON110" s="17"/>
      <c r="VOO110" s="17"/>
      <c r="VOP110" s="17"/>
      <c r="VOQ110" s="17"/>
      <c r="VOR110" s="17"/>
      <c r="VOS110" s="17"/>
      <c r="VOT110" s="17"/>
      <c r="VOU110" s="17"/>
      <c r="VOV110" s="17"/>
      <c r="VOW110" s="17"/>
      <c r="VOX110" s="17"/>
      <c r="VOY110" s="17"/>
      <c r="VOZ110" s="17"/>
      <c r="VPA110" s="17"/>
      <c r="VPB110" s="17"/>
      <c r="VPC110" s="17"/>
      <c r="VPD110" s="17"/>
      <c r="VPE110" s="17"/>
      <c r="VPF110" s="17"/>
      <c r="VPG110" s="17"/>
      <c r="VPH110" s="17"/>
      <c r="VPI110" s="17"/>
      <c r="VPJ110" s="17"/>
      <c r="VPK110" s="17"/>
      <c r="VPL110" s="17"/>
      <c r="VPM110" s="17"/>
      <c r="VPN110" s="17"/>
      <c r="VPO110" s="17"/>
      <c r="VPP110" s="17"/>
      <c r="VPQ110" s="17"/>
      <c r="VPR110" s="17"/>
      <c r="VPS110" s="17"/>
      <c r="VPT110" s="17"/>
      <c r="VPU110" s="17"/>
      <c r="VPV110" s="17"/>
      <c r="VPW110" s="17"/>
      <c r="VPX110" s="17"/>
      <c r="VPY110" s="17"/>
      <c r="VPZ110" s="17"/>
      <c r="VQA110" s="17"/>
      <c r="VQB110" s="17"/>
      <c r="VQC110" s="17"/>
      <c r="VQD110" s="17"/>
      <c r="VQE110" s="17"/>
      <c r="VQF110" s="17"/>
      <c r="VQG110" s="17"/>
      <c r="VQH110" s="17"/>
      <c r="VQI110" s="17"/>
      <c r="VQJ110" s="17"/>
      <c r="VQK110" s="17"/>
      <c r="VQL110" s="17"/>
      <c r="VQM110" s="17"/>
      <c r="VQN110" s="17"/>
      <c r="VQO110" s="17"/>
      <c r="VQP110" s="17"/>
      <c r="VQQ110" s="17"/>
      <c r="VQR110" s="17"/>
      <c r="VQS110" s="17"/>
      <c r="VQT110" s="17"/>
      <c r="VQU110" s="17"/>
      <c r="VQV110" s="17"/>
      <c r="VQW110" s="17"/>
      <c r="VQX110" s="17"/>
      <c r="VQY110" s="17"/>
      <c r="VQZ110" s="17"/>
      <c r="VRA110" s="17"/>
      <c r="VRB110" s="17"/>
      <c r="VRC110" s="17"/>
      <c r="VRD110" s="17"/>
      <c r="VRE110" s="17"/>
      <c r="VRF110" s="17"/>
      <c r="VRG110" s="17"/>
      <c r="VRH110" s="17"/>
      <c r="VRI110" s="17"/>
      <c r="VRJ110" s="17"/>
      <c r="VRK110" s="17"/>
      <c r="VRL110" s="17"/>
      <c r="VRM110" s="17"/>
      <c r="VRN110" s="17"/>
      <c r="VRO110" s="17"/>
      <c r="VRP110" s="17"/>
      <c r="VRQ110" s="17"/>
      <c r="VRR110" s="17"/>
      <c r="VRS110" s="17"/>
      <c r="VRT110" s="17"/>
      <c r="VRU110" s="17"/>
      <c r="VRV110" s="17"/>
      <c r="VRW110" s="17"/>
      <c r="VRX110" s="17"/>
      <c r="VRY110" s="17"/>
      <c r="VRZ110" s="17"/>
      <c r="VSA110" s="17"/>
      <c r="VSB110" s="17"/>
      <c r="VSC110" s="17"/>
      <c r="VSD110" s="17"/>
      <c r="VSE110" s="17"/>
      <c r="VSF110" s="17"/>
      <c r="VSG110" s="17"/>
      <c r="VSH110" s="17"/>
      <c r="VSI110" s="17"/>
      <c r="VSJ110" s="17"/>
      <c r="VSK110" s="17"/>
      <c r="VSL110" s="17"/>
      <c r="VSM110" s="17"/>
      <c r="VSN110" s="17"/>
      <c r="VSO110" s="17"/>
      <c r="VSP110" s="17"/>
      <c r="VSQ110" s="17"/>
      <c r="VSR110" s="17"/>
      <c r="VSS110" s="17"/>
      <c r="VST110" s="17"/>
      <c r="VSU110" s="17"/>
      <c r="VSV110" s="17"/>
      <c r="VSW110" s="17"/>
      <c r="VSX110" s="17"/>
      <c r="VSY110" s="17"/>
      <c r="VSZ110" s="17"/>
      <c r="VTA110" s="17"/>
      <c r="VTB110" s="17"/>
      <c r="VTC110" s="17"/>
      <c r="VTD110" s="17"/>
      <c r="VTE110" s="17"/>
      <c r="VTF110" s="17"/>
      <c r="VTG110" s="17"/>
      <c r="VTH110" s="17"/>
      <c r="VTI110" s="17"/>
      <c r="VTJ110" s="17"/>
      <c r="VTK110" s="17"/>
      <c r="VTL110" s="17"/>
      <c r="VTM110" s="17"/>
      <c r="VTN110" s="17"/>
      <c r="VTO110" s="17"/>
      <c r="VTP110" s="17"/>
      <c r="VTQ110" s="17"/>
      <c r="VTR110" s="17"/>
      <c r="VTS110" s="17"/>
      <c r="VTT110" s="17"/>
      <c r="VTU110" s="17"/>
      <c r="VTV110" s="17"/>
      <c r="VTW110" s="17"/>
      <c r="VTX110" s="17"/>
      <c r="VTY110" s="17"/>
      <c r="VTZ110" s="17"/>
      <c r="VUA110" s="17"/>
      <c r="VUB110" s="17"/>
      <c r="VUC110" s="17"/>
      <c r="VUD110" s="17"/>
      <c r="VUE110" s="17"/>
      <c r="VUF110" s="17"/>
      <c r="VUG110" s="17"/>
      <c r="VUH110" s="17"/>
      <c r="VUI110" s="17"/>
      <c r="VUJ110" s="17"/>
      <c r="VUK110" s="17"/>
      <c r="VUL110" s="17"/>
      <c r="VUM110" s="17"/>
      <c r="VUN110" s="17"/>
      <c r="VUO110" s="17"/>
      <c r="VUP110" s="17"/>
      <c r="VUQ110" s="17"/>
      <c r="VUR110" s="17"/>
      <c r="VUS110" s="17"/>
      <c r="VUT110" s="17"/>
      <c r="VUU110" s="17"/>
      <c r="VUV110" s="17"/>
      <c r="VUW110" s="17"/>
      <c r="VUX110" s="17"/>
      <c r="VUY110" s="17"/>
      <c r="VUZ110" s="17"/>
      <c r="VVA110" s="17"/>
      <c r="VVB110" s="17"/>
      <c r="VVC110" s="17"/>
      <c r="VVD110" s="17"/>
      <c r="VVE110" s="17"/>
      <c r="VVF110" s="17"/>
      <c r="VVG110" s="17"/>
      <c r="VVH110" s="17"/>
      <c r="VVI110" s="17"/>
      <c r="VVJ110" s="17"/>
      <c r="VVK110" s="17"/>
      <c r="VVL110" s="17"/>
      <c r="VVM110" s="17"/>
      <c r="VVN110" s="17"/>
      <c r="VVO110" s="17"/>
      <c r="VVP110" s="17"/>
      <c r="VVQ110" s="17"/>
      <c r="VVR110" s="17"/>
      <c r="VVS110" s="17"/>
      <c r="VVT110" s="17"/>
      <c r="VVU110" s="17"/>
      <c r="VVV110" s="17"/>
      <c r="VVW110" s="17"/>
      <c r="VVX110" s="17"/>
      <c r="VVY110" s="17"/>
      <c r="VVZ110" s="17"/>
      <c r="VWA110" s="17"/>
      <c r="VWB110" s="17"/>
      <c r="VWC110" s="17"/>
      <c r="VWD110" s="17"/>
      <c r="VWE110" s="17"/>
      <c r="VWF110" s="17"/>
      <c r="VWG110" s="17"/>
      <c r="VWH110" s="17"/>
      <c r="VWI110" s="17"/>
      <c r="VWJ110" s="17"/>
      <c r="VWK110" s="17"/>
      <c r="VWL110" s="17"/>
      <c r="VWM110" s="17"/>
      <c r="VWN110" s="17"/>
      <c r="VWO110" s="17"/>
      <c r="VWP110" s="17"/>
      <c r="VWQ110" s="17"/>
      <c r="VWR110" s="17"/>
      <c r="VWS110" s="17"/>
      <c r="VWT110" s="17"/>
      <c r="VWU110" s="17"/>
      <c r="VWV110" s="17"/>
      <c r="VWW110" s="17"/>
      <c r="VWX110" s="17"/>
      <c r="VWY110" s="17"/>
      <c r="VWZ110" s="17"/>
      <c r="VXA110" s="17"/>
      <c r="VXB110" s="17"/>
      <c r="VXC110" s="17"/>
      <c r="VXD110" s="17"/>
      <c r="VXE110" s="17"/>
      <c r="VXF110" s="17"/>
      <c r="VXG110" s="17"/>
      <c r="VXH110" s="17"/>
      <c r="VXI110" s="17"/>
      <c r="VXJ110" s="17"/>
      <c r="VXK110" s="17"/>
      <c r="VXL110" s="17"/>
      <c r="VXM110" s="17"/>
      <c r="VXN110" s="17"/>
      <c r="VXO110" s="17"/>
      <c r="VXP110" s="17"/>
      <c r="VXQ110" s="17"/>
      <c r="VXR110" s="17"/>
      <c r="VXS110" s="17"/>
      <c r="VXT110" s="17"/>
      <c r="VXU110" s="17"/>
      <c r="VXV110" s="17"/>
      <c r="VXW110" s="17"/>
      <c r="VXX110" s="17"/>
      <c r="VXY110" s="17"/>
      <c r="VXZ110" s="17"/>
      <c r="VYA110" s="17"/>
      <c r="VYB110" s="17"/>
      <c r="VYC110" s="17"/>
      <c r="VYD110" s="17"/>
      <c r="VYE110" s="17"/>
      <c r="VYF110" s="17"/>
      <c r="VYG110" s="17"/>
      <c r="VYH110" s="17"/>
      <c r="VYI110" s="17"/>
      <c r="VYJ110" s="17"/>
      <c r="VYK110" s="17"/>
      <c r="VYL110" s="17"/>
      <c r="VYM110" s="17"/>
      <c r="VYN110" s="17"/>
      <c r="VYO110" s="17"/>
      <c r="VYP110" s="17"/>
      <c r="VYQ110" s="17"/>
      <c r="VYR110" s="17"/>
      <c r="VYS110" s="17"/>
      <c r="VYT110" s="17"/>
      <c r="VYU110" s="17"/>
      <c r="VYV110" s="17"/>
      <c r="VYW110" s="17"/>
      <c r="VYX110" s="17"/>
      <c r="VYY110" s="17"/>
      <c r="VYZ110" s="17"/>
      <c r="VZA110" s="17"/>
      <c r="VZB110" s="17"/>
      <c r="VZC110" s="17"/>
      <c r="VZD110" s="17"/>
      <c r="VZE110" s="17"/>
      <c r="VZF110" s="17"/>
      <c r="VZG110" s="17"/>
      <c r="VZH110" s="17"/>
      <c r="VZI110" s="17"/>
      <c r="VZJ110" s="17"/>
      <c r="VZK110" s="17"/>
      <c r="VZL110" s="17"/>
      <c r="VZM110" s="17"/>
      <c r="VZN110" s="17"/>
      <c r="VZO110" s="17"/>
      <c r="VZP110" s="17"/>
      <c r="VZQ110" s="17"/>
      <c r="VZR110" s="17"/>
      <c r="VZS110" s="17"/>
      <c r="VZT110" s="17"/>
      <c r="VZU110" s="17"/>
      <c r="VZV110" s="17"/>
      <c r="VZW110" s="17"/>
      <c r="VZX110" s="17"/>
      <c r="VZY110" s="17"/>
      <c r="VZZ110" s="17"/>
      <c r="WAA110" s="17"/>
      <c r="WAB110" s="17"/>
      <c r="WAC110" s="17"/>
      <c r="WAD110" s="17"/>
      <c r="WAE110" s="17"/>
      <c r="WAF110" s="17"/>
      <c r="WAG110" s="17"/>
      <c r="WAH110" s="17"/>
      <c r="WAI110" s="17"/>
      <c r="WAJ110" s="17"/>
      <c r="WAK110" s="17"/>
      <c r="WAL110" s="17"/>
      <c r="WAM110" s="17"/>
      <c r="WAN110" s="17"/>
      <c r="WAO110" s="17"/>
      <c r="WAP110" s="17"/>
      <c r="WAQ110" s="17"/>
      <c r="WAR110" s="17"/>
      <c r="WAS110" s="17"/>
      <c r="WAT110" s="17"/>
      <c r="WAU110" s="17"/>
      <c r="WAV110" s="17"/>
      <c r="WAW110" s="17"/>
      <c r="WAX110" s="17"/>
      <c r="WAY110" s="17"/>
      <c r="WAZ110" s="17"/>
      <c r="WBA110" s="17"/>
      <c r="WBB110" s="17"/>
      <c r="WBC110" s="17"/>
      <c r="WBD110" s="17"/>
      <c r="WBE110" s="17"/>
      <c r="WBF110" s="17"/>
      <c r="WBG110" s="17"/>
      <c r="WBH110" s="17"/>
      <c r="WBI110" s="17"/>
      <c r="WBJ110" s="17"/>
      <c r="WBK110" s="17"/>
      <c r="WBL110" s="17"/>
      <c r="WBM110" s="17"/>
      <c r="WBN110" s="17"/>
      <c r="WBO110" s="17"/>
      <c r="WBP110" s="17"/>
      <c r="WBQ110" s="17"/>
      <c r="WBR110" s="17"/>
      <c r="WBS110" s="17"/>
      <c r="WBT110" s="17"/>
      <c r="WBU110" s="17"/>
      <c r="WBV110" s="17"/>
      <c r="WBW110" s="17"/>
      <c r="WBX110" s="17"/>
      <c r="WBY110" s="17"/>
      <c r="WBZ110" s="17"/>
      <c r="WCA110" s="17"/>
      <c r="WCB110" s="17"/>
      <c r="WCC110" s="17"/>
      <c r="WCD110" s="17"/>
      <c r="WCE110" s="17"/>
      <c r="WCF110" s="17"/>
      <c r="WCG110" s="17"/>
      <c r="WCH110" s="17"/>
      <c r="WCI110" s="17"/>
      <c r="WCJ110" s="17"/>
      <c r="WCK110" s="17"/>
      <c r="WCL110" s="17"/>
      <c r="WCM110" s="17"/>
      <c r="WCN110" s="17"/>
      <c r="WCO110" s="17"/>
      <c r="WCP110" s="17"/>
      <c r="WCQ110" s="17"/>
      <c r="WCR110" s="17"/>
      <c r="WCS110" s="17"/>
      <c r="WCT110" s="17"/>
      <c r="WCU110" s="17"/>
      <c r="WCV110" s="17"/>
      <c r="WCW110" s="17"/>
      <c r="WCX110" s="17"/>
      <c r="WCY110" s="17"/>
      <c r="WCZ110" s="17"/>
      <c r="WDA110" s="17"/>
      <c r="WDB110" s="17"/>
      <c r="WDC110" s="17"/>
      <c r="WDD110" s="17"/>
      <c r="WDE110" s="17"/>
      <c r="WDF110" s="17"/>
      <c r="WDG110" s="17"/>
      <c r="WDH110" s="17"/>
      <c r="WDI110" s="17"/>
      <c r="WDJ110" s="17"/>
      <c r="WDK110" s="17"/>
      <c r="WDL110" s="17"/>
      <c r="WDM110" s="17"/>
      <c r="WDN110" s="17"/>
      <c r="WDO110" s="17"/>
      <c r="WDP110" s="17"/>
      <c r="WDQ110" s="17"/>
      <c r="WDR110" s="17"/>
      <c r="WDS110" s="17"/>
      <c r="WDT110" s="17"/>
      <c r="WDU110" s="17"/>
      <c r="WDV110" s="17"/>
      <c r="WDW110" s="17"/>
      <c r="WDX110" s="17"/>
      <c r="WDY110" s="17"/>
      <c r="WDZ110" s="17"/>
      <c r="WEA110" s="17"/>
      <c r="WEB110" s="17"/>
      <c r="WEC110" s="17"/>
      <c r="WED110" s="17"/>
      <c r="WEE110" s="17"/>
      <c r="WEF110" s="17"/>
      <c r="WEG110" s="17"/>
      <c r="WEH110" s="17"/>
      <c r="WEI110" s="17"/>
      <c r="WEJ110" s="17"/>
      <c r="WEK110" s="17"/>
      <c r="WEL110" s="17"/>
      <c r="WEM110" s="17"/>
      <c r="WEN110" s="17"/>
      <c r="WEO110" s="17"/>
      <c r="WEP110" s="17"/>
      <c r="WEQ110" s="17"/>
      <c r="WER110" s="17"/>
      <c r="WES110" s="17"/>
      <c r="WET110" s="17"/>
      <c r="WEU110" s="17"/>
      <c r="WEV110" s="17"/>
      <c r="WEW110" s="17"/>
      <c r="WEX110" s="17"/>
      <c r="WEY110" s="17"/>
      <c r="WEZ110" s="17"/>
      <c r="WFA110" s="17"/>
      <c r="WFB110" s="17"/>
      <c r="WFC110" s="17"/>
      <c r="WFD110" s="17"/>
      <c r="WFE110" s="17"/>
      <c r="WFF110" s="17"/>
      <c r="WFG110" s="17"/>
      <c r="WFH110" s="17"/>
      <c r="WFI110" s="17"/>
      <c r="WFJ110" s="17"/>
      <c r="WFK110" s="17"/>
      <c r="WFL110" s="17"/>
      <c r="WFM110" s="17"/>
      <c r="WFN110" s="17"/>
      <c r="WFO110" s="17"/>
      <c r="WFP110" s="17"/>
      <c r="WFQ110" s="17"/>
      <c r="WFR110" s="17"/>
      <c r="WFS110" s="17"/>
      <c r="WFT110" s="17"/>
      <c r="WFU110" s="17"/>
      <c r="WFV110" s="17"/>
      <c r="WFW110" s="17"/>
      <c r="WFX110" s="17"/>
      <c r="WFY110" s="17"/>
      <c r="WFZ110" s="17"/>
      <c r="WGA110" s="17"/>
      <c r="WGB110" s="17"/>
      <c r="WGC110" s="17"/>
      <c r="WGD110" s="17"/>
      <c r="WGE110" s="17"/>
      <c r="WGF110" s="17"/>
      <c r="WGG110" s="17"/>
      <c r="WGH110" s="17"/>
      <c r="WGI110" s="17"/>
      <c r="WGJ110" s="17"/>
      <c r="WGK110" s="17"/>
      <c r="WGL110" s="17"/>
      <c r="WGM110" s="17"/>
      <c r="WGN110" s="17"/>
      <c r="WGO110" s="17"/>
      <c r="WGP110" s="17"/>
      <c r="WGQ110" s="17"/>
      <c r="WGR110" s="17"/>
      <c r="WGS110" s="17"/>
      <c r="WGT110" s="17"/>
      <c r="WGU110" s="17"/>
      <c r="WGV110" s="17"/>
      <c r="WGW110" s="17"/>
      <c r="WGX110" s="17"/>
      <c r="WGY110" s="17"/>
      <c r="WGZ110" s="17"/>
      <c r="WHA110" s="17"/>
      <c r="WHB110" s="17"/>
      <c r="WHC110" s="17"/>
      <c r="WHD110" s="17"/>
      <c r="WHE110" s="17"/>
      <c r="WHF110" s="17"/>
      <c r="WHG110" s="17"/>
      <c r="WHH110" s="17"/>
      <c r="WHI110" s="17"/>
      <c r="WHJ110" s="17"/>
      <c r="WHK110" s="17"/>
      <c r="WHL110" s="17"/>
      <c r="WHM110" s="17"/>
      <c r="WHN110" s="17"/>
      <c r="WHO110" s="17"/>
      <c r="WHP110" s="17"/>
      <c r="WHQ110" s="17"/>
      <c r="WHR110" s="17"/>
      <c r="WHS110" s="17"/>
      <c r="WHT110" s="17"/>
      <c r="WHU110" s="17"/>
      <c r="WHV110" s="17"/>
      <c r="WHW110" s="17"/>
      <c r="WHX110" s="17"/>
      <c r="WHY110" s="17"/>
      <c r="WHZ110" s="17"/>
      <c r="WIA110" s="17"/>
      <c r="WIB110" s="17"/>
      <c r="WIC110" s="17"/>
      <c r="WID110" s="17"/>
      <c r="WIE110" s="17"/>
      <c r="WIF110" s="17"/>
      <c r="WIG110" s="17"/>
      <c r="WIH110" s="17"/>
      <c r="WII110" s="17"/>
      <c r="WIJ110" s="17"/>
      <c r="WIK110" s="17"/>
      <c r="WIL110" s="17"/>
      <c r="WIM110" s="17"/>
      <c r="WIN110" s="17"/>
      <c r="WIO110" s="17"/>
      <c r="WIP110" s="17"/>
      <c r="WIQ110" s="17"/>
      <c r="WIR110" s="17"/>
      <c r="WIS110" s="17"/>
      <c r="WIT110" s="17"/>
      <c r="WIU110" s="17"/>
      <c r="WIV110" s="17"/>
      <c r="WIW110" s="17"/>
      <c r="WIX110" s="17"/>
      <c r="WIY110" s="17"/>
      <c r="WIZ110" s="17"/>
      <c r="WJA110" s="17"/>
      <c r="WJB110" s="17"/>
      <c r="WJC110" s="17"/>
      <c r="WJD110" s="17"/>
      <c r="WJE110" s="17"/>
      <c r="WJF110" s="17"/>
      <c r="WJG110" s="17"/>
      <c r="WJH110" s="17"/>
      <c r="WJI110" s="17"/>
      <c r="WJJ110" s="17"/>
      <c r="WJK110" s="17"/>
      <c r="WJL110" s="17"/>
      <c r="WJM110" s="17"/>
      <c r="WJN110" s="17"/>
      <c r="WJO110" s="17"/>
      <c r="WJP110" s="17"/>
      <c r="WJQ110" s="17"/>
      <c r="WJR110" s="17"/>
      <c r="WJS110" s="17"/>
      <c r="WJT110" s="17"/>
      <c r="WJU110" s="17"/>
      <c r="WJV110" s="17"/>
      <c r="WJW110" s="17"/>
      <c r="WJX110" s="17"/>
      <c r="WJY110" s="17"/>
      <c r="WJZ110" s="17"/>
      <c r="WKA110" s="17"/>
      <c r="WKB110" s="17"/>
      <c r="WKC110" s="17"/>
      <c r="WKD110" s="17"/>
      <c r="WKE110" s="17"/>
      <c r="WKF110" s="17"/>
      <c r="WKG110" s="17"/>
      <c r="WKH110" s="17"/>
      <c r="WKI110" s="17"/>
      <c r="WKJ110" s="17"/>
      <c r="WKK110" s="17"/>
      <c r="WKL110" s="17"/>
      <c r="WKM110" s="17"/>
      <c r="WKN110" s="17"/>
      <c r="WKO110" s="17"/>
      <c r="WKP110" s="17"/>
      <c r="WKQ110" s="17"/>
      <c r="WKR110" s="17"/>
      <c r="WKS110" s="17"/>
      <c r="WKT110" s="17"/>
      <c r="WKU110" s="17"/>
      <c r="WKV110" s="17"/>
      <c r="WKW110" s="17"/>
      <c r="WKX110" s="17"/>
      <c r="WKY110" s="17"/>
      <c r="WKZ110" s="17"/>
      <c r="WLA110" s="17"/>
      <c r="WLB110" s="17"/>
      <c r="WLC110" s="17"/>
      <c r="WLD110" s="17"/>
      <c r="WLE110" s="17"/>
      <c r="WLF110" s="17"/>
      <c r="WLG110" s="17"/>
      <c r="WLH110" s="17"/>
      <c r="WLI110" s="17"/>
      <c r="WLJ110" s="17"/>
      <c r="WLK110" s="17"/>
      <c r="WLL110" s="17"/>
      <c r="WLM110" s="17"/>
      <c r="WLN110" s="17"/>
      <c r="WLO110" s="17"/>
      <c r="WLP110" s="17"/>
      <c r="WLQ110" s="17"/>
      <c r="WLR110" s="17"/>
      <c r="WLS110" s="17"/>
      <c r="WLT110" s="17"/>
      <c r="WLU110" s="17"/>
      <c r="WLV110" s="17"/>
      <c r="WLW110" s="17"/>
      <c r="WLX110" s="17"/>
      <c r="WLY110" s="17"/>
      <c r="WLZ110" s="17"/>
      <c r="WMA110" s="17"/>
      <c r="WMB110" s="17"/>
      <c r="WMC110" s="17"/>
      <c r="WMD110" s="17"/>
      <c r="WME110" s="17"/>
      <c r="WMF110" s="17"/>
      <c r="WMG110" s="17"/>
      <c r="WMH110" s="17"/>
      <c r="WMI110" s="17"/>
      <c r="WMJ110" s="17"/>
      <c r="WMK110" s="17"/>
      <c r="WML110" s="17"/>
      <c r="WMM110" s="17"/>
      <c r="WMN110" s="17"/>
      <c r="WMO110" s="17"/>
      <c r="WMP110" s="17"/>
      <c r="WMQ110" s="17"/>
      <c r="WMR110" s="17"/>
      <c r="WMS110" s="17"/>
      <c r="WMT110" s="17"/>
      <c r="WMU110" s="17"/>
      <c r="WMV110" s="17"/>
      <c r="WMW110" s="17"/>
      <c r="WMX110" s="17"/>
      <c r="WMY110" s="17"/>
      <c r="WMZ110" s="17"/>
      <c r="WNA110" s="17"/>
      <c r="WNB110" s="17"/>
      <c r="WNC110" s="17"/>
      <c r="WND110" s="17"/>
      <c r="WNE110" s="17"/>
      <c r="WNF110" s="17"/>
      <c r="WNG110" s="17"/>
      <c r="WNH110" s="17"/>
      <c r="WNI110" s="17"/>
      <c r="WNJ110" s="17"/>
      <c r="WNK110" s="17"/>
      <c r="WNL110" s="17"/>
      <c r="WNM110" s="17"/>
      <c r="WNN110" s="17"/>
      <c r="WNO110" s="17"/>
      <c r="WNP110" s="17"/>
      <c r="WNQ110" s="17"/>
      <c r="WNR110" s="17"/>
      <c r="WNS110" s="17"/>
      <c r="WNT110" s="17"/>
      <c r="WNU110" s="17"/>
      <c r="WNV110" s="17"/>
      <c r="WNW110" s="17"/>
      <c r="WNX110" s="17"/>
      <c r="WNY110" s="17"/>
      <c r="WNZ110" s="17"/>
      <c r="WOA110" s="17"/>
      <c r="WOB110" s="17"/>
      <c r="WOC110" s="17"/>
      <c r="WOD110" s="17"/>
      <c r="WOE110" s="17"/>
      <c r="WOF110" s="17"/>
      <c r="WOG110" s="17"/>
      <c r="WOH110" s="17"/>
      <c r="WOI110" s="17"/>
      <c r="WOJ110" s="17"/>
      <c r="WOK110" s="17"/>
      <c r="WOL110" s="17"/>
      <c r="WOM110" s="17"/>
      <c r="WON110" s="17"/>
      <c r="WOO110" s="17"/>
      <c r="WOP110" s="17"/>
      <c r="WOQ110" s="17"/>
      <c r="WOR110" s="17"/>
      <c r="WOS110" s="17"/>
      <c r="WOT110" s="17"/>
      <c r="WOU110" s="17"/>
      <c r="WOV110" s="17"/>
      <c r="WOW110" s="17"/>
      <c r="WOX110" s="17"/>
      <c r="WOY110" s="17"/>
      <c r="WOZ110" s="17"/>
      <c r="WPA110" s="17"/>
      <c r="WPB110" s="17"/>
      <c r="WPC110" s="17"/>
      <c r="WPD110" s="17"/>
      <c r="WPE110" s="17"/>
      <c r="WPF110" s="17"/>
      <c r="WPG110" s="17"/>
      <c r="WPH110" s="17"/>
      <c r="WPI110" s="17"/>
      <c r="WPJ110" s="17"/>
      <c r="WPK110" s="17"/>
      <c r="WPL110" s="17"/>
      <c r="WPM110" s="17"/>
      <c r="WPN110" s="17"/>
      <c r="WPO110" s="17"/>
      <c r="WPP110" s="17"/>
      <c r="WPQ110" s="17"/>
      <c r="WPR110" s="17"/>
      <c r="WPS110" s="17"/>
      <c r="WPT110" s="17"/>
      <c r="WPU110" s="17"/>
      <c r="WPV110" s="17"/>
      <c r="WPW110" s="17"/>
      <c r="WPX110" s="17"/>
      <c r="WPY110" s="17"/>
      <c r="WPZ110" s="17"/>
      <c r="WQA110" s="17"/>
      <c r="WQB110" s="17"/>
      <c r="WQC110" s="17"/>
      <c r="WQD110" s="17"/>
      <c r="WQE110" s="17"/>
      <c r="WQF110" s="17"/>
      <c r="WQG110" s="17"/>
      <c r="WQH110" s="17"/>
      <c r="WQI110" s="17"/>
      <c r="WQJ110" s="17"/>
      <c r="WQK110" s="17"/>
      <c r="WQL110" s="17"/>
      <c r="WQM110" s="17"/>
      <c r="WQN110" s="17"/>
      <c r="WQO110" s="17"/>
      <c r="WQP110" s="17"/>
      <c r="WQQ110" s="17"/>
      <c r="WQR110" s="17"/>
      <c r="WQS110" s="17"/>
      <c r="WQT110" s="17"/>
      <c r="WQU110" s="17"/>
      <c r="WQV110" s="17"/>
      <c r="WQW110" s="17"/>
      <c r="WQX110" s="17"/>
      <c r="WQY110" s="17"/>
      <c r="WQZ110" s="17"/>
      <c r="WRA110" s="17"/>
      <c r="WRB110" s="17"/>
      <c r="WRC110" s="17"/>
      <c r="WRD110" s="17"/>
      <c r="WRE110" s="17"/>
      <c r="WRF110" s="17"/>
      <c r="WRG110" s="17"/>
      <c r="WRH110" s="17"/>
      <c r="WRI110" s="17"/>
      <c r="WRJ110" s="17"/>
      <c r="WRK110" s="17"/>
      <c r="WRL110" s="17"/>
      <c r="WRM110" s="17"/>
      <c r="WRN110" s="17"/>
      <c r="WRO110" s="17"/>
      <c r="WRP110" s="17"/>
      <c r="WRQ110" s="17"/>
      <c r="WRR110" s="17"/>
      <c r="WRS110" s="17"/>
      <c r="WRT110" s="17"/>
      <c r="WRU110" s="17"/>
      <c r="WRV110" s="17"/>
      <c r="WRW110" s="17"/>
      <c r="WRX110" s="17"/>
      <c r="WRY110" s="17"/>
      <c r="WRZ110" s="17"/>
      <c r="WSA110" s="17"/>
      <c r="WSB110" s="17"/>
      <c r="WSC110" s="17"/>
      <c r="WSD110" s="17"/>
      <c r="WSE110" s="17"/>
      <c r="WSF110" s="17"/>
      <c r="WSG110" s="17"/>
      <c r="WSH110" s="17"/>
      <c r="WSI110" s="17"/>
      <c r="WSJ110" s="17"/>
      <c r="WSK110" s="17"/>
      <c r="WSL110" s="17"/>
      <c r="WSM110" s="17"/>
      <c r="WSN110" s="17"/>
      <c r="WSO110" s="17"/>
      <c r="WSP110" s="17"/>
      <c r="WSQ110" s="17"/>
      <c r="WSR110" s="17"/>
      <c r="WSS110" s="17"/>
      <c r="WST110" s="17"/>
      <c r="WSU110" s="17"/>
      <c r="WSV110" s="17"/>
      <c r="WSW110" s="17"/>
      <c r="WSX110" s="17"/>
      <c r="WSY110" s="17"/>
      <c r="WSZ110" s="17"/>
      <c r="WTA110" s="17"/>
      <c r="WTB110" s="17"/>
      <c r="WTC110" s="17"/>
      <c r="WTD110" s="17"/>
      <c r="WTE110" s="17"/>
      <c r="WTF110" s="17"/>
      <c r="WTG110" s="17"/>
      <c r="WTH110" s="17"/>
      <c r="WTI110" s="17"/>
      <c r="WTJ110" s="17"/>
      <c r="WTK110" s="17"/>
      <c r="WTL110" s="17"/>
      <c r="WTM110" s="17"/>
      <c r="WTN110" s="17"/>
      <c r="WTO110" s="17"/>
      <c r="WTP110" s="17"/>
      <c r="WTQ110" s="17"/>
      <c r="WTR110" s="17"/>
      <c r="WTS110" s="17"/>
      <c r="WTT110" s="17"/>
      <c r="WTU110" s="17"/>
      <c r="WTV110" s="17"/>
      <c r="WTW110" s="17"/>
      <c r="WTX110" s="17"/>
      <c r="WTY110" s="17"/>
      <c r="WTZ110" s="17"/>
      <c r="WUA110" s="17"/>
      <c r="WUB110" s="17"/>
      <c r="WUC110" s="17"/>
      <c r="WUD110" s="17"/>
      <c r="WUE110" s="17"/>
      <c r="WUF110" s="17"/>
      <c r="WUG110" s="17"/>
      <c r="WUH110" s="17"/>
      <c r="WUI110" s="17"/>
      <c r="WUJ110" s="17"/>
      <c r="WUK110" s="17"/>
      <c r="WUL110" s="17"/>
      <c r="WUM110" s="17"/>
      <c r="WUN110" s="17"/>
      <c r="WUO110" s="17"/>
      <c r="WUP110" s="17"/>
      <c r="WUQ110" s="17"/>
      <c r="WUR110" s="17"/>
      <c r="WUS110" s="17"/>
      <c r="WUT110" s="17"/>
      <c r="WUU110" s="17"/>
      <c r="WUV110" s="17"/>
      <c r="WUW110" s="17"/>
      <c r="WUX110" s="17"/>
      <c r="WUY110" s="17"/>
      <c r="WUZ110" s="17"/>
      <c r="WVA110" s="17"/>
      <c r="WVB110" s="17"/>
      <c r="WVC110" s="17"/>
      <c r="WVD110" s="17"/>
      <c r="WVE110" s="17"/>
      <c r="WVF110" s="17"/>
      <c r="WVG110" s="17"/>
      <c r="WVH110" s="17"/>
      <c r="WVI110" s="17"/>
      <c r="WVJ110" s="17"/>
      <c r="WVK110" s="17"/>
      <c r="WVL110" s="17"/>
      <c r="WVM110" s="17"/>
      <c r="WVN110" s="17"/>
      <c r="WVO110" s="17"/>
      <c r="WVP110" s="17"/>
      <c r="WVQ110" s="17"/>
      <c r="WVR110" s="17"/>
      <c r="WVS110" s="17"/>
      <c r="WVT110" s="17"/>
      <c r="WVU110" s="17"/>
      <c r="WVV110" s="17"/>
      <c r="WVW110" s="17"/>
      <c r="WVX110" s="17"/>
      <c r="WVY110" s="17"/>
      <c r="WVZ110" s="17"/>
      <c r="WWA110" s="17"/>
      <c r="WWB110" s="17"/>
      <c r="WWC110" s="17"/>
      <c r="WWD110" s="17"/>
      <c r="WWE110" s="17"/>
      <c r="WWF110" s="17"/>
      <c r="WWG110" s="17"/>
      <c r="WWH110" s="17"/>
      <c r="WWI110" s="17"/>
      <c r="WWJ110" s="17"/>
      <c r="WWK110" s="17"/>
      <c r="WWL110" s="17"/>
      <c r="WWM110" s="17"/>
      <c r="WWN110" s="17"/>
      <c r="WWO110" s="17"/>
      <c r="WWP110" s="17"/>
      <c r="WWQ110" s="17"/>
      <c r="WWR110" s="17"/>
      <c r="WWS110" s="17"/>
      <c r="WWT110" s="17"/>
      <c r="WWU110" s="17"/>
      <c r="WWV110" s="17"/>
      <c r="WWW110" s="17"/>
      <c r="WWX110" s="17"/>
      <c r="WWY110" s="17"/>
      <c r="WWZ110" s="17"/>
      <c r="WXA110" s="17"/>
      <c r="WXB110" s="17"/>
      <c r="WXC110" s="17"/>
      <c r="WXD110" s="17"/>
      <c r="WXE110" s="17"/>
      <c r="WXF110" s="17"/>
      <c r="WXG110" s="17"/>
      <c r="WXH110" s="17"/>
      <c r="WXI110" s="17"/>
      <c r="WXJ110" s="17"/>
      <c r="WXK110" s="17"/>
      <c r="WXL110" s="17"/>
      <c r="WXM110" s="17"/>
      <c r="WXN110" s="17"/>
      <c r="WXO110" s="17"/>
      <c r="WXP110" s="17"/>
      <c r="WXQ110" s="17"/>
      <c r="WXR110" s="17"/>
      <c r="WXS110" s="17"/>
      <c r="WXT110" s="17"/>
      <c r="WXU110" s="17"/>
      <c r="WXV110" s="17"/>
      <c r="WXW110" s="17"/>
      <c r="WXX110" s="17"/>
      <c r="WXY110" s="17"/>
      <c r="WXZ110" s="17"/>
      <c r="WYA110" s="17"/>
      <c r="WYB110" s="17"/>
      <c r="WYC110" s="17"/>
      <c r="WYD110" s="17"/>
      <c r="WYE110" s="17"/>
      <c r="WYF110" s="17"/>
      <c r="WYG110" s="17"/>
      <c r="WYH110" s="17"/>
      <c r="WYI110" s="17"/>
      <c r="WYJ110" s="17"/>
      <c r="WYK110" s="17"/>
      <c r="WYL110" s="17"/>
      <c r="WYM110" s="17"/>
      <c r="WYN110" s="17"/>
      <c r="WYO110" s="17"/>
      <c r="WYP110" s="17"/>
      <c r="WYQ110" s="17"/>
      <c r="WYR110" s="17"/>
      <c r="WYS110" s="17"/>
      <c r="WYT110" s="17"/>
      <c r="WYU110" s="17"/>
      <c r="WYV110" s="17"/>
      <c r="WYW110" s="17"/>
      <c r="WYX110" s="17"/>
      <c r="WYY110" s="17"/>
      <c r="WYZ110" s="17"/>
      <c r="WZA110" s="17"/>
      <c r="WZB110" s="17"/>
      <c r="WZC110" s="17"/>
      <c r="WZD110" s="17"/>
      <c r="WZE110" s="17"/>
      <c r="WZF110" s="17"/>
      <c r="WZG110" s="17"/>
      <c r="WZH110" s="17"/>
      <c r="WZI110" s="17"/>
      <c r="WZJ110" s="17"/>
      <c r="WZK110" s="17"/>
      <c r="WZL110" s="17"/>
      <c r="WZM110" s="17"/>
      <c r="WZN110" s="17"/>
      <c r="WZO110" s="17"/>
      <c r="WZP110" s="17"/>
      <c r="WZQ110" s="17"/>
      <c r="WZR110" s="17"/>
      <c r="WZS110" s="17"/>
      <c r="WZT110" s="17"/>
      <c r="WZU110" s="17"/>
      <c r="WZV110" s="17"/>
      <c r="WZW110" s="17"/>
      <c r="WZX110" s="17"/>
      <c r="WZY110" s="17"/>
      <c r="WZZ110" s="17"/>
      <c r="XAA110" s="17"/>
      <c r="XAB110" s="17"/>
      <c r="XAC110" s="17"/>
      <c r="XAD110" s="17"/>
      <c r="XAE110" s="17"/>
      <c r="XAF110" s="17"/>
      <c r="XAG110" s="17"/>
      <c r="XAH110" s="17"/>
      <c r="XAI110" s="17"/>
      <c r="XAJ110" s="17"/>
      <c r="XAK110" s="17"/>
      <c r="XAL110" s="17"/>
      <c r="XAM110" s="17"/>
      <c r="XAN110" s="17"/>
      <c r="XAO110" s="17"/>
      <c r="XAP110" s="17"/>
      <c r="XAQ110" s="17"/>
      <c r="XAR110" s="17"/>
      <c r="XAS110" s="17"/>
      <c r="XAT110" s="17"/>
      <c r="XAU110" s="17"/>
      <c r="XAV110" s="17"/>
      <c r="XAW110" s="17"/>
      <c r="XAX110" s="17"/>
      <c r="XAY110" s="17"/>
      <c r="XAZ110" s="17"/>
      <c r="XBA110" s="17"/>
      <c r="XBB110" s="17"/>
      <c r="XBC110" s="17"/>
      <c r="XBD110" s="17"/>
      <c r="XBE110" s="17"/>
      <c r="XBF110" s="17"/>
      <c r="XBG110" s="17"/>
      <c r="XBH110" s="17"/>
      <c r="XBI110" s="17"/>
      <c r="XBJ110" s="17"/>
      <c r="XBK110" s="17"/>
      <c r="XBL110" s="17"/>
      <c r="XBM110" s="17"/>
      <c r="XBN110" s="17"/>
      <c r="XBO110" s="17"/>
      <c r="XBP110" s="17"/>
      <c r="XBQ110" s="17"/>
      <c r="XBR110" s="17"/>
      <c r="XBS110" s="17"/>
      <c r="XBT110" s="17"/>
      <c r="XBU110" s="17"/>
      <c r="XBV110" s="17"/>
      <c r="XBW110" s="17"/>
      <c r="XBX110" s="17"/>
      <c r="XBY110" s="17"/>
      <c r="XBZ110" s="17"/>
      <c r="XCA110" s="17"/>
      <c r="XCB110" s="17"/>
      <c r="XCC110" s="17"/>
      <c r="XCD110" s="17"/>
      <c r="XCE110" s="17"/>
      <c r="XCF110" s="17"/>
      <c r="XCG110" s="17"/>
      <c r="XCH110" s="17"/>
      <c r="XCI110" s="17"/>
      <c r="XCJ110" s="17"/>
      <c r="XCK110" s="17"/>
      <c r="XCL110" s="17"/>
      <c r="XCM110" s="17"/>
      <c r="XCN110" s="17"/>
      <c r="XCO110" s="17"/>
      <c r="XCP110" s="17"/>
      <c r="XCQ110" s="17"/>
      <c r="XCR110" s="17"/>
      <c r="XCS110" s="17"/>
      <c r="XCT110" s="17"/>
      <c r="XCU110" s="17"/>
      <c r="XCV110" s="17"/>
      <c r="XCW110" s="17"/>
      <c r="XCX110" s="17"/>
      <c r="XCY110" s="17"/>
      <c r="XCZ110" s="17"/>
      <c r="XDA110" s="17"/>
      <c r="XDB110" s="17"/>
      <c r="XDC110" s="17"/>
      <c r="XDD110" s="17"/>
      <c r="XDE110" s="17"/>
      <c r="XDF110" s="17"/>
      <c r="XDG110" s="17"/>
      <c r="XDH110" s="17"/>
      <c r="XDI110" s="17"/>
      <c r="XDJ110" s="17"/>
      <c r="XDK110" s="17"/>
      <c r="XDL110" s="17"/>
      <c r="XDM110" s="17"/>
      <c r="XDN110" s="17"/>
      <c r="XDO110" s="17"/>
      <c r="XDP110" s="17"/>
      <c r="XDQ110" s="17"/>
      <c r="XDR110" s="17"/>
      <c r="XDS110" s="17"/>
      <c r="XDT110" s="17"/>
      <c r="XDU110" s="17"/>
      <c r="XDV110" s="17"/>
      <c r="XDW110" s="17"/>
      <c r="XDX110" s="17"/>
      <c r="XDY110" s="17"/>
      <c r="XDZ110" s="17"/>
      <c r="XEA110" s="17"/>
      <c r="XEB110" s="17"/>
      <c r="XEC110" s="17"/>
      <c r="XED110" s="17"/>
      <c r="XEE110" s="17"/>
      <c r="XEF110" s="17"/>
      <c r="XEG110" s="17"/>
      <c r="XEH110" s="17"/>
      <c r="XEI110" s="17"/>
      <c r="XEJ110" s="17"/>
      <c r="XEK110" s="17"/>
      <c r="XEL110" s="17"/>
      <c r="XEM110" s="17"/>
      <c r="XEN110" s="17"/>
      <c r="XEO110" s="17"/>
      <c r="XEP110" s="17"/>
      <c r="XEQ110" s="17"/>
      <c r="XER110" s="17"/>
      <c r="XES110" s="17"/>
      <c r="XET110" s="17"/>
      <c r="XEU110" s="17"/>
      <c r="XEV110" s="17"/>
      <c r="XEW110" s="17"/>
      <c r="XEX110" s="17"/>
      <c r="XEY110" s="17"/>
      <c r="XEZ110" s="17"/>
      <c r="XFA110" s="17"/>
      <c r="XFB110" s="17"/>
      <c r="XFC110" s="17"/>
      <c r="XFD110" s="17"/>
    </row>
    <row r="111" spans="2:16384" ht="15" customHeight="1" x14ac:dyDescent="0.35">
      <c r="B111" s="213" t="s">
        <v>116</v>
      </c>
      <c r="C111" s="214" t="s">
        <v>23</v>
      </c>
      <c r="D111" s="196">
        <v>-5950</v>
      </c>
      <c r="E111" s="196">
        <v>-3963</v>
      </c>
      <c r="F111" s="196">
        <v>-5615</v>
      </c>
      <c r="G111" s="199">
        <f ca="1">-'YK_BS &amp; CF'!G44</f>
        <v>-81511.828475000002</v>
      </c>
      <c r="H111" s="199">
        <f ca="1">-'YK_BS &amp; CF'!H44</f>
        <v>-144491.45368759517</v>
      </c>
      <c r="I111" s="199">
        <f ca="1">-'YK_BS &amp; CF'!I44</f>
        <v>-114929.97391307085</v>
      </c>
      <c r="J111" s="199">
        <f ca="1">-'YK_BS &amp; CF'!J44</f>
        <v>-67894.002465278914</v>
      </c>
      <c r="K111" s="199">
        <f ca="1">-'YK_BS &amp; CF'!K44</f>
        <v>-19697.403764803254</v>
      </c>
      <c r="L111" s="196"/>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c r="CK111" s="17"/>
      <c r="CL111" s="17"/>
      <c r="CM111" s="17"/>
      <c r="CN111" s="17"/>
      <c r="CO111" s="17"/>
      <c r="CP111" s="17"/>
      <c r="CQ111" s="17"/>
      <c r="CR111" s="17"/>
      <c r="CS111" s="17"/>
      <c r="CT111" s="17"/>
      <c r="CU111" s="17"/>
      <c r="CV111" s="17"/>
      <c r="CW111" s="17"/>
      <c r="CX111" s="17"/>
      <c r="CY111" s="17"/>
      <c r="CZ111" s="17"/>
      <c r="DA111" s="17"/>
      <c r="DB111" s="17"/>
      <c r="DC111" s="17"/>
      <c r="DD111" s="17"/>
      <c r="DE111" s="17"/>
      <c r="DF111" s="17"/>
      <c r="DG111" s="17"/>
      <c r="DH111" s="17"/>
      <c r="DI111" s="17"/>
      <c r="DJ111" s="17"/>
      <c r="DK111" s="17"/>
      <c r="DL111" s="17"/>
      <c r="DM111" s="17"/>
      <c r="DN111" s="17"/>
      <c r="DO111" s="17"/>
      <c r="DP111" s="17"/>
      <c r="DQ111" s="17"/>
      <c r="DR111" s="17"/>
      <c r="DS111" s="17"/>
      <c r="DT111" s="17"/>
      <c r="DU111" s="17"/>
      <c r="DV111" s="17"/>
      <c r="DW111" s="17"/>
      <c r="DX111" s="17"/>
      <c r="DY111" s="17"/>
      <c r="DZ111" s="17"/>
      <c r="EA111" s="17"/>
      <c r="EB111" s="17"/>
      <c r="EC111" s="17"/>
      <c r="ED111" s="17"/>
      <c r="EE111" s="17"/>
      <c r="EF111" s="17"/>
      <c r="EG111" s="17"/>
      <c r="EH111" s="17"/>
      <c r="EI111" s="17"/>
      <c r="EJ111" s="17"/>
      <c r="EK111" s="17"/>
      <c r="EL111" s="17"/>
      <c r="EM111" s="17"/>
      <c r="EN111" s="17"/>
      <c r="EO111" s="17"/>
      <c r="EP111" s="17"/>
      <c r="EQ111" s="17"/>
      <c r="ER111" s="17"/>
      <c r="ES111" s="17"/>
      <c r="ET111" s="17"/>
      <c r="EU111" s="17"/>
      <c r="EV111" s="17"/>
      <c r="EW111" s="17"/>
      <c r="EX111" s="17"/>
      <c r="EY111" s="17"/>
      <c r="EZ111" s="17"/>
      <c r="FA111" s="17"/>
      <c r="FB111" s="17"/>
      <c r="FC111" s="17"/>
      <c r="FD111" s="17"/>
      <c r="FE111" s="17"/>
      <c r="FF111" s="17"/>
      <c r="FG111" s="17"/>
      <c r="FH111" s="17"/>
      <c r="FI111" s="17"/>
      <c r="FJ111" s="17"/>
      <c r="FK111" s="17"/>
      <c r="FL111" s="17"/>
      <c r="FM111" s="17"/>
      <c r="FN111" s="17"/>
      <c r="FO111" s="17"/>
      <c r="FP111" s="17"/>
      <c r="FQ111" s="17"/>
      <c r="FR111" s="17"/>
      <c r="FS111" s="17"/>
      <c r="FT111" s="17"/>
      <c r="FU111" s="17"/>
      <c r="FV111" s="17"/>
      <c r="FW111" s="17"/>
      <c r="FX111" s="17"/>
      <c r="FY111" s="17"/>
      <c r="FZ111" s="17"/>
      <c r="GA111" s="17"/>
      <c r="GB111" s="17"/>
      <c r="GC111" s="17"/>
      <c r="GD111" s="17"/>
      <c r="GE111" s="17"/>
      <c r="GF111" s="17"/>
      <c r="GG111" s="17"/>
      <c r="GH111" s="17"/>
      <c r="GI111" s="17"/>
      <c r="GJ111" s="17"/>
      <c r="GK111" s="17"/>
      <c r="GL111" s="17"/>
      <c r="GM111" s="17"/>
      <c r="GN111" s="17"/>
      <c r="GO111" s="17"/>
      <c r="GP111" s="17"/>
      <c r="GQ111" s="17"/>
      <c r="GR111" s="17"/>
      <c r="GS111" s="17"/>
      <c r="GT111" s="17"/>
      <c r="GU111" s="17"/>
      <c r="GV111" s="17"/>
      <c r="GW111" s="17"/>
      <c r="GX111" s="17"/>
      <c r="GY111" s="17"/>
      <c r="GZ111" s="17"/>
      <c r="HA111" s="17"/>
      <c r="HB111" s="17"/>
      <c r="HC111" s="17"/>
      <c r="HD111" s="17"/>
      <c r="HE111" s="17"/>
      <c r="HF111" s="17"/>
      <c r="HG111" s="17"/>
      <c r="HH111" s="17"/>
      <c r="HI111" s="17"/>
      <c r="HJ111" s="17"/>
      <c r="HK111" s="17"/>
      <c r="HL111" s="17"/>
      <c r="HM111" s="17"/>
      <c r="HN111" s="17"/>
      <c r="HO111" s="17"/>
      <c r="HP111" s="17"/>
      <c r="HQ111" s="17"/>
      <c r="HR111" s="17"/>
      <c r="HS111" s="17"/>
      <c r="HT111" s="17"/>
      <c r="HU111" s="17"/>
      <c r="HV111" s="17"/>
      <c r="HW111" s="17"/>
      <c r="HX111" s="17"/>
      <c r="HY111" s="17"/>
      <c r="HZ111" s="17"/>
      <c r="IA111" s="17"/>
      <c r="IB111" s="17"/>
      <c r="IC111" s="17"/>
      <c r="ID111" s="17"/>
      <c r="IE111" s="17"/>
      <c r="IF111" s="17"/>
      <c r="IG111" s="17"/>
      <c r="IH111" s="17"/>
      <c r="II111" s="17"/>
      <c r="IJ111" s="17"/>
      <c r="IK111" s="17"/>
      <c r="IL111" s="17"/>
      <c r="IM111" s="17"/>
      <c r="IN111" s="17"/>
      <c r="IO111" s="17"/>
      <c r="IP111" s="17"/>
      <c r="IQ111" s="17"/>
      <c r="IR111" s="17"/>
      <c r="IS111" s="17"/>
      <c r="IT111" s="17"/>
      <c r="IU111" s="17"/>
      <c r="IV111" s="17"/>
      <c r="IW111" s="17"/>
      <c r="IX111" s="17"/>
      <c r="IY111" s="17"/>
      <c r="IZ111" s="17"/>
      <c r="JA111" s="17"/>
      <c r="JB111" s="17"/>
      <c r="JC111" s="17"/>
      <c r="JD111" s="17"/>
      <c r="JE111" s="17"/>
      <c r="JF111" s="17"/>
      <c r="JG111" s="17"/>
      <c r="JH111" s="17"/>
      <c r="JI111" s="17"/>
      <c r="JJ111" s="17"/>
      <c r="JK111" s="17"/>
      <c r="JL111" s="17"/>
      <c r="JM111" s="17"/>
      <c r="JN111" s="17"/>
      <c r="JO111" s="17"/>
      <c r="JP111" s="17"/>
      <c r="JQ111" s="17"/>
      <c r="JR111" s="17"/>
      <c r="JS111" s="17"/>
      <c r="JT111" s="17"/>
      <c r="JU111" s="17"/>
      <c r="JV111" s="17"/>
      <c r="JW111" s="17"/>
      <c r="JX111" s="17"/>
      <c r="JY111" s="17"/>
      <c r="JZ111" s="17"/>
      <c r="KA111" s="17"/>
      <c r="KB111" s="17"/>
      <c r="KC111" s="17"/>
      <c r="KD111" s="17"/>
      <c r="KE111" s="17"/>
      <c r="KF111" s="17"/>
      <c r="KG111" s="17"/>
      <c r="KH111" s="17"/>
      <c r="KI111" s="17"/>
      <c r="KJ111" s="17"/>
      <c r="KK111" s="17"/>
      <c r="KL111" s="17"/>
      <c r="KM111" s="17"/>
      <c r="KN111" s="17"/>
      <c r="KO111" s="17"/>
      <c r="KP111" s="17"/>
      <c r="KQ111" s="17"/>
      <c r="KR111" s="17"/>
      <c r="KS111" s="17"/>
      <c r="KT111" s="17"/>
      <c r="KU111" s="17"/>
      <c r="KV111" s="17"/>
      <c r="KW111" s="17"/>
      <c r="KX111" s="17"/>
      <c r="KY111" s="17"/>
      <c r="KZ111" s="17"/>
      <c r="LA111" s="17"/>
      <c r="LB111" s="17"/>
      <c r="LC111" s="17"/>
      <c r="LD111" s="17"/>
      <c r="LE111" s="17"/>
      <c r="LF111" s="17"/>
      <c r="LG111" s="17"/>
      <c r="LH111" s="17"/>
      <c r="LI111" s="17"/>
      <c r="LJ111" s="17"/>
      <c r="LK111" s="17"/>
      <c r="LL111" s="17"/>
      <c r="LM111" s="17"/>
      <c r="LN111" s="17"/>
      <c r="LO111" s="17"/>
      <c r="LP111" s="17"/>
      <c r="LQ111" s="17"/>
      <c r="LR111" s="17"/>
      <c r="LS111" s="17"/>
      <c r="LT111" s="17"/>
      <c r="LU111" s="17"/>
      <c r="LV111" s="17"/>
      <c r="LW111" s="17"/>
      <c r="LX111" s="17"/>
      <c r="LY111" s="17"/>
      <c r="LZ111" s="17"/>
      <c r="MA111" s="17"/>
      <c r="MB111" s="17"/>
      <c r="MC111" s="17"/>
      <c r="MD111" s="17"/>
      <c r="ME111" s="17"/>
      <c r="MF111" s="17"/>
      <c r="MG111" s="17"/>
      <c r="MH111" s="17"/>
      <c r="MI111" s="17"/>
      <c r="MJ111" s="17"/>
      <c r="MK111" s="17"/>
      <c r="ML111" s="17"/>
      <c r="MM111" s="17"/>
      <c r="MN111" s="17"/>
      <c r="MO111" s="17"/>
      <c r="MP111" s="17"/>
      <c r="MQ111" s="17"/>
      <c r="MR111" s="17"/>
      <c r="MS111" s="17"/>
      <c r="MT111" s="17"/>
      <c r="MU111" s="17"/>
      <c r="MV111" s="17"/>
      <c r="MW111" s="17"/>
      <c r="MX111" s="17"/>
      <c r="MY111" s="17"/>
      <c r="MZ111" s="17"/>
      <c r="NA111" s="17"/>
      <c r="NB111" s="17"/>
      <c r="NC111" s="17"/>
      <c r="ND111" s="17"/>
      <c r="NE111" s="17"/>
      <c r="NF111" s="17"/>
      <c r="NG111" s="17"/>
      <c r="NH111" s="17"/>
      <c r="NI111" s="17"/>
      <c r="NJ111" s="17"/>
      <c r="NK111" s="17"/>
      <c r="NL111" s="17"/>
      <c r="NM111" s="17"/>
      <c r="NN111" s="17"/>
      <c r="NO111" s="17"/>
      <c r="NP111" s="17"/>
      <c r="NQ111" s="17"/>
      <c r="NR111" s="17"/>
      <c r="NS111" s="17"/>
      <c r="NT111" s="17"/>
      <c r="NU111" s="17"/>
      <c r="NV111" s="17"/>
      <c r="NW111" s="17"/>
      <c r="NX111" s="17"/>
      <c r="NY111" s="17"/>
      <c r="NZ111" s="17"/>
      <c r="OA111" s="17"/>
      <c r="OB111" s="17"/>
      <c r="OC111" s="17"/>
      <c r="OD111" s="17"/>
      <c r="OE111" s="17"/>
      <c r="OF111" s="17"/>
      <c r="OG111" s="17"/>
      <c r="OH111" s="17"/>
      <c r="OI111" s="17"/>
      <c r="OJ111" s="17"/>
      <c r="OK111" s="17"/>
      <c r="OL111" s="17"/>
      <c r="OM111" s="17"/>
      <c r="ON111" s="17"/>
      <c r="OO111" s="17"/>
      <c r="OP111" s="17"/>
      <c r="OQ111" s="17"/>
      <c r="OR111" s="17"/>
      <c r="OS111" s="17"/>
      <c r="OT111" s="17"/>
      <c r="OU111" s="17"/>
      <c r="OV111" s="17"/>
      <c r="OW111" s="17"/>
      <c r="OX111" s="17"/>
      <c r="OY111" s="17"/>
      <c r="OZ111" s="17"/>
      <c r="PA111" s="17"/>
      <c r="PB111" s="17"/>
      <c r="PC111" s="17"/>
      <c r="PD111" s="17"/>
      <c r="PE111" s="17"/>
      <c r="PF111" s="17"/>
      <c r="PG111" s="17"/>
      <c r="PH111" s="17"/>
      <c r="PI111" s="17"/>
      <c r="PJ111" s="17"/>
      <c r="PK111" s="17"/>
      <c r="PL111" s="17"/>
      <c r="PM111" s="17"/>
      <c r="PN111" s="17"/>
      <c r="PO111" s="17"/>
      <c r="PP111" s="17"/>
      <c r="PQ111" s="17"/>
      <c r="PR111" s="17"/>
      <c r="PS111" s="17"/>
      <c r="PT111" s="17"/>
      <c r="PU111" s="17"/>
      <c r="PV111" s="17"/>
      <c r="PW111" s="17"/>
      <c r="PX111" s="17"/>
      <c r="PY111" s="17"/>
      <c r="PZ111" s="17"/>
      <c r="QA111" s="17"/>
      <c r="QB111" s="17"/>
      <c r="QC111" s="17"/>
      <c r="QD111" s="17"/>
      <c r="QE111" s="17"/>
      <c r="QF111" s="17"/>
      <c r="QG111" s="17"/>
      <c r="QH111" s="17"/>
      <c r="QI111" s="17"/>
      <c r="QJ111" s="17"/>
      <c r="QK111" s="17"/>
      <c r="QL111" s="17"/>
      <c r="QM111" s="17"/>
      <c r="QN111" s="17"/>
      <c r="QO111" s="17"/>
      <c r="QP111" s="17"/>
      <c r="QQ111" s="17"/>
      <c r="QR111" s="17"/>
      <c r="QS111" s="17"/>
      <c r="QT111" s="17"/>
      <c r="QU111" s="17"/>
      <c r="QV111" s="17"/>
      <c r="QW111" s="17"/>
      <c r="QX111" s="17"/>
      <c r="QY111" s="17"/>
      <c r="QZ111" s="17"/>
      <c r="RA111" s="17"/>
      <c r="RB111" s="17"/>
      <c r="RC111" s="17"/>
      <c r="RD111" s="17"/>
      <c r="RE111" s="17"/>
      <c r="RF111" s="17"/>
      <c r="RG111" s="17"/>
      <c r="RH111" s="17"/>
      <c r="RI111" s="17"/>
      <c r="RJ111" s="17"/>
      <c r="RK111" s="17"/>
      <c r="RL111" s="17"/>
      <c r="RM111" s="17"/>
      <c r="RN111" s="17"/>
      <c r="RO111" s="17"/>
      <c r="RP111" s="17"/>
      <c r="RQ111" s="17"/>
      <c r="RR111" s="17"/>
      <c r="RS111" s="17"/>
      <c r="RT111" s="17"/>
      <c r="RU111" s="17"/>
      <c r="RV111" s="17"/>
      <c r="RW111" s="17"/>
      <c r="RX111" s="17"/>
      <c r="RY111" s="17"/>
      <c r="RZ111" s="17"/>
      <c r="SA111" s="17"/>
      <c r="SB111" s="17"/>
      <c r="SC111" s="17"/>
      <c r="SD111" s="17"/>
      <c r="SE111" s="17"/>
      <c r="SF111" s="17"/>
      <c r="SG111" s="17"/>
      <c r="SH111" s="17"/>
      <c r="SI111" s="17"/>
      <c r="SJ111" s="17"/>
      <c r="SK111" s="17"/>
      <c r="SL111" s="17"/>
      <c r="SM111" s="17"/>
      <c r="SN111" s="17"/>
      <c r="SO111" s="17"/>
      <c r="SP111" s="17"/>
      <c r="SQ111" s="17"/>
      <c r="SR111" s="17"/>
      <c r="SS111" s="17"/>
      <c r="ST111" s="17"/>
      <c r="SU111" s="17"/>
      <c r="SV111" s="17"/>
      <c r="SW111" s="17"/>
      <c r="SX111" s="17"/>
      <c r="SY111" s="17"/>
      <c r="SZ111" s="17"/>
      <c r="TA111" s="17"/>
      <c r="TB111" s="17"/>
      <c r="TC111" s="17"/>
      <c r="TD111" s="17"/>
      <c r="TE111" s="17"/>
      <c r="TF111" s="17"/>
      <c r="TG111" s="17"/>
      <c r="TH111" s="17"/>
      <c r="TI111" s="17"/>
      <c r="TJ111" s="17"/>
      <c r="TK111" s="17"/>
      <c r="TL111" s="17"/>
      <c r="TM111" s="17"/>
      <c r="TN111" s="17"/>
      <c r="TO111" s="17"/>
      <c r="TP111" s="17"/>
      <c r="TQ111" s="17"/>
      <c r="TR111" s="17"/>
      <c r="TS111" s="17"/>
      <c r="TT111" s="17"/>
      <c r="TU111" s="17"/>
      <c r="TV111" s="17"/>
      <c r="TW111" s="17"/>
      <c r="TX111" s="17"/>
      <c r="TY111" s="17"/>
      <c r="TZ111" s="17"/>
      <c r="UA111" s="17"/>
      <c r="UB111" s="17"/>
      <c r="UC111" s="17"/>
      <c r="UD111" s="17"/>
      <c r="UE111" s="17"/>
      <c r="UF111" s="17"/>
      <c r="UG111" s="17"/>
      <c r="UH111" s="17"/>
      <c r="UI111" s="17"/>
      <c r="UJ111" s="17"/>
      <c r="UK111" s="17"/>
      <c r="UL111" s="17"/>
      <c r="UM111" s="17"/>
      <c r="UN111" s="17"/>
      <c r="UO111" s="17"/>
      <c r="UP111" s="17"/>
      <c r="UQ111" s="17"/>
      <c r="UR111" s="17"/>
      <c r="US111" s="17"/>
      <c r="UT111" s="17"/>
      <c r="UU111" s="17"/>
      <c r="UV111" s="17"/>
      <c r="UW111" s="17"/>
      <c r="UX111" s="17"/>
      <c r="UY111" s="17"/>
      <c r="UZ111" s="17"/>
      <c r="VA111" s="17"/>
      <c r="VB111" s="17"/>
      <c r="VC111" s="17"/>
      <c r="VD111" s="17"/>
      <c r="VE111" s="17"/>
      <c r="VF111" s="17"/>
      <c r="VG111" s="17"/>
      <c r="VH111" s="17"/>
      <c r="VI111" s="17"/>
      <c r="VJ111" s="17"/>
      <c r="VK111" s="17"/>
      <c r="VL111" s="17"/>
      <c r="VM111" s="17"/>
      <c r="VN111" s="17"/>
      <c r="VO111" s="17"/>
      <c r="VP111" s="17"/>
      <c r="VQ111" s="17"/>
      <c r="VR111" s="17"/>
      <c r="VS111" s="17"/>
      <c r="VT111" s="17"/>
      <c r="VU111" s="17"/>
      <c r="VV111" s="17"/>
      <c r="VW111" s="17"/>
      <c r="VX111" s="17"/>
      <c r="VY111" s="17"/>
      <c r="VZ111" s="17"/>
      <c r="WA111" s="17"/>
      <c r="WB111" s="17"/>
      <c r="WC111" s="17"/>
      <c r="WD111" s="17"/>
      <c r="WE111" s="17"/>
      <c r="WF111" s="17"/>
      <c r="WG111" s="17"/>
      <c r="WH111" s="17"/>
      <c r="WI111" s="17"/>
      <c r="WJ111" s="17"/>
      <c r="WK111" s="17"/>
      <c r="WL111" s="17"/>
      <c r="WM111" s="17"/>
      <c r="WN111" s="17"/>
      <c r="WO111" s="17"/>
      <c r="WP111" s="17"/>
      <c r="WQ111" s="17"/>
      <c r="WR111" s="17"/>
      <c r="WS111" s="17"/>
      <c r="WT111" s="17"/>
      <c r="WU111" s="17"/>
      <c r="WV111" s="17"/>
      <c r="WW111" s="17"/>
      <c r="WX111" s="17"/>
      <c r="WY111" s="17"/>
      <c r="WZ111" s="17"/>
      <c r="XA111" s="17"/>
      <c r="XB111" s="17"/>
      <c r="XC111" s="17"/>
      <c r="XD111" s="17"/>
      <c r="XE111" s="17"/>
      <c r="XF111" s="17"/>
      <c r="XG111" s="17"/>
      <c r="XH111" s="17"/>
      <c r="XI111" s="17"/>
      <c r="XJ111" s="17"/>
      <c r="XK111" s="17"/>
      <c r="XL111" s="17"/>
      <c r="XM111" s="17"/>
      <c r="XN111" s="17"/>
      <c r="XO111" s="17"/>
      <c r="XP111" s="17"/>
      <c r="XQ111" s="17"/>
      <c r="XR111" s="17"/>
      <c r="XS111" s="17"/>
      <c r="XT111" s="17"/>
      <c r="XU111" s="17"/>
      <c r="XV111" s="17"/>
      <c r="XW111" s="17"/>
      <c r="XX111" s="17"/>
      <c r="XY111" s="17"/>
      <c r="XZ111" s="17"/>
      <c r="YA111" s="17"/>
      <c r="YB111" s="17"/>
      <c r="YC111" s="17"/>
      <c r="YD111" s="17"/>
      <c r="YE111" s="17"/>
      <c r="YF111" s="17"/>
      <c r="YG111" s="17"/>
      <c r="YH111" s="17"/>
      <c r="YI111" s="17"/>
      <c r="YJ111" s="17"/>
      <c r="YK111" s="17"/>
      <c r="YL111" s="17"/>
      <c r="YM111" s="17"/>
      <c r="YN111" s="17"/>
      <c r="YO111" s="17"/>
      <c r="YP111" s="17"/>
      <c r="YQ111" s="17"/>
      <c r="YR111" s="17"/>
      <c r="YS111" s="17"/>
      <c r="YT111" s="17"/>
      <c r="YU111" s="17"/>
      <c r="YV111" s="17"/>
      <c r="YW111" s="17"/>
      <c r="YX111" s="17"/>
      <c r="YY111" s="17"/>
      <c r="YZ111" s="17"/>
      <c r="ZA111" s="17"/>
      <c r="ZB111" s="17"/>
      <c r="ZC111" s="17"/>
      <c r="ZD111" s="17"/>
      <c r="ZE111" s="17"/>
      <c r="ZF111" s="17"/>
      <c r="ZG111" s="17"/>
      <c r="ZH111" s="17"/>
      <c r="ZI111" s="17"/>
      <c r="ZJ111" s="17"/>
      <c r="ZK111" s="17"/>
      <c r="ZL111" s="17"/>
      <c r="ZM111" s="17"/>
      <c r="ZN111" s="17"/>
      <c r="ZO111" s="17"/>
      <c r="ZP111" s="17"/>
      <c r="ZQ111" s="17"/>
      <c r="ZR111" s="17"/>
      <c r="ZS111" s="17"/>
      <c r="ZT111" s="17"/>
      <c r="ZU111" s="17"/>
      <c r="ZV111" s="17"/>
      <c r="ZW111" s="17"/>
      <c r="ZX111" s="17"/>
      <c r="ZY111" s="17"/>
      <c r="ZZ111" s="17"/>
      <c r="AAA111" s="17"/>
      <c r="AAB111" s="17"/>
      <c r="AAC111" s="17"/>
      <c r="AAD111" s="17"/>
      <c r="AAE111" s="17"/>
      <c r="AAF111" s="17"/>
      <c r="AAG111" s="17"/>
      <c r="AAH111" s="17"/>
      <c r="AAI111" s="17"/>
      <c r="AAJ111" s="17"/>
      <c r="AAK111" s="17"/>
      <c r="AAL111" s="17"/>
      <c r="AAM111" s="17"/>
      <c r="AAN111" s="17"/>
      <c r="AAO111" s="17"/>
      <c r="AAP111" s="17"/>
      <c r="AAQ111" s="17"/>
      <c r="AAR111" s="17"/>
      <c r="AAS111" s="17"/>
      <c r="AAT111" s="17"/>
      <c r="AAU111" s="17"/>
      <c r="AAV111" s="17"/>
      <c r="AAW111" s="17"/>
      <c r="AAX111" s="17"/>
      <c r="AAY111" s="17"/>
      <c r="AAZ111" s="17"/>
      <c r="ABA111" s="17"/>
      <c r="ABB111" s="17"/>
      <c r="ABC111" s="17"/>
      <c r="ABD111" s="17"/>
      <c r="ABE111" s="17"/>
      <c r="ABF111" s="17"/>
      <c r="ABG111" s="17"/>
      <c r="ABH111" s="17"/>
      <c r="ABI111" s="17"/>
      <c r="ABJ111" s="17"/>
      <c r="ABK111" s="17"/>
      <c r="ABL111" s="17"/>
      <c r="ABM111" s="17"/>
      <c r="ABN111" s="17"/>
      <c r="ABO111" s="17"/>
      <c r="ABP111" s="17"/>
      <c r="ABQ111" s="17"/>
      <c r="ABR111" s="17"/>
      <c r="ABS111" s="17"/>
      <c r="ABT111" s="17"/>
      <c r="ABU111" s="17"/>
      <c r="ABV111" s="17"/>
      <c r="ABW111" s="17"/>
      <c r="ABX111" s="17"/>
      <c r="ABY111" s="17"/>
      <c r="ABZ111" s="17"/>
      <c r="ACA111" s="17"/>
      <c r="ACB111" s="17"/>
      <c r="ACC111" s="17"/>
      <c r="ACD111" s="17"/>
      <c r="ACE111" s="17"/>
      <c r="ACF111" s="17"/>
      <c r="ACG111" s="17"/>
      <c r="ACH111" s="17"/>
      <c r="ACI111" s="17"/>
      <c r="ACJ111" s="17"/>
      <c r="ACK111" s="17"/>
      <c r="ACL111" s="17"/>
      <c r="ACM111" s="17"/>
      <c r="ACN111" s="17"/>
      <c r="ACO111" s="17"/>
      <c r="ACP111" s="17"/>
      <c r="ACQ111" s="17"/>
      <c r="ACR111" s="17"/>
      <c r="ACS111" s="17"/>
      <c r="ACT111" s="17"/>
      <c r="ACU111" s="17"/>
      <c r="ACV111" s="17"/>
      <c r="ACW111" s="17"/>
      <c r="ACX111" s="17"/>
      <c r="ACY111" s="17"/>
      <c r="ACZ111" s="17"/>
      <c r="ADA111" s="17"/>
      <c r="ADB111" s="17"/>
      <c r="ADC111" s="17"/>
      <c r="ADD111" s="17"/>
      <c r="ADE111" s="17"/>
      <c r="ADF111" s="17"/>
      <c r="ADG111" s="17"/>
      <c r="ADH111" s="17"/>
      <c r="ADI111" s="17"/>
      <c r="ADJ111" s="17"/>
      <c r="ADK111" s="17"/>
      <c r="ADL111" s="17"/>
      <c r="ADM111" s="17"/>
      <c r="ADN111" s="17"/>
      <c r="ADO111" s="17"/>
      <c r="ADP111" s="17"/>
      <c r="ADQ111" s="17"/>
      <c r="ADR111" s="17"/>
      <c r="ADS111" s="17"/>
      <c r="ADT111" s="17"/>
      <c r="ADU111" s="17"/>
      <c r="ADV111" s="17"/>
      <c r="ADW111" s="17"/>
      <c r="ADX111" s="17"/>
      <c r="ADY111" s="17"/>
      <c r="ADZ111" s="17"/>
      <c r="AEA111" s="17"/>
      <c r="AEB111" s="17"/>
      <c r="AEC111" s="17"/>
      <c r="AED111" s="17"/>
      <c r="AEE111" s="17"/>
      <c r="AEF111" s="17"/>
      <c r="AEG111" s="17"/>
      <c r="AEH111" s="17"/>
      <c r="AEI111" s="17"/>
      <c r="AEJ111" s="17"/>
      <c r="AEK111" s="17"/>
      <c r="AEL111" s="17"/>
      <c r="AEM111" s="17"/>
      <c r="AEN111" s="17"/>
      <c r="AEO111" s="17"/>
      <c r="AEP111" s="17"/>
      <c r="AEQ111" s="17"/>
      <c r="AER111" s="17"/>
      <c r="AES111" s="17"/>
      <c r="AET111" s="17"/>
      <c r="AEU111" s="17"/>
      <c r="AEV111" s="17"/>
      <c r="AEW111" s="17"/>
      <c r="AEX111" s="17"/>
      <c r="AEY111" s="17"/>
      <c r="AEZ111" s="17"/>
      <c r="AFA111" s="17"/>
      <c r="AFB111" s="17"/>
      <c r="AFC111" s="17"/>
      <c r="AFD111" s="17"/>
      <c r="AFE111" s="17"/>
      <c r="AFF111" s="17"/>
      <c r="AFG111" s="17"/>
      <c r="AFH111" s="17"/>
      <c r="AFI111" s="17"/>
      <c r="AFJ111" s="17"/>
      <c r="AFK111" s="17"/>
      <c r="AFL111" s="17"/>
      <c r="AFM111" s="17"/>
      <c r="AFN111" s="17"/>
      <c r="AFO111" s="17"/>
      <c r="AFP111" s="17"/>
      <c r="AFQ111" s="17"/>
      <c r="AFR111" s="17"/>
      <c r="AFS111" s="17"/>
      <c r="AFT111" s="17"/>
      <c r="AFU111" s="17"/>
      <c r="AFV111" s="17"/>
      <c r="AFW111" s="17"/>
      <c r="AFX111" s="17"/>
      <c r="AFY111" s="17"/>
      <c r="AFZ111" s="17"/>
      <c r="AGA111" s="17"/>
      <c r="AGB111" s="17"/>
      <c r="AGC111" s="17"/>
      <c r="AGD111" s="17"/>
      <c r="AGE111" s="17"/>
      <c r="AGF111" s="17"/>
      <c r="AGG111" s="17"/>
      <c r="AGH111" s="17"/>
      <c r="AGI111" s="17"/>
      <c r="AGJ111" s="17"/>
      <c r="AGK111" s="17"/>
      <c r="AGL111" s="17"/>
      <c r="AGM111" s="17"/>
      <c r="AGN111" s="17"/>
      <c r="AGO111" s="17"/>
      <c r="AGP111" s="17"/>
      <c r="AGQ111" s="17"/>
      <c r="AGR111" s="17"/>
      <c r="AGS111" s="17"/>
      <c r="AGT111" s="17"/>
      <c r="AGU111" s="17"/>
      <c r="AGV111" s="17"/>
      <c r="AGW111" s="17"/>
      <c r="AGX111" s="17"/>
      <c r="AGY111" s="17"/>
      <c r="AGZ111" s="17"/>
      <c r="AHA111" s="17"/>
      <c r="AHB111" s="17"/>
      <c r="AHC111" s="17"/>
      <c r="AHD111" s="17"/>
      <c r="AHE111" s="17"/>
      <c r="AHF111" s="17"/>
      <c r="AHG111" s="17"/>
      <c r="AHH111" s="17"/>
      <c r="AHI111" s="17"/>
      <c r="AHJ111" s="17"/>
      <c r="AHK111" s="17"/>
      <c r="AHL111" s="17"/>
      <c r="AHM111" s="17"/>
      <c r="AHN111" s="17"/>
      <c r="AHO111" s="17"/>
      <c r="AHP111" s="17"/>
      <c r="AHQ111" s="17"/>
      <c r="AHR111" s="17"/>
      <c r="AHS111" s="17"/>
      <c r="AHT111" s="17"/>
      <c r="AHU111" s="17"/>
      <c r="AHV111" s="17"/>
      <c r="AHW111" s="17"/>
      <c r="AHX111" s="17"/>
      <c r="AHY111" s="17"/>
      <c r="AHZ111" s="17"/>
      <c r="AIA111" s="17"/>
      <c r="AIB111" s="17"/>
      <c r="AIC111" s="17"/>
      <c r="AID111" s="17"/>
      <c r="AIE111" s="17"/>
      <c r="AIF111" s="17"/>
      <c r="AIG111" s="17"/>
      <c r="AIH111" s="17"/>
      <c r="AII111" s="17"/>
      <c r="AIJ111" s="17"/>
      <c r="AIK111" s="17"/>
      <c r="AIL111" s="17"/>
      <c r="AIM111" s="17"/>
      <c r="AIN111" s="17"/>
      <c r="AIO111" s="17"/>
      <c r="AIP111" s="17"/>
      <c r="AIQ111" s="17"/>
      <c r="AIR111" s="17"/>
      <c r="AIS111" s="17"/>
      <c r="AIT111" s="17"/>
      <c r="AIU111" s="17"/>
      <c r="AIV111" s="17"/>
      <c r="AIW111" s="17"/>
      <c r="AIX111" s="17"/>
      <c r="AIY111" s="17"/>
      <c r="AIZ111" s="17"/>
      <c r="AJA111" s="17"/>
      <c r="AJB111" s="17"/>
      <c r="AJC111" s="17"/>
      <c r="AJD111" s="17"/>
      <c r="AJE111" s="17"/>
      <c r="AJF111" s="17"/>
      <c r="AJG111" s="17"/>
      <c r="AJH111" s="17"/>
      <c r="AJI111" s="17"/>
      <c r="AJJ111" s="17"/>
      <c r="AJK111" s="17"/>
      <c r="AJL111" s="17"/>
      <c r="AJM111" s="17"/>
      <c r="AJN111" s="17"/>
      <c r="AJO111" s="17"/>
      <c r="AJP111" s="17"/>
      <c r="AJQ111" s="17"/>
      <c r="AJR111" s="17"/>
      <c r="AJS111" s="17"/>
      <c r="AJT111" s="17"/>
      <c r="AJU111" s="17"/>
      <c r="AJV111" s="17"/>
      <c r="AJW111" s="17"/>
      <c r="AJX111" s="17"/>
      <c r="AJY111" s="17"/>
      <c r="AJZ111" s="17"/>
      <c r="AKA111" s="17"/>
      <c r="AKB111" s="17"/>
      <c r="AKC111" s="17"/>
      <c r="AKD111" s="17"/>
      <c r="AKE111" s="17"/>
      <c r="AKF111" s="17"/>
      <c r="AKG111" s="17"/>
      <c r="AKH111" s="17"/>
      <c r="AKI111" s="17"/>
      <c r="AKJ111" s="17"/>
      <c r="AKK111" s="17"/>
      <c r="AKL111" s="17"/>
      <c r="AKM111" s="17"/>
      <c r="AKN111" s="17"/>
      <c r="AKO111" s="17"/>
      <c r="AKP111" s="17"/>
      <c r="AKQ111" s="17"/>
      <c r="AKR111" s="17"/>
      <c r="AKS111" s="17"/>
      <c r="AKT111" s="17"/>
      <c r="AKU111" s="17"/>
      <c r="AKV111" s="17"/>
      <c r="AKW111" s="17"/>
      <c r="AKX111" s="17"/>
      <c r="AKY111" s="17"/>
      <c r="AKZ111" s="17"/>
      <c r="ALA111" s="17"/>
      <c r="ALB111" s="17"/>
      <c r="ALC111" s="17"/>
      <c r="ALD111" s="17"/>
      <c r="ALE111" s="17"/>
      <c r="ALF111" s="17"/>
      <c r="ALG111" s="17"/>
      <c r="ALH111" s="17"/>
      <c r="ALI111" s="17"/>
      <c r="ALJ111" s="17"/>
      <c r="ALK111" s="17"/>
      <c r="ALL111" s="17"/>
      <c r="ALM111" s="17"/>
      <c r="ALN111" s="17"/>
      <c r="ALO111" s="17"/>
      <c r="ALP111" s="17"/>
      <c r="ALQ111" s="17"/>
      <c r="ALR111" s="17"/>
      <c r="ALS111" s="17"/>
      <c r="ALT111" s="17"/>
      <c r="ALU111" s="17"/>
      <c r="ALV111" s="17"/>
      <c r="ALW111" s="17"/>
      <c r="ALX111" s="17"/>
      <c r="ALY111" s="17"/>
      <c r="ALZ111" s="17"/>
      <c r="AMA111" s="17"/>
      <c r="AMB111" s="17"/>
      <c r="AMC111" s="17"/>
      <c r="AMD111" s="17"/>
      <c r="AME111" s="17"/>
      <c r="AMF111" s="17"/>
      <c r="AMG111" s="17"/>
      <c r="AMH111" s="17"/>
      <c r="AMI111" s="17"/>
      <c r="AMJ111" s="17"/>
      <c r="AMK111" s="17"/>
      <c r="AML111" s="17"/>
      <c r="AMM111" s="17"/>
      <c r="AMN111" s="17"/>
      <c r="AMO111" s="17"/>
      <c r="AMP111" s="17"/>
      <c r="AMQ111" s="17"/>
      <c r="AMR111" s="17"/>
      <c r="AMS111" s="17"/>
      <c r="AMT111" s="17"/>
      <c r="AMU111" s="17"/>
      <c r="AMV111" s="17"/>
      <c r="AMW111" s="17"/>
      <c r="AMX111" s="17"/>
      <c r="AMY111" s="17"/>
      <c r="AMZ111" s="17"/>
      <c r="ANA111" s="17"/>
      <c r="ANB111" s="17"/>
      <c r="ANC111" s="17"/>
      <c r="AND111" s="17"/>
      <c r="ANE111" s="17"/>
      <c r="ANF111" s="17"/>
      <c r="ANG111" s="17"/>
      <c r="ANH111" s="17"/>
      <c r="ANI111" s="17"/>
      <c r="ANJ111" s="17"/>
      <c r="ANK111" s="17"/>
      <c r="ANL111" s="17"/>
      <c r="ANM111" s="17"/>
      <c r="ANN111" s="17"/>
      <c r="ANO111" s="17"/>
      <c r="ANP111" s="17"/>
      <c r="ANQ111" s="17"/>
      <c r="ANR111" s="17"/>
      <c r="ANS111" s="17"/>
      <c r="ANT111" s="17"/>
      <c r="ANU111" s="17"/>
      <c r="ANV111" s="17"/>
      <c r="ANW111" s="17"/>
      <c r="ANX111" s="17"/>
      <c r="ANY111" s="17"/>
      <c r="ANZ111" s="17"/>
      <c r="AOA111" s="17"/>
      <c r="AOB111" s="17"/>
      <c r="AOC111" s="17"/>
      <c r="AOD111" s="17"/>
      <c r="AOE111" s="17"/>
      <c r="AOF111" s="17"/>
      <c r="AOG111" s="17"/>
      <c r="AOH111" s="17"/>
      <c r="AOI111" s="17"/>
      <c r="AOJ111" s="17"/>
      <c r="AOK111" s="17"/>
      <c r="AOL111" s="17"/>
      <c r="AOM111" s="17"/>
      <c r="AON111" s="17"/>
      <c r="AOO111" s="17"/>
      <c r="AOP111" s="17"/>
      <c r="AOQ111" s="17"/>
      <c r="AOR111" s="17"/>
      <c r="AOS111" s="17"/>
      <c r="AOT111" s="17"/>
      <c r="AOU111" s="17"/>
      <c r="AOV111" s="17"/>
      <c r="AOW111" s="17"/>
      <c r="AOX111" s="17"/>
      <c r="AOY111" s="17"/>
      <c r="AOZ111" s="17"/>
      <c r="APA111" s="17"/>
      <c r="APB111" s="17"/>
      <c r="APC111" s="17"/>
      <c r="APD111" s="17"/>
      <c r="APE111" s="17"/>
      <c r="APF111" s="17"/>
      <c r="APG111" s="17"/>
      <c r="APH111" s="17"/>
      <c r="API111" s="17"/>
      <c r="APJ111" s="17"/>
      <c r="APK111" s="17"/>
      <c r="APL111" s="17"/>
      <c r="APM111" s="17"/>
      <c r="APN111" s="17"/>
      <c r="APO111" s="17"/>
      <c r="APP111" s="17"/>
      <c r="APQ111" s="17"/>
      <c r="APR111" s="17"/>
      <c r="APS111" s="17"/>
      <c r="APT111" s="17"/>
      <c r="APU111" s="17"/>
      <c r="APV111" s="17"/>
      <c r="APW111" s="17"/>
      <c r="APX111" s="17"/>
      <c r="APY111" s="17"/>
      <c r="APZ111" s="17"/>
      <c r="AQA111" s="17"/>
      <c r="AQB111" s="17"/>
      <c r="AQC111" s="17"/>
      <c r="AQD111" s="17"/>
      <c r="AQE111" s="17"/>
      <c r="AQF111" s="17"/>
      <c r="AQG111" s="17"/>
      <c r="AQH111" s="17"/>
      <c r="AQI111" s="17"/>
      <c r="AQJ111" s="17"/>
      <c r="AQK111" s="17"/>
      <c r="AQL111" s="17"/>
      <c r="AQM111" s="17"/>
      <c r="AQN111" s="17"/>
      <c r="AQO111" s="17"/>
      <c r="AQP111" s="17"/>
      <c r="AQQ111" s="17"/>
      <c r="AQR111" s="17"/>
      <c r="AQS111" s="17"/>
      <c r="AQT111" s="17"/>
      <c r="AQU111" s="17"/>
      <c r="AQV111" s="17"/>
      <c r="AQW111" s="17"/>
      <c r="AQX111" s="17"/>
      <c r="AQY111" s="17"/>
      <c r="AQZ111" s="17"/>
      <c r="ARA111" s="17"/>
      <c r="ARB111" s="17"/>
      <c r="ARC111" s="17"/>
      <c r="ARD111" s="17"/>
      <c r="ARE111" s="17"/>
      <c r="ARF111" s="17"/>
      <c r="ARG111" s="17"/>
      <c r="ARH111" s="17"/>
      <c r="ARI111" s="17"/>
      <c r="ARJ111" s="17"/>
      <c r="ARK111" s="17"/>
      <c r="ARL111" s="17"/>
      <c r="ARM111" s="17"/>
      <c r="ARN111" s="17"/>
      <c r="ARO111" s="17"/>
      <c r="ARP111" s="17"/>
      <c r="ARQ111" s="17"/>
      <c r="ARR111" s="17"/>
      <c r="ARS111" s="17"/>
      <c r="ART111" s="17"/>
      <c r="ARU111" s="17"/>
      <c r="ARV111" s="17"/>
      <c r="ARW111" s="17"/>
      <c r="ARX111" s="17"/>
      <c r="ARY111" s="17"/>
      <c r="ARZ111" s="17"/>
      <c r="ASA111" s="17"/>
      <c r="ASB111" s="17"/>
      <c r="ASC111" s="17"/>
      <c r="ASD111" s="17"/>
      <c r="ASE111" s="17"/>
      <c r="ASF111" s="17"/>
      <c r="ASG111" s="17"/>
      <c r="ASH111" s="17"/>
      <c r="ASI111" s="17"/>
      <c r="ASJ111" s="17"/>
      <c r="ASK111" s="17"/>
      <c r="ASL111" s="17"/>
      <c r="ASM111" s="17"/>
      <c r="ASN111" s="17"/>
      <c r="ASO111" s="17"/>
      <c r="ASP111" s="17"/>
      <c r="ASQ111" s="17"/>
      <c r="ASR111" s="17"/>
      <c r="ASS111" s="17"/>
      <c r="AST111" s="17"/>
      <c r="ASU111" s="17"/>
      <c r="ASV111" s="17"/>
      <c r="ASW111" s="17"/>
      <c r="ASX111" s="17"/>
      <c r="ASY111" s="17"/>
      <c r="ASZ111" s="17"/>
      <c r="ATA111" s="17"/>
      <c r="ATB111" s="17"/>
      <c r="ATC111" s="17"/>
      <c r="ATD111" s="17"/>
      <c r="ATE111" s="17"/>
      <c r="ATF111" s="17"/>
      <c r="ATG111" s="17"/>
      <c r="ATH111" s="17"/>
      <c r="ATI111" s="17"/>
      <c r="ATJ111" s="17"/>
      <c r="ATK111" s="17"/>
      <c r="ATL111" s="17"/>
      <c r="ATM111" s="17"/>
      <c r="ATN111" s="17"/>
      <c r="ATO111" s="17"/>
      <c r="ATP111" s="17"/>
      <c r="ATQ111" s="17"/>
      <c r="ATR111" s="17"/>
      <c r="ATS111" s="17"/>
      <c r="ATT111" s="17"/>
      <c r="ATU111" s="17"/>
      <c r="ATV111" s="17"/>
      <c r="ATW111" s="17"/>
      <c r="ATX111" s="17"/>
      <c r="ATY111" s="17"/>
      <c r="ATZ111" s="17"/>
      <c r="AUA111" s="17"/>
      <c r="AUB111" s="17"/>
      <c r="AUC111" s="17"/>
      <c r="AUD111" s="17"/>
      <c r="AUE111" s="17"/>
      <c r="AUF111" s="17"/>
      <c r="AUG111" s="17"/>
      <c r="AUH111" s="17"/>
      <c r="AUI111" s="17"/>
      <c r="AUJ111" s="17"/>
      <c r="AUK111" s="17"/>
      <c r="AUL111" s="17"/>
      <c r="AUM111" s="17"/>
      <c r="AUN111" s="17"/>
      <c r="AUO111" s="17"/>
      <c r="AUP111" s="17"/>
      <c r="AUQ111" s="17"/>
      <c r="AUR111" s="17"/>
      <c r="AUS111" s="17"/>
      <c r="AUT111" s="17"/>
      <c r="AUU111" s="17"/>
      <c r="AUV111" s="17"/>
      <c r="AUW111" s="17"/>
      <c r="AUX111" s="17"/>
      <c r="AUY111" s="17"/>
      <c r="AUZ111" s="17"/>
      <c r="AVA111" s="17"/>
      <c r="AVB111" s="17"/>
      <c r="AVC111" s="17"/>
      <c r="AVD111" s="17"/>
      <c r="AVE111" s="17"/>
      <c r="AVF111" s="17"/>
      <c r="AVG111" s="17"/>
      <c r="AVH111" s="17"/>
      <c r="AVI111" s="17"/>
      <c r="AVJ111" s="17"/>
      <c r="AVK111" s="17"/>
      <c r="AVL111" s="17"/>
      <c r="AVM111" s="17"/>
      <c r="AVN111" s="17"/>
      <c r="AVO111" s="17"/>
      <c r="AVP111" s="17"/>
      <c r="AVQ111" s="17"/>
      <c r="AVR111" s="17"/>
      <c r="AVS111" s="17"/>
      <c r="AVT111" s="17"/>
      <c r="AVU111" s="17"/>
      <c r="AVV111" s="17"/>
      <c r="AVW111" s="17"/>
      <c r="AVX111" s="17"/>
      <c r="AVY111" s="17"/>
      <c r="AVZ111" s="17"/>
      <c r="AWA111" s="17"/>
      <c r="AWB111" s="17"/>
      <c r="AWC111" s="17"/>
      <c r="AWD111" s="17"/>
      <c r="AWE111" s="17"/>
      <c r="AWF111" s="17"/>
      <c r="AWG111" s="17"/>
      <c r="AWH111" s="17"/>
      <c r="AWI111" s="17"/>
      <c r="AWJ111" s="17"/>
      <c r="AWK111" s="17"/>
      <c r="AWL111" s="17"/>
      <c r="AWM111" s="17"/>
      <c r="AWN111" s="17"/>
      <c r="AWO111" s="17"/>
      <c r="AWP111" s="17"/>
      <c r="AWQ111" s="17"/>
      <c r="AWR111" s="17"/>
      <c r="AWS111" s="17"/>
      <c r="AWT111" s="17"/>
      <c r="AWU111" s="17"/>
      <c r="AWV111" s="17"/>
      <c r="AWW111" s="17"/>
      <c r="AWX111" s="17"/>
      <c r="AWY111" s="17"/>
      <c r="AWZ111" s="17"/>
      <c r="AXA111" s="17"/>
      <c r="AXB111" s="17"/>
      <c r="AXC111" s="17"/>
      <c r="AXD111" s="17"/>
      <c r="AXE111" s="17"/>
      <c r="AXF111" s="17"/>
      <c r="AXG111" s="17"/>
      <c r="AXH111" s="17"/>
      <c r="AXI111" s="17"/>
      <c r="AXJ111" s="17"/>
      <c r="AXK111" s="17"/>
      <c r="AXL111" s="17"/>
      <c r="AXM111" s="17"/>
      <c r="AXN111" s="17"/>
      <c r="AXO111" s="17"/>
      <c r="AXP111" s="17"/>
      <c r="AXQ111" s="17"/>
      <c r="AXR111" s="17"/>
      <c r="AXS111" s="17"/>
      <c r="AXT111" s="17"/>
      <c r="AXU111" s="17"/>
      <c r="AXV111" s="17"/>
      <c r="AXW111" s="17"/>
      <c r="AXX111" s="17"/>
      <c r="AXY111" s="17"/>
      <c r="AXZ111" s="17"/>
      <c r="AYA111" s="17"/>
      <c r="AYB111" s="17"/>
      <c r="AYC111" s="17"/>
      <c r="AYD111" s="17"/>
      <c r="AYE111" s="17"/>
      <c r="AYF111" s="17"/>
      <c r="AYG111" s="17"/>
      <c r="AYH111" s="17"/>
      <c r="AYI111" s="17"/>
      <c r="AYJ111" s="17"/>
      <c r="AYK111" s="17"/>
      <c r="AYL111" s="17"/>
      <c r="AYM111" s="17"/>
      <c r="AYN111" s="17"/>
      <c r="AYO111" s="17"/>
      <c r="AYP111" s="17"/>
      <c r="AYQ111" s="17"/>
      <c r="AYR111" s="17"/>
      <c r="AYS111" s="17"/>
      <c r="AYT111" s="17"/>
      <c r="AYU111" s="17"/>
      <c r="AYV111" s="17"/>
      <c r="AYW111" s="17"/>
      <c r="AYX111" s="17"/>
      <c r="AYY111" s="17"/>
      <c r="AYZ111" s="17"/>
      <c r="AZA111" s="17"/>
      <c r="AZB111" s="17"/>
      <c r="AZC111" s="17"/>
      <c r="AZD111" s="17"/>
      <c r="AZE111" s="17"/>
      <c r="AZF111" s="17"/>
      <c r="AZG111" s="17"/>
      <c r="AZH111" s="17"/>
      <c r="AZI111" s="17"/>
      <c r="AZJ111" s="17"/>
      <c r="AZK111" s="17"/>
      <c r="AZL111" s="17"/>
      <c r="AZM111" s="17"/>
      <c r="AZN111" s="17"/>
      <c r="AZO111" s="17"/>
      <c r="AZP111" s="17"/>
      <c r="AZQ111" s="17"/>
      <c r="AZR111" s="17"/>
      <c r="AZS111" s="17"/>
      <c r="AZT111" s="17"/>
      <c r="AZU111" s="17"/>
      <c r="AZV111" s="17"/>
      <c r="AZW111" s="17"/>
      <c r="AZX111" s="17"/>
      <c r="AZY111" s="17"/>
      <c r="AZZ111" s="17"/>
      <c r="BAA111" s="17"/>
      <c r="BAB111" s="17"/>
      <c r="BAC111" s="17"/>
      <c r="BAD111" s="17"/>
      <c r="BAE111" s="17"/>
      <c r="BAF111" s="17"/>
      <c r="BAG111" s="17"/>
      <c r="BAH111" s="17"/>
      <c r="BAI111" s="17"/>
      <c r="BAJ111" s="17"/>
      <c r="BAK111" s="17"/>
      <c r="BAL111" s="17"/>
      <c r="BAM111" s="17"/>
      <c r="BAN111" s="17"/>
      <c r="BAO111" s="17"/>
      <c r="BAP111" s="17"/>
      <c r="BAQ111" s="17"/>
      <c r="BAR111" s="17"/>
      <c r="BAS111" s="17"/>
      <c r="BAT111" s="17"/>
      <c r="BAU111" s="17"/>
      <c r="BAV111" s="17"/>
      <c r="BAW111" s="17"/>
      <c r="BAX111" s="17"/>
      <c r="BAY111" s="17"/>
      <c r="BAZ111" s="17"/>
      <c r="BBA111" s="17"/>
      <c r="BBB111" s="17"/>
      <c r="BBC111" s="17"/>
      <c r="BBD111" s="17"/>
      <c r="BBE111" s="17"/>
      <c r="BBF111" s="17"/>
      <c r="BBG111" s="17"/>
      <c r="BBH111" s="17"/>
      <c r="BBI111" s="17"/>
      <c r="BBJ111" s="17"/>
      <c r="BBK111" s="17"/>
      <c r="BBL111" s="17"/>
      <c r="BBM111" s="17"/>
      <c r="BBN111" s="17"/>
      <c r="BBO111" s="17"/>
      <c r="BBP111" s="17"/>
      <c r="BBQ111" s="17"/>
      <c r="BBR111" s="17"/>
      <c r="BBS111" s="17"/>
      <c r="BBT111" s="17"/>
      <c r="BBU111" s="17"/>
      <c r="BBV111" s="17"/>
      <c r="BBW111" s="17"/>
      <c r="BBX111" s="17"/>
      <c r="BBY111" s="17"/>
      <c r="BBZ111" s="17"/>
      <c r="BCA111" s="17"/>
      <c r="BCB111" s="17"/>
      <c r="BCC111" s="17"/>
      <c r="BCD111" s="17"/>
      <c r="BCE111" s="17"/>
      <c r="BCF111" s="17"/>
      <c r="BCG111" s="17"/>
      <c r="BCH111" s="17"/>
      <c r="BCI111" s="17"/>
      <c r="BCJ111" s="17"/>
      <c r="BCK111" s="17"/>
      <c r="BCL111" s="17"/>
      <c r="BCM111" s="17"/>
      <c r="BCN111" s="17"/>
      <c r="BCO111" s="17"/>
      <c r="BCP111" s="17"/>
      <c r="BCQ111" s="17"/>
      <c r="BCR111" s="17"/>
      <c r="BCS111" s="17"/>
      <c r="BCT111" s="17"/>
      <c r="BCU111" s="17"/>
      <c r="BCV111" s="17"/>
      <c r="BCW111" s="17"/>
      <c r="BCX111" s="17"/>
      <c r="BCY111" s="17"/>
      <c r="BCZ111" s="17"/>
      <c r="BDA111" s="17"/>
      <c r="BDB111" s="17"/>
      <c r="BDC111" s="17"/>
      <c r="BDD111" s="17"/>
      <c r="BDE111" s="17"/>
      <c r="BDF111" s="17"/>
      <c r="BDG111" s="17"/>
      <c r="BDH111" s="17"/>
      <c r="BDI111" s="17"/>
      <c r="BDJ111" s="17"/>
      <c r="BDK111" s="17"/>
      <c r="BDL111" s="17"/>
      <c r="BDM111" s="17"/>
      <c r="BDN111" s="17"/>
      <c r="BDO111" s="17"/>
      <c r="BDP111" s="17"/>
      <c r="BDQ111" s="17"/>
      <c r="BDR111" s="17"/>
      <c r="BDS111" s="17"/>
      <c r="BDT111" s="17"/>
      <c r="BDU111" s="17"/>
      <c r="BDV111" s="17"/>
      <c r="BDW111" s="17"/>
      <c r="BDX111" s="17"/>
      <c r="BDY111" s="17"/>
      <c r="BDZ111" s="17"/>
      <c r="BEA111" s="17"/>
      <c r="BEB111" s="17"/>
      <c r="BEC111" s="17"/>
      <c r="BED111" s="17"/>
      <c r="BEE111" s="17"/>
      <c r="BEF111" s="17"/>
      <c r="BEG111" s="17"/>
      <c r="BEH111" s="17"/>
      <c r="BEI111" s="17"/>
      <c r="BEJ111" s="17"/>
      <c r="BEK111" s="17"/>
      <c r="BEL111" s="17"/>
      <c r="BEM111" s="17"/>
      <c r="BEN111" s="17"/>
      <c r="BEO111" s="17"/>
      <c r="BEP111" s="17"/>
      <c r="BEQ111" s="17"/>
      <c r="BER111" s="17"/>
      <c r="BES111" s="17"/>
      <c r="BET111" s="17"/>
      <c r="BEU111" s="17"/>
      <c r="BEV111" s="17"/>
      <c r="BEW111" s="17"/>
      <c r="BEX111" s="17"/>
      <c r="BEY111" s="17"/>
      <c r="BEZ111" s="17"/>
      <c r="BFA111" s="17"/>
      <c r="BFB111" s="17"/>
      <c r="BFC111" s="17"/>
      <c r="BFD111" s="17"/>
      <c r="BFE111" s="17"/>
      <c r="BFF111" s="17"/>
      <c r="BFG111" s="17"/>
      <c r="BFH111" s="17"/>
      <c r="BFI111" s="17"/>
      <c r="BFJ111" s="17"/>
      <c r="BFK111" s="17"/>
      <c r="BFL111" s="17"/>
      <c r="BFM111" s="17"/>
      <c r="BFN111" s="17"/>
      <c r="BFO111" s="17"/>
      <c r="BFP111" s="17"/>
      <c r="BFQ111" s="17"/>
      <c r="BFR111" s="17"/>
      <c r="BFS111" s="17"/>
      <c r="BFT111" s="17"/>
      <c r="BFU111" s="17"/>
      <c r="BFV111" s="17"/>
      <c r="BFW111" s="17"/>
      <c r="BFX111" s="17"/>
      <c r="BFY111" s="17"/>
      <c r="BFZ111" s="17"/>
      <c r="BGA111" s="17"/>
      <c r="BGB111" s="17"/>
      <c r="BGC111" s="17"/>
      <c r="BGD111" s="17"/>
      <c r="BGE111" s="17"/>
      <c r="BGF111" s="17"/>
      <c r="BGG111" s="17"/>
      <c r="BGH111" s="17"/>
      <c r="BGI111" s="17"/>
      <c r="BGJ111" s="17"/>
      <c r="BGK111" s="17"/>
      <c r="BGL111" s="17"/>
      <c r="BGM111" s="17"/>
      <c r="BGN111" s="17"/>
      <c r="BGO111" s="17"/>
      <c r="BGP111" s="17"/>
      <c r="BGQ111" s="17"/>
      <c r="BGR111" s="17"/>
      <c r="BGS111" s="17"/>
      <c r="BGT111" s="17"/>
      <c r="BGU111" s="17"/>
      <c r="BGV111" s="17"/>
      <c r="BGW111" s="17"/>
      <c r="BGX111" s="17"/>
      <c r="BGY111" s="17"/>
      <c r="BGZ111" s="17"/>
      <c r="BHA111" s="17"/>
      <c r="BHB111" s="17"/>
      <c r="BHC111" s="17"/>
      <c r="BHD111" s="17"/>
      <c r="BHE111" s="17"/>
      <c r="BHF111" s="17"/>
      <c r="BHG111" s="17"/>
      <c r="BHH111" s="17"/>
      <c r="BHI111" s="17"/>
      <c r="BHJ111" s="17"/>
      <c r="BHK111" s="17"/>
      <c r="BHL111" s="17"/>
      <c r="BHM111" s="17"/>
      <c r="BHN111" s="17"/>
      <c r="BHO111" s="17"/>
      <c r="BHP111" s="17"/>
      <c r="BHQ111" s="17"/>
      <c r="BHR111" s="17"/>
      <c r="BHS111" s="17"/>
      <c r="BHT111" s="17"/>
      <c r="BHU111" s="17"/>
      <c r="BHV111" s="17"/>
      <c r="BHW111" s="17"/>
      <c r="BHX111" s="17"/>
      <c r="BHY111" s="17"/>
      <c r="BHZ111" s="17"/>
      <c r="BIA111" s="17"/>
      <c r="BIB111" s="17"/>
      <c r="BIC111" s="17"/>
      <c r="BID111" s="17"/>
      <c r="BIE111" s="17"/>
      <c r="BIF111" s="17"/>
      <c r="BIG111" s="17"/>
      <c r="BIH111" s="17"/>
      <c r="BII111" s="17"/>
      <c r="BIJ111" s="17"/>
      <c r="BIK111" s="17"/>
      <c r="BIL111" s="17"/>
      <c r="BIM111" s="17"/>
      <c r="BIN111" s="17"/>
      <c r="BIO111" s="17"/>
      <c r="BIP111" s="17"/>
      <c r="BIQ111" s="17"/>
      <c r="BIR111" s="17"/>
      <c r="BIS111" s="17"/>
      <c r="BIT111" s="17"/>
      <c r="BIU111" s="17"/>
      <c r="BIV111" s="17"/>
      <c r="BIW111" s="17"/>
      <c r="BIX111" s="17"/>
      <c r="BIY111" s="17"/>
      <c r="BIZ111" s="17"/>
      <c r="BJA111" s="17"/>
      <c r="BJB111" s="17"/>
      <c r="BJC111" s="17"/>
      <c r="BJD111" s="17"/>
      <c r="BJE111" s="17"/>
      <c r="BJF111" s="17"/>
      <c r="BJG111" s="17"/>
      <c r="BJH111" s="17"/>
      <c r="BJI111" s="17"/>
      <c r="BJJ111" s="17"/>
      <c r="BJK111" s="17"/>
      <c r="BJL111" s="17"/>
      <c r="BJM111" s="17"/>
      <c r="BJN111" s="17"/>
      <c r="BJO111" s="17"/>
      <c r="BJP111" s="17"/>
      <c r="BJQ111" s="17"/>
      <c r="BJR111" s="17"/>
      <c r="BJS111" s="17"/>
      <c r="BJT111" s="17"/>
      <c r="BJU111" s="17"/>
      <c r="BJV111" s="17"/>
      <c r="BJW111" s="17"/>
      <c r="BJX111" s="17"/>
      <c r="BJY111" s="17"/>
      <c r="BJZ111" s="17"/>
      <c r="BKA111" s="17"/>
      <c r="BKB111" s="17"/>
      <c r="BKC111" s="17"/>
      <c r="BKD111" s="17"/>
      <c r="BKE111" s="17"/>
      <c r="BKF111" s="17"/>
      <c r="BKG111" s="17"/>
      <c r="BKH111" s="17"/>
      <c r="BKI111" s="17"/>
      <c r="BKJ111" s="17"/>
      <c r="BKK111" s="17"/>
      <c r="BKL111" s="17"/>
      <c r="BKM111" s="17"/>
      <c r="BKN111" s="17"/>
      <c r="BKO111" s="17"/>
      <c r="BKP111" s="17"/>
      <c r="BKQ111" s="17"/>
      <c r="BKR111" s="17"/>
      <c r="BKS111" s="17"/>
      <c r="BKT111" s="17"/>
      <c r="BKU111" s="17"/>
      <c r="BKV111" s="17"/>
      <c r="BKW111" s="17"/>
      <c r="BKX111" s="17"/>
      <c r="BKY111" s="17"/>
      <c r="BKZ111" s="17"/>
      <c r="BLA111" s="17"/>
      <c r="BLB111" s="17"/>
      <c r="BLC111" s="17"/>
      <c r="BLD111" s="17"/>
      <c r="BLE111" s="17"/>
      <c r="BLF111" s="17"/>
      <c r="BLG111" s="17"/>
      <c r="BLH111" s="17"/>
      <c r="BLI111" s="17"/>
      <c r="BLJ111" s="17"/>
      <c r="BLK111" s="17"/>
      <c r="BLL111" s="17"/>
      <c r="BLM111" s="17"/>
      <c r="BLN111" s="17"/>
      <c r="BLO111" s="17"/>
      <c r="BLP111" s="17"/>
      <c r="BLQ111" s="17"/>
      <c r="BLR111" s="17"/>
      <c r="BLS111" s="17"/>
      <c r="BLT111" s="17"/>
      <c r="BLU111" s="17"/>
      <c r="BLV111" s="17"/>
      <c r="BLW111" s="17"/>
      <c r="BLX111" s="17"/>
      <c r="BLY111" s="17"/>
      <c r="BLZ111" s="17"/>
      <c r="BMA111" s="17"/>
      <c r="BMB111" s="17"/>
      <c r="BMC111" s="17"/>
      <c r="BMD111" s="17"/>
      <c r="BME111" s="17"/>
      <c r="BMF111" s="17"/>
      <c r="BMG111" s="17"/>
      <c r="BMH111" s="17"/>
      <c r="BMI111" s="17"/>
      <c r="BMJ111" s="17"/>
      <c r="BMK111" s="17"/>
      <c r="BML111" s="17"/>
      <c r="BMM111" s="17"/>
      <c r="BMN111" s="17"/>
      <c r="BMO111" s="17"/>
      <c r="BMP111" s="17"/>
      <c r="BMQ111" s="17"/>
      <c r="BMR111" s="17"/>
      <c r="BMS111" s="17"/>
      <c r="BMT111" s="17"/>
      <c r="BMU111" s="17"/>
      <c r="BMV111" s="17"/>
      <c r="BMW111" s="17"/>
      <c r="BMX111" s="17"/>
      <c r="BMY111" s="17"/>
      <c r="BMZ111" s="17"/>
      <c r="BNA111" s="17"/>
      <c r="BNB111" s="17"/>
      <c r="BNC111" s="17"/>
      <c r="BND111" s="17"/>
      <c r="BNE111" s="17"/>
      <c r="BNF111" s="17"/>
      <c r="BNG111" s="17"/>
      <c r="BNH111" s="17"/>
      <c r="BNI111" s="17"/>
      <c r="BNJ111" s="17"/>
      <c r="BNK111" s="17"/>
      <c r="BNL111" s="17"/>
      <c r="BNM111" s="17"/>
      <c r="BNN111" s="17"/>
      <c r="BNO111" s="17"/>
      <c r="BNP111" s="17"/>
      <c r="BNQ111" s="17"/>
      <c r="BNR111" s="17"/>
      <c r="BNS111" s="17"/>
      <c r="BNT111" s="17"/>
      <c r="BNU111" s="17"/>
      <c r="BNV111" s="17"/>
      <c r="BNW111" s="17"/>
      <c r="BNX111" s="17"/>
      <c r="BNY111" s="17"/>
      <c r="BNZ111" s="17"/>
      <c r="BOA111" s="17"/>
      <c r="BOB111" s="17"/>
      <c r="BOC111" s="17"/>
      <c r="BOD111" s="17"/>
      <c r="BOE111" s="17"/>
      <c r="BOF111" s="17"/>
      <c r="BOG111" s="17"/>
      <c r="BOH111" s="17"/>
      <c r="BOI111" s="17"/>
      <c r="BOJ111" s="17"/>
      <c r="BOK111" s="17"/>
      <c r="BOL111" s="17"/>
      <c r="BOM111" s="17"/>
      <c r="BON111" s="17"/>
      <c r="BOO111" s="17"/>
      <c r="BOP111" s="17"/>
      <c r="BOQ111" s="17"/>
      <c r="BOR111" s="17"/>
      <c r="BOS111" s="17"/>
      <c r="BOT111" s="17"/>
      <c r="BOU111" s="17"/>
      <c r="BOV111" s="17"/>
      <c r="BOW111" s="17"/>
      <c r="BOX111" s="17"/>
      <c r="BOY111" s="17"/>
      <c r="BOZ111" s="17"/>
      <c r="BPA111" s="17"/>
      <c r="BPB111" s="17"/>
      <c r="BPC111" s="17"/>
      <c r="BPD111" s="17"/>
      <c r="BPE111" s="17"/>
      <c r="BPF111" s="17"/>
      <c r="BPG111" s="17"/>
      <c r="BPH111" s="17"/>
      <c r="BPI111" s="17"/>
      <c r="BPJ111" s="17"/>
      <c r="BPK111" s="17"/>
      <c r="BPL111" s="17"/>
      <c r="BPM111" s="17"/>
      <c r="BPN111" s="17"/>
      <c r="BPO111" s="17"/>
      <c r="BPP111" s="17"/>
      <c r="BPQ111" s="17"/>
      <c r="BPR111" s="17"/>
      <c r="BPS111" s="17"/>
      <c r="BPT111" s="17"/>
      <c r="BPU111" s="17"/>
      <c r="BPV111" s="17"/>
      <c r="BPW111" s="17"/>
      <c r="BPX111" s="17"/>
      <c r="BPY111" s="17"/>
      <c r="BPZ111" s="17"/>
      <c r="BQA111" s="17"/>
      <c r="BQB111" s="17"/>
      <c r="BQC111" s="17"/>
      <c r="BQD111" s="17"/>
      <c r="BQE111" s="17"/>
      <c r="BQF111" s="17"/>
      <c r="BQG111" s="17"/>
      <c r="BQH111" s="17"/>
      <c r="BQI111" s="17"/>
      <c r="BQJ111" s="17"/>
      <c r="BQK111" s="17"/>
      <c r="BQL111" s="17"/>
      <c r="BQM111" s="17"/>
      <c r="BQN111" s="17"/>
      <c r="BQO111" s="17"/>
      <c r="BQP111" s="17"/>
      <c r="BQQ111" s="17"/>
      <c r="BQR111" s="17"/>
      <c r="BQS111" s="17"/>
      <c r="BQT111" s="17"/>
      <c r="BQU111" s="17"/>
      <c r="BQV111" s="17"/>
      <c r="BQW111" s="17"/>
      <c r="BQX111" s="17"/>
      <c r="BQY111" s="17"/>
      <c r="BQZ111" s="17"/>
      <c r="BRA111" s="17"/>
      <c r="BRB111" s="17"/>
      <c r="BRC111" s="17"/>
      <c r="BRD111" s="17"/>
      <c r="BRE111" s="17"/>
      <c r="BRF111" s="17"/>
      <c r="BRG111" s="17"/>
      <c r="BRH111" s="17"/>
      <c r="BRI111" s="17"/>
      <c r="BRJ111" s="17"/>
      <c r="BRK111" s="17"/>
      <c r="BRL111" s="17"/>
      <c r="BRM111" s="17"/>
      <c r="BRN111" s="17"/>
      <c r="BRO111" s="17"/>
      <c r="BRP111" s="17"/>
      <c r="BRQ111" s="17"/>
      <c r="BRR111" s="17"/>
      <c r="BRS111" s="17"/>
      <c r="BRT111" s="17"/>
      <c r="BRU111" s="17"/>
      <c r="BRV111" s="17"/>
      <c r="BRW111" s="17"/>
      <c r="BRX111" s="17"/>
      <c r="BRY111" s="17"/>
      <c r="BRZ111" s="17"/>
      <c r="BSA111" s="17"/>
      <c r="BSB111" s="17"/>
      <c r="BSC111" s="17"/>
      <c r="BSD111" s="17"/>
      <c r="BSE111" s="17"/>
      <c r="BSF111" s="17"/>
      <c r="BSG111" s="17"/>
      <c r="BSH111" s="17"/>
      <c r="BSI111" s="17"/>
      <c r="BSJ111" s="17"/>
      <c r="BSK111" s="17"/>
      <c r="BSL111" s="17"/>
      <c r="BSM111" s="17"/>
      <c r="BSN111" s="17"/>
      <c r="BSO111" s="17"/>
      <c r="BSP111" s="17"/>
      <c r="BSQ111" s="17"/>
      <c r="BSR111" s="17"/>
      <c r="BSS111" s="17"/>
      <c r="BST111" s="17"/>
      <c r="BSU111" s="17"/>
      <c r="BSV111" s="17"/>
      <c r="BSW111" s="17"/>
      <c r="BSX111" s="17"/>
      <c r="BSY111" s="17"/>
      <c r="BSZ111" s="17"/>
      <c r="BTA111" s="17"/>
      <c r="BTB111" s="17"/>
      <c r="BTC111" s="17"/>
      <c r="BTD111" s="17"/>
      <c r="BTE111" s="17"/>
      <c r="BTF111" s="17"/>
      <c r="BTG111" s="17"/>
      <c r="BTH111" s="17"/>
      <c r="BTI111" s="17"/>
      <c r="BTJ111" s="17"/>
      <c r="BTK111" s="17"/>
      <c r="BTL111" s="17"/>
      <c r="BTM111" s="17"/>
      <c r="BTN111" s="17"/>
      <c r="BTO111" s="17"/>
      <c r="BTP111" s="17"/>
      <c r="BTQ111" s="17"/>
      <c r="BTR111" s="17"/>
      <c r="BTS111" s="17"/>
      <c r="BTT111" s="17"/>
      <c r="BTU111" s="17"/>
      <c r="BTV111" s="17"/>
      <c r="BTW111" s="17"/>
      <c r="BTX111" s="17"/>
      <c r="BTY111" s="17"/>
      <c r="BTZ111" s="17"/>
      <c r="BUA111" s="17"/>
      <c r="BUB111" s="17"/>
      <c r="BUC111" s="17"/>
      <c r="BUD111" s="17"/>
      <c r="BUE111" s="17"/>
      <c r="BUF111" s="17"/>
      <c r="BUG111" s="17"/>
      <c r="BUH111" s="17"/>
      <c r="BUI111" s="17"/>
      <c r="BUJ111" s="17"/>
      <c r="BUK111" s="17"/>
      <c r="BUL111" s="17"/>
      <c r="BUM111" s="17"/>
      <c r="BUN111" s="17"/>
      <c r="BUO111" s="17"/>
      <c r="BUP111" s="17"/>
      <c r="BUQ111" s="17"/>
      <c r="BUR111" s="17"/>
      <c r="BUS111" s="17"/>
      <c r="BUT111" s="17"/>
      <c r="BUU111" s="17"/>
      <c r="BUV111" s="17"/>
      <c r="BUW111" s="17"/>
      <c r="BUX111" s="17"/>
      <c r="BUY111" s="17"/>
      <c r="BUZ111" s="17"/>
      <c r="BVA111" s="17"/>
      <c r="BVB111" s="17"/>
      <c r="BVC111" s="17"/>
      <c r="BVD111" s="17"/>
      <c r="BVE111" s="17"/>
      <c r="BVF111" s="17"/>
      <c r="BVG111" s="17"/>
      <c r="BVH111" s="17"/>
      <c r="BVI111" s="17"/>
      <c r="BVJ111" s="17"/>
      <c r="BVK111" s="17"/>
      <c r="BVL111" s="17"/>
      <c r="BVM111" s="17"/>
      <c r="BVN111" s="17"/>
      <c r="BVO111" s="17"/>
      <c r="BVP111" s="17"/>
      <c r="BVQ111" s="17"/>
      <c r="BVR111" s="17"/>
      <c r="BVS111" s="17"/>
      <c r="BVT111" s="17"/>
      <c r="BVU111" s="17"/>
      <c r="BVV111" s="17"/>
      <c r="BVW111" s="17"/>
      <c r="BVX111" s="17"/>
      <c r="BVY111" s="17"/>
      <c r="BVZ111" s="17"/>
      <c r="BWA111" s="17"/>
      <c r="BWB111" s="17"/>
      <c r="BWC111" s="17"/>
      <c r="BWD111" s="17"/>
      <c r="BWE111" s="17"/>
      <c r="BWF111" s="17"/>
      <c r="BWG111" s="17"/>
      <c r="BWH111" s="17"/>
      <c r="BWI111" s="17"/>
      <c r="BWJ111" s="17"/>
      <c r="BWK111" s="17"/>
      <c r="BWL111" s="17"/>
      <c r="BWM111" s="17"/>
      <c r="BWN111" s="17"/>
      <c r="BWO111" s="17"/>
      <c r="BWP111" s="17"/>
      <c r="BWQ111" s="17"/>
      <c r="BWR111" s="17"/>
      <c r="BWS111" s="17"/>
      <c r="BWT111" s="17"/>
      <c r="BWU111" s="17"/>
      <c r="BWV111" s="17"/>
      <c r="BWW111" s="17"/>
      <c r="BWX111" s="17"/>
      <c r="BWY111" s="17"/>
      <c r="BWZ111" s="17"/>
      <c r="BXA111" s="17"/>
      <c r="BXB111" s="17"/>
      <c r="BXC111" s="17"/>
      <c r="BXD111" s="17"/>
      <c r="BXE111" s="17"/>
      <c r="BXF111" s="17"/>
      <c r="BXG111" s="17"/>
      <c r="BXH111" s="17"/>
      <c r="BXI111" s="17"/>
      <c r="BXJ111" s="17"/>
      <c r="BXK111" s="17"/>
      <c r="BXL111" s="17"/>
      <c r="BXM111" s="17"/>
      <c r="BXN111" s="17"/>
      <c r="BXO111" s="17"/>
      <c r="BXP111" s="17"/>
      <c r="BXQ111" s="17"/>
      <c r="BXR111" s="17"/>
      <c r="BXS111" s="17"/>
      <c r="BXT111" s="17"/>
      <c r="BXU111" s="17"/>
      <c r="BXV111" s="17"/>
      <c r="BXW111" s="17"/>
      <c r="BXX111" s="17"/>
      <c r="BXY111" s="17"/>
      <c r="BXZ111" s="17"/>
      <c r="BYA111" s="17"/>
      <c r="BYB111" s="17"/>
      <c r="BYC111" s="17"/>
      <c r="BYD111" s="17"/>
      <c r="BYE111" s="17"/>
      <c r="BYF111" s="17"/>
      <c r="BYG111" s="17"/>
      <c r="BYH111" s="17"/>
      <c r="BYI111" s="17"/>
      <c r="BYJ111" s="17"/>
      <c r="BYK111" s="17"/>
      <c r="BYL111" s="17"/>
      <c r="BYM111" s="17"/>
      <c r="BYN111" s="17"/>
      <c r="BYO111" s="17"/>
      <c r="BYP111" s="17"/>
      <c r="BYQ111" s="17"/>
      <c r="BYR111" s="17"/>
      <c r="BYS111" s="17"/>
      <c r="BYT111" s="17"/>
      <c r="BYU111" s="17"/>
      <c r="BYV111" s="17"/>
      <c r="BYW111" s="17"/>
      <c r="BYX111" s="17"/>
      <c r="BYY111" s="17"/>
      <c r="BYZ111" s="17"/>
      <c r="BZA111" s="17"/>
      <c r="BZB111" s="17"/>
      <c r="BZC111" s="17"/>
      <c r="BZD111" s="17"/>
      <c r="BZE111" s="17"/>
      <c r="BZF111" s="17"/>
      <c r="BZG111" s="17"/>
      <c r="BZH111" s="17"/>
      <c r="BZI111" s="17"/>
      <c r="BZJ111" s="17"/>
      <c r="BZK111" s="17"/>
      <c r="BZL111" s="17"/>
      <c r="BZM111" s="17"/>
      <c r="BZN111" s="17"/>
      <c r="BZO111" s="17"/>
      <c r="BZP111" s="17"/>
      <c r="BZQ111" s="17"/>
      <c r="BZR111" s="17"/>
      <c r="BZS111" s="17"/>
      <c r="BZT111" s="17"/>
      <c r="BZU111" s="17"/>
      <c r="BZV111" s="17"/>
      <c r="BZW111" s="17"/>
      <c r="BZX111" s="17"/>
      <c r="BZY111" s="17"/>
      <c r="BZZ111" s="17"/>
      <c r="CAA111" s="17"/>
      <c r="CAB111" s="17"/>
      <c r="CAC111" s="17"/>
      <c r="CAD111" s="17"/>
      <c r="CAE111" s="17"/>
      <c r="CAF111" s="17"/>
      <c r="CAG111" s="17"/>
      <c r="CAH111" s="17"/>
      <c r="CAI111" s="17"/>
      <c r="CAJ111" s="17"/>
      <c r="CAK111" s="17"/>
      <c r="CAL111" s="17"/>
      <c r="CAM111" s="17"/>
      <c r="CAN111" s="17"/>
      <c r="CAO111" s="17"/>
      <c r="CAP111" s="17"/>
      <c r="CAQ111" s="17"/>
      <c r="CAR111" s="17"/>
      <c r="CAS111" s="17"/>
      <c r="CAT111" s="17"/>
      <c r="CAU111" s="17"/>
      <c r="CAV111" s="17"/>
      <c r="CAW111" s="17"/>
      <c r="CAX111" s="17"/>
      <c r="CAY111" s="17"/>
      <c r="CAZ111" s="17"/>
      <c r="CBA111" s="17"/>
      <c r="CBB111" s="17"/>
      <c r="CBC111" s="17"/>
      <c r="CBD111" s="17"/>
      <c r="CBE111" s="17"/>
      <c r="CBF111" s="17"/>
      <c r="CBG111" s="17"/>
      <c r="CBH111" s="17"/>
      <c r="CBI111" s="17"/>
      <c r="CBJ111" s="17"/>
      <c r="CBK111" s="17"/>
      <c r="CBL111" s="17"/>
      <c r="CBM111" s="17"/>
      <c r="CBN111" s="17"/>
      <c r="CBO111" s="17"/>
      <c r="CBP111" s="17"/>
      <c r="CBQ111" s="17"/>
      <c r="CBR111" s="17"/>
      <c r="CBS111" s="17"/>
      <c r="CBT111" s="17"/>
      <c r="CBU111" s="17"/>
      <c r="CBV111" s="17"/>
      <c r="CBW111" s="17"/>
      <c r="CBX111" s="17"/>
      <c r="CBY111" s="17"/>
      <c r="CBZ111" s="17"/>
      <c r="CCA111" s="17"/>
      <c r="CCB111" s="17"/>
      <c r="CCC111" s="17"/>
      <c r="CCD111" s="17"/>
      <c r="CCE111" s="17"/>
      <c r="CCF111" s="17"/>
      <c r="CCG111" s="17"/>
      <c r="CCH111" s="17"/>
      <c r="CCI111" s="17"/>
      <c r="CCJ111" s="17"/>
      <c r="CCK111" s="17"/>
      <c r="CCL111" s="17"/>
      <c r="CCM111" s="17"/>
      <c r="CCN111" s="17"/>
      <c r="CCO111" s="17"/>
      <c r="CCP111" s="17"/>
      <c r="CCQ111" s="17"/>
      <c r="CCR111" s="17"/>
      <c r="CCS111" s="17"/>
      <c r="CCT111" s="17"/>
      <c r="CCU111" s="17"/>
      <c r="CCV111" s="17"/>
      <c r="CCW111" s="17"/>
      <c r="CCX111" s="17"/>
      <c r="CCY111" s="17"/>
      <c r="CCZ111" s="17"/>
      <c r="CDA111" s="17"/>
      <c r="CDB111" s="17"/>
      <c r="CDC111" s="17"/>
      <c r="CDD111" s="17"/>
      <c r="CDE111" s="17"/>
      <c r="CDF111" s="17"/>
      <c r="CDG111" s="17"/>
      <c r="CDH111" s="17"/>
      <c r="CDI111" s="17"/>
      <c r="CDJ111" s="17"/>
      <c r="CDK111" s="17"/>
      <c r="CDL111" s="17"/>
      <c r="CDM111" s="17"/>
      <c r="CDN111" s="17"/>
      <c r="CDO111" s="17"/>
      <c r="CDP111" s="17"/>
      <c r="CDQ111" s="17"/>
      <c r="CDR111" s="17"/>
      <c r="CDS111" s="17"/>
      <c r="CDT111" s="17"/>
      <c r="CDU111" s="17"/>
      <c r="CDV111" s="17"/>
      <c r="CDW111" s="17"/>
      <c r="CDX111" s="17"/>
      <c r="CDY111" s="17"/>
      <c r="CDZ111" s="17"/>
      <c r="CEA111" s="17"/>
      <c r="CEB111" s="17"/>
      <c r="CEC111" s="17"/>
      <c r="CED111" s="17"/>
      <c r="CEE111" s="17"/>
      <c r="CEF111" s="17"/>
      <c r="CEG111" s="17"/>
      <c r="CEH111" s="17"/>
      <c r="CEI111" s="17"/>
      <c r="CEJ111" s="17"/>
      <c r="CEK111" s="17"/>
      <c r="CEL111" s="17"/>
      <c r="CEM111" s="17"/>
      <c r="CEN111" s="17"/>
      <c r="CEO111" s="17"/>
      <c r="CEP111" s="17"/>
      <c r="CEQ111" s="17"/>
      <c r="CER111" s="17"/>
      <c r="CES111" s="17"/>
      <c r="CET111" s="17"/>
      <c r="CEU111" s="17"/>
      <c r="CEV111" s="17"/>
      <c r="CEW111" s="17"/>
      <c r="CEX111" s="17"/>
      <c r="CEY111" s="17"/>
      <c r="CEZ111" s="17"/>
      <c r="CFA111" s="17"/>
      <c r="CFB111" s="17"/>
      <c r="CFC111" s="17"/>
      <c r="CFD111" s="17"/>
      <c r="CFE111" s="17"/>
      <c r="CFF111" s="17"/>
      <c r="CFG111" s="17"/>
      <c r="CFH111" s="17"/>
      <c r="CFI111" s="17"/>
      <c r="CFJ111" s="17"/>
      <c r="CFK111" s="17"/>
      <c r="CFL111" s="17"/>
      <c r="CFM111" s="17"/>
      <c r="CFN111" s="17"/>
      <c r="CFO111" s="17"/>
      <c r="CFP111" s="17"/>
      <c r="CFQ111" s="17"/>
      <c r="CFR111" s="17"/>
      <c r="CFS111" s="17"/>
      <c r="CFT111" s="17"/>
      <c r="CFU111" s="17"/>
      <c r="CFV111" s="17"/>
      <c r="CFW111" s="17"/>
      <c r="CFX111" s="17"/>
      <c r="CFY111" s="17"/>
      <c r="CFZ111" s="17"/>
      <c r="CGA111" s="17"/>
      <c r="CGB111" s="17"/>
      <c r="CGC111" s="17"/>
      <c r="CGD111" s="17"/>
      <c r="CGE111" s="17"/>
      <c r="CGF111" s="17"/>
      <c r="CGG111" s="17"/>
      <c r="CGH111" s="17"/>
      <c r="CGI111" s="17"/>
      <c r="CGJ111" s="17"/>
      <c r="CGK111" s="17"/>
      <c r="CGL111" s="17"/>
      <c r="CGM111" s="17"/>
      <c r="CGN111" s="17"/>
      <c r="CGO111" s="17"/>
      <c r="CGP111" s="17"/>
      <c r="CGQ111" s="17"/>
      <c r="CGR111" s="17"/>
      <c r="CGS111" s="17"/>
      <c r="CGT111" s="17"/>
      <c r="CGU111" s="17"/>
      <c r="CGV111" s="17"/>
      <c r="CGW111" s="17"/>
      <c r="CGX111" s="17"/>
      <c r="CGY111" s="17"/>
      <c r="CGZ111" s="17"/>
      <c r="CHA111" s="17"/>
      <c r="CHB111" s="17"/>
      <c r="CHC111" s="17"/>
      <c r="CHD111" s="17"/>
      <c r="CHE111" s="17"/>
      <c r="CHF111" s="17"/>
      <c r="CHG111" s="17"/>
      <c r="CHH111" s="17"/>
      <c r="CHI111" s="17"/>
      <c r="CHJ111" s="17"/>
      <c r="CHK111" s="17"/>
      <c r="CHL111" s="17"/>
      <c r="CHM111" s="17"/>
      <c r="CHN111" s="17"/>
      <c r="CHO111" s="17"/>
      <c r="CHP111" s="17"/>
      <c r="CHQ111" s="17"/>
      <c r="CHR111" s="17"/>
      <c r="CHS111" s="17"/>
      <c r="CHT111" s="17"/>
      <c r="CHU111" s="17"/>
      <c r="CHV111" s="17"/>
      <c r="CHW111" s="17"/>
      <c r="CHX111" s="17"/>
      <c r="CHY111" s="17"/>
      <c r="CHZ111" s="17"/>
      <c r="CIA111" s="17"/>
      <c r="CIB111" s="17"/>
      <c r="CIC111" s="17"/>
      <c r="CID111" s="17"/>
      <c r="CIE111" s="17"/>
      <c r="CIF111" s="17"/>
      <c r="CIG111" s="17"/>
      <c r="CIH111" s="17"/>
      <c r="CII111" s="17"/>
      <c r="CIJ111" s="17"/>
      <c r="CIK111" s="17"/>
      <c r="CIL111" s="17"/>
      <c r="CIM111" s="17"/>
      <c r="CIN111" s="17"/>
      <c r="CIO111" s="17"/>
      <c r="CIP111" s="17"/>
      <c r="CIQ111" s="17"/>
      <c r="CIR111" s="17"/>
      <c r="CIS111" s="17"/>
      <c r="CIT111" s="17"/>
      <c r="CIU111" s="17"/>
      <c r="CIV111" s="17"/>
      <c r="CIW111" s="17"/>
      <c r="CIX111" s="17"/>
      <c r="CIY111" s="17"/>
      <c r="CIZ111" s="17"/>
      <c r="CJA111" s="17"/>
      <c r="CJB111" s="17"/>
      <c r="CJC111" s="17"/>
      <c r="CJD111" s="17"/>
      <c r="CJE111" s="17"/>
      <c r="CJF111" s="17"/>
      <c r="CJG111" s="17"/>
      <c r="CJH111" s="17"/>
      <c r="CJI111" s="17"/>
      <c r="CJJ111" s="17"/>
      <c r="CJK111" s="17"/>
      <c r="CJL111" s="17"/>
      <c r="CJM111" s="17"/>
      <c r="CJN111" s="17"/>
      <c r="CJO111" s="17"/>
      <c r="CJP111" s="17"/>
      <c r="CJQ111" s="17"/>
      <c r="CJR111" s="17"/>
      <c r="CJS111" s="17"/>
      <c r="CJT111" s="17"/>
      <c r="CJU111" s="17"/>
      <c r="CJV111" s="17"/>
      <c r="CJW111" s="17"/>
      <c r="CJX111" s="17"/>
      <c r="CJY111" s="17"/>
      <c r="CJZ111" s="17"/>
      <c r="CKA111" s="17"/>
      <c r="CKB111" s="17"/>
      <c r="CKC111" s="17"/>
      <c r="CKD111" s="17"/>
      <c r="CKE111" s="17"/>
      <c r="CKF111" s="17"/>
      <c r="CKG111" s="17"/>
      <c r="CKH111" s="17"/>
      <c r="CKI111" s="17"/>
      <c r="CKJ111" s="17"/>
      <c r="CKK111" s="17"/>
      <c r="CKL111" s="17"/>
      <c r="CKM111" s="17"/>
      <c r="CKN111" s="17"/>
      <c r="CKO111" s="17"/>
      <c r="CKP111" s="17"/>
      <c r="CKQ111" s="17"/>
      <c r="CKR111" s="17"/>
      <c r="CKS111" s="17"/>
      <c r="CKT111" s="17"/>
      <c r="CKU111" s="17"/>
      <c r="CKV111" s="17"/>
      <c r="CKW111" s="17"/>
      <c r="CKX111" s="17"/>
      <c r="CKY111" s="17"/>
      <c r="CKZ111" s="17"/>
      <c r="CLA111" s="17"/>
      <c r="CLB111" s="17"/>
      <c r="CLC111" s="17"/>
      <c r="CLD111" s="17"/>
      <c r="CLE111" s="17"/>
      <c r="CLF111" s="17"/>
      <c r="CLG111" s="17"/>
      <c r="CLH111" s="17"/>
      <c r="CLI111" s="17"/>
      <c r="CLJ111" s="17"/>
      <c r="CLK111" s="17"/>
      <c r="CLL111" s="17"/>
      <c r="CLM111" s="17"/>
      <c r="CLN111" s="17"/>
      <c r="CLO111" s="17"/>
      <c r="CLP111" s="17"/>
      <c r="CLQ111" s="17"/>
      <c r="CLR111" s="17"/>
      <c r="CLS111" s="17"/>
      <c r="CLT111" s="17"/>
      <c r="CLU111" s="17"/>
      <c r="CLV111" s="17"/>
      <c r="CLW111" s="17"/>
      <c r="CLX111" s="17"/>
      <c r="CLY111" s="17"/>
      <c r="CLZ111" s="17"/>
      <c r="CMA111" s="17"/>
      <c r="CMB111" s="17"/>
      <c r="CMC111" s="17"/>
      <c r="CMD111" s="17"/>
      <c r="CME111" s="17"/>
      <c r="CMF111" s="17"/>
      <c r="CMG111" s="17"/>
      <c r="CMH111" s="17"/>
      <c r="CMI111" s="17"/>
      <c r="CMJ111" s="17"/>
      <c r="CMK111" s="17"/>
      <c r="CML111" s="17"/>
      <c r="CMM111" s="17"/>
      <c r="CMN111" s="17"/>
      <c r="CMO111" s="17"/>
      <c r="CMP111" s="17"/>
      <c r="CMQ111" s="17"/>
      <c r="CMR111" s="17"/>
      <c r="CMS111" s="17"/>
      <c r="CMT111" s="17"/>
      <c r="CMU111" s="17"/>
      <c r="CMV111" s="17"/>
      <c r="CMW111" s="17"/>
      <c r="CMX111" s="17"/>
      <c r="CMY111" s="17"/>
      <c r="CMZ111" s="17"/>
      <c r="CNA111" s="17"/>
      <c r="CNB111" s="17"/>
      <c r="CNC111" s="17"/>
      <c r="CND111" s="17"/>
      <c r="CNE111" s="17"/>
      <c r="CNF111" s="17"/>
      <c r="CNG111" s="17"/>
      <c r="CNH111" s="17"/>
      <c r="CNI111" s="17"/>
      <c r="CNJ111" s="17"/>
      <c r="CNK111" s="17"/>
      <c r="CNL111" s="17"/>
      <c r="CNM111" s="17"/>
      <c r="CNN111" s="17"/>
      <c r="CNO111" s="17"/>
      <c r="CNP111" s="17"/>
      <c r="CNQ111" s="17"/>
      <c r="CNR111" s="17"/>
      <c r="CNS111" s="17"/>
      <c r="CNT111" s="17"/>
      <c r="CNU111" s="17"/>
      <c r="CNV111" s="17"/>
      <c r="CNW111" s="17"/>
      <c r="CNX111" s="17"/>
      <c r="CNY111" s="17"/>
      <c r="CNZ111" s="17"/>
      <c r="COA111" s="17"/>
      <c r="COB111" s="17"/>
      <c r="COC111" s="17"/>
      <c r="COD111" s="17"/>
      <c r="COE111" s="17"/>
      <c r="COF111" s="17"/>
      <c r="COG111" s="17"/>
      <c r="COH111" s="17"/>
      <c r="COI111" s="17"/>
      <c r="COJ111" s="17"/>
      <c r="COK111" s="17"/>
      <c r="COL111" s="17"/>
      <c r="COM111" s="17"/>
      <c r="CON111" s="17"/>
      <c r="COO111" s="17"/>
      <c r="COP111" s="17"/>
      <c r="COQ111" s="17"/>
      <c r="COR111" s="17"/>
      <c r="COS111" s="17"/>
      <c r="COT111" s="17"/>
      <c r="COU111" s="17"/>
      <c r="COV111" s="17"/>
      <c r="COW111" s="17"/>
      <c r="COX111" s="17"/>
      <c r="COY111" s="17"/>
      <c r="COZ111" s="17"/>
      <c r="CPA111" s="17"/>
      <c r="CPB111" s="17"/>
      <c r="CPC111" s="17"/>
      <c r="CPD111" s="17"/>
      <c r="CPE111" s="17"/>
      <c r="CPF111" s="17"/>
      <c r="CPG111" s="17"/>
      <c r="CPH111" s="17"/>
      <c r="CPI111" s="17"/>
      <c r="CPJ111" s="17"/>
      <c r="CPK111" s="17"/>
      <c r="CPL111" s="17"/>
      <c r="CPM111" s="17"/>
      <c r="CPN111" s="17"/>
      <c r="CPO111" s="17"/>
      <c r="CPP111" s="17"/>
      <c r="CPQ111" s="17"/>
      <c r="CPR111" s="17"/>
      <c r="CPS111" s="17"/>
      <c r="CPT111" s="17"/>
      <c r="CPU111" s="17"/>
      <c r="CPV111" s="17"/>
      <c r="CPW111" s="17"/>
      <c r="CPX111" s="17"/>
      <c r="CPY111" s="17"/>
      <c r="CPZ111" s="17"/>
      <c r="CQA111" s="17"/>
      <c r="CQB111" s="17"/>
      <c r="CQC111" s="17"/>
      <c r="CQD111" s="17"/>
      <c r="CQE111" s="17"/>
      <c r="CQF111" s="17"/>
      <c r="CQG111" s="17"/>
      <c r="CQH111" s="17"/>
      <c r="CQI111" s="17"/>
      <c r="CQJ111" s="17"/>
      <c r="CQK111" s="17"/>
      <c r="CQL111" s="17"/>
      <c r="CQM111" s="17"/>
      <c r="CQN111" s="17"/>
      <c r="CQO111" s="17"/>
      <c r="CQP111" s="17"/>
      <c r="CQQ111" s="17"/>
      <c r="CQR111" s="17"/>
      <c r="CQS111" s="17"/>
      <c r="CQT111" s="17"/>
      <c r="CQU111" s="17"/>
      <c r="CQV111" s="17"/>
      <c r="CQW111" s="17"/>
      <c r="CQX111" s="17"/>
      <c r="CQY111" s="17"/>
      <c r="CQZ111" s="17"/>
      <c r="CRA111" s="17"/>
      <c r="CRB111" s="17"/>
      <c r="CRC111" s="17"/>
      <c r="CRD111" s="17"/>
      <c r="CRE111" s="17"/>
      <c r="CRF111" s="17"/>
      <c r="CRG111" s="17"/>
      <c r="CRH111" s="17"/>
      <c r="CRI111" s="17"/>
      <c r="CRJ111" s="17"/>
      <c r="CRK111" s="17"/>
      <c r="CRL111" s="17"/>
      <c r="CRM111" s="17"/>
      <c r="CRN111" s="17"/>
      <c r="CRO111" s="17"/>
      <c r="CRP111" s="17"/>
      <c r="CRQ111" s="17"/>
      <c r="CRR111" s="17"/>
      <c r="CRS111" s="17"/>
      <c r="CRT111" s="17"/>
      <c r="CRU111" s="17"/>
      <c r="CRV111" s="17"/>
      <c r="CRW111" s="17"/>
      <c r="CRX111" s="17"/>
      <c r="CRY111" s="17"/>
      <c r="CRZ111" s="17"/>
      <c r="CSA111" s="17"/>
      <c r="CSB111" s="17"/>
      <c r="CSC111" s="17"/>
      <c r="CSD111" s="17"/>
      <c r="CSE111" s="17"/>
      <c r="CSF111" s="17"/>
      <c r="CSG111" s="17"/>
      <c r="CSH111" s="17"/>
      <c r="CSI111" s="17"/>
      <c r="CSJ111" s="17"/>
      <c r="CSK111" s="17"/>
      <c r="CSL111" s="17"/>
      <c r="CSM111" s="17"/>
      <c r="CSN111" s="17"/>
      <c r="CSO111" s="17"/>
      <c r="CSP111" s="17"/>
      <c r="CSQ111" s="17"/>
      <c r="CSR111" s="17"/>
      <c r="CSS111" s="17"/>
      <c r="CST111" s="17"/>
      <c r="CSU111" s="17"/>
      <c r="CSV111" s="17"/>
      <c r="CSW111" s="17"/>
      <c r="CSX111" s="17"/>
      <c r="CSY111" s="17"/>
      <c r="CSZ111" s="17"/>
      <c r="CTA111" s="17"/>
      <c r="CTB111" s="17"/>
      <c r="CTC111" s="17"/>
      <c r="CTD111" s="17"/>
      <c r="CTE111" s="17"/>
      <c r="CTF111" s="17"/>
      <c r="CTG111" s="17"/>
      <c r="CTH111" s="17"/>
      <c r="CTI111" s="17"/>
      <c r="CTJ111" s="17"/>
      <c r="CTK111" s="17"/>
      <c r="CTL111" s="17"/>
      <c r="CTM111" s="17"/>
      <c r="CTN111" s="17"/>
      <c r="CTO111" s="17"/>
      <c r="CTP111" s="17"/>
      <c r="CTQ111" s="17"/>
      <c r="CTR111" s="17"/>
      <c r="CTS111" s="17"/>
      <c r="CTT111" s="17"/>
      <c r="CTU111" s="17"/>
      <c r="CTV111" s="17"/>
      <c r="CTW111" s="17"/>
      <c r="CTX111" s="17"/>
      <c r="CTY111" s="17"/>
      <c r="CTZ111" s="17"/>
      <c r="CUA111" s="17"/>
      <c r="CUB111" s="17"/>
      <c r="CUC111" s="17"/>
      <c r="CUD111" s="17"/>
      <c r="CUE111" s="17"/>
      <c r="CUF111" s="17"/>
      <c r="CUG111" s="17"/>
      <c r="CUH111" s="17"/>
      <c r="CUI111" s="17"/>
      <c r="CUJ111" s="17"/>
      <c r="CUK111" s="17"/>
      <c r="CUL111" s="17"/>
      <c r="CUM111" s="17"/>
      <c r="CUN111" s="17"/>
      <c r="CUO111" s="17"/>
      <c r="CUP111" s="17"/>
      <c r="CUQ111" s="17"/>
      <c r="CUR111" s="17"/>
      <c r="CUS111" s="17"/>
      <c r="CUT111" s="17"/>
      <c r="CUU111" s="17"/>
      <c r="CUV111" s="17"/>
      <c r="CUW111" s="17"/>
      <c r="CUX111" s="17"/>
      <c r="CUY111" s="17"/>
      <c r="CUZ111" s="17"/>
      <c r="CVA111" s="17"/>
      <c r="CVB111" s="17"/>
      <c r="CVC111" s="17"/>
      <c r="CVD111" s="17"/>
      <c r="CVE111" s="17"/>
      <c r="CVF111" s="17"/>
      <c r="CVG111" s="17"/>
      <c r="CVH111" s="17"/>
      <c r="CVI111" s="17"/>
      <c r="CVJ111" s="17"/>
      <c r="CVK111" s="17"/>
      <c r="CVL111" s="17"/>
      <c r="CVM111" s="17"/>
      <c r="CVN111" s="17"/>
      <c r="CVO111" s="17"/>
      <c r="CVP111" s="17"/>
      <c r="CVQ111" s="17"/>
      <c r="CVR111" s="17"/>
      <c r="CVS111" s="17"/>
      <c r="CVT111" s="17"/>
      <c r="CVU111" s="17"/>
      <c r="CVV111" s="17"/>
      <c r="CVW111" s="17"/>
      <c r="CVX111" s="17"/>
      <c r="CVY111" s="17"/>
      <c r="CVZ111" s="17"/>
      <c r="CWA111" s="17"/>
      <c r="CWB111" s="17"/>
      <c r="CWC111" s="17"/>
      <c r="CWD111" s="17"/>
      <c r="CWE111" s="17"/>
      <c r="CWF111" s="17"/>
      <c r="CWG111" s="17"/>
      <c r="CWH111" s="17"/>
      <c r="CWI111" s="17"/>
      <c r="CWJ111" s="17"/>
      <c r="CWK111" s="17"/>
      <c r="CWL111" s="17"/>
      <c r="CWM111" s="17"/>
      <c r="CWN111" s="17"/>
      <c r="CWO111" s="17"/>
      <c r="CWP111" s="17"/>
      <c r="CWQ111" s="17"/>
      <c r="CWR111" s="17"/>
      <c r="CWS111" s="17"/>
      <c r="CWT111" s="17"/>
      <c r="CWU111" s="17"/>
      <c r="CWV111" s="17"/>
      <c r="CWW111" s="17"/>
      <c r="CWX111" s="17"/>
      <c r="CWY111" s="17"/>
      <c r="CWZ111" s="17"/>
      <c r="CXA111" s="17"/>
      <c r="CXB111" s="17"/>
      <c r="CXC111" s="17"/>
      <c r="CXD111" s="17"/>
      <c r="CXE111" s="17"/>
      <c r="CXF111" s="17"/>
      <c r="CXG111" s="17"/>
      <c r="CXH111" s="17"/>
      <c r="CXI111" s="17"/>
      <c r="CXJ111" s="17"/>
      <c r="CXK111" s="17"/>
      <c r="CXL111" s="17"/>
      <c r="CXM111" s="17"/>
      <c r="CXN111" s="17"/>
      <c r="CXO111" s="17"/>
      <c r="CXP111" s="17"/>
      <c r="CXQ111" s="17"/>
      <c r="CXR111" s="17"/>
      <c r="CXS111" s="17"/>
      <c r="CXT111" s="17"/>
      <c r="CXU111" s="17"/>
      <c r="CXV111" s="17"/>
      <c r="CXW111" s="17"/>
      <c r="CXX111" s="17"/>
      <c r="CXY111" s="17"/>
      <c r="CXZ111" s="17"/>
      <c r="CYA111" s="17"/>
      <c r="CYB111" s="17"/>
      <c r="CYC111" s="17"/>
      <c r="CYD111" s="17"/>
      <c r="CYE111" s="17"/>
      <c r="CYF111" s="17"/>
      <c r="CYG111" s="17"/>
      <c r="CYH111" s="17"/>
      <c r="CYI111" s="17"/>
      <c r="CYJ111" s="17"/>
      <c r="CYK111" s="17"/>
      <c r="CYL111" s="17"/>
      <c r="CYM111" s="17"/>
      <c r="CYN111" s="17"/>
      <c r="CYO111" s="17"/>
      <c r="CYP111" s="17"/>
      <c r="CYQ111" s="17"/>
      <c r="CYR111" s="17"/>
      <c r="CYS111" s="17"/>
      <c r="CYT111" s="17"/>
      <c r="CYU111" s="17"/>
      <c r="CYV111" s="17"/>
      <c r="CYW111" s="17"/>
      <c r="CYX111" s="17"/>
      <c r="CYY111" s="17"/>
      <c r="CYZ111" s="17"/>
      <c r="CZA111" s="17"/>
      <c r="CZB111" s="17"/>
      <c r="CZC111" s="17"/>
      <c r="CZD111" s="17"/>
      <c r="CZE111" s="17"/>
      <c r="CZF111" s="17"/>
      <c r="CZG111" s="17"/>
      <c r="CZH111" s="17"/>
      <c r="CZI111" s="17"/>
      <c r="CZJ111" s="17"/>
      <c r="CZK111" s="17"/>
      <c r="CZL111" s="17"/>
      <c r="CZM111" s="17"/>
      <c r="CZN111" s="17"/>
      <c r="CZO111" s="17"/>
      <c r="CZP111" s="17"/>
      <c r="CZQ111" s="17"/>
      <c r="CZR111" s="17"/>
      <c r="CZS111" s="17"/>
      <c r="CZT111" s="17"/>
      <c r="CZU111" s="17"/>
      <c r="CZV111" s="17"/>
      <c r="CZW111" s="17"/>
      <c r="CZX111" s="17"/>
      <c r="CZY111" s="17"/>
      <c r="CZZ111" s="17"/>
      <c r="DAA111" s="17"/>
      <c r="DAB111" s="17"/>
      <c r="DAC111" s="17"/>
      <c r="DAD111" s="17"/>
      <c r="DAE111" s="17"/>
      <c r="DAF111" s="17"/>
      <c r="DAG111" s="17"/>
      <c r="DAH111" s="17"/>
      <c r="DAI111" s="17"/>
      <c r="DAJ111" s="17"/>
      <c r="DAK111" s="17"/>
      <c r="DAL111" s="17"/>
      <c r="DAM111" s="17"/>
      <c r="DAN111" s="17"/>
      <c r="DAO111" s="17"/>
      <c r="DAP111" s="17"/>
      <c r="DAQ111" s="17"/>
      <c r="DAR111" s="17"/>
      <c r="DAS111" s="17"/>
      <c r="DAT111" s="17"/>
      <c r="DAU111" s="17"/>
      <c r="DAV111" s="17"/>
      <c r="DAW111" s="17"/>
      <c r="DAX111" s="17"/>
      <c r="DAY111" s="17"/>
      <c r="DAZ111" s="17"/>
      <c r="DBA111" s="17"/>
      <c r="DBB111" s="17"/>
      <c r="DBC111" s="17"/>
      <c r="DBD111" s="17"/>
      <c r="DBE111" s="17"/>
      <c r="DBF111" s="17"/>
      <c r="DBG111" s="17"/>
      <c r="DBH111" s="17"/>
      <c r="DBI111" s="17"/>
      <c r="DBJ111" s="17"/>
      <c r="DBK111" s="17"/>
      <c r="DBL111" s="17"/>
      <c r="DBM111" s="17"/>
      <c r="DBN111" s="17"/>
      <c r="DBO111" s="17"/>
      <c r="DBP111" s="17"/>
      <c r="DBQ111" s="17"/>
      <c r="DBR111" s="17"/>
      <c r="DBS111" s="17"/>
      <c r="DBT111" s="17"/>
      <c r="DBU111" s="17"/>
      <c r="DBV111" s="17"/>
      <c r="DBW111" s="17"/>
      <c r="DBX111" s="17"/>
      <c r="DBY111" s="17"/>
      <c r="DBZ111" s="17"/>
      <c r="DCA111" s="17"/>
      <c r="DCB111" s="17"/>
      <c r="DCC111" s="17"/>
      <c r="DCD111" s="17"/>
      <c r="DCE111" s="17"/>
      <c r="DCF111" s="17"/>
      <c r="DCG111" s="17"/>
      <c r="DCH111" s="17"/>
      <c r="DCI111" s="17"/>
      <c r="DCJ111" s="17"/>
      <c r="DCK111" s="17"/>
      <c r="DCL111" s="17"/>
      <c r="DCM111" s="17"/>
      <c r="DCN111" s="17"/>
      <c r="DCO111" s="17"/>
      <c r="DCP111" s="17"/>
      <c r="DCQ111" s="17"/>
      <c r="DCR111" s="17"/>
      <c r="DCS111" s="17"/>
      <c r="DCT111" s="17"/>
      <c r="DCU111" s="17"/>
      <c r="DCV111" s="17"/>
      <c r="DCW111" s="17"/>
      <c r="DCX111" s="17"/>
      <c r="DCY111" s="17"/>
      <c r="DCZ111" s="17"/>
      <c r="DDA111" s="17"/>
      <c r="DDB111" s="17"/>
      <c r="DDC111" s="17"/>
      <c r="DDD111" s="17"/>
      <c r="DDE111" s="17"/>
      <c r="DDF111" s="17"/>
      <c r="DDG111" s="17"/>
      <c r="DDH111" s="17"/>
      <c r="DDI111" s="17"/>
      <c r="DDJ111" s="17"/>
      <c r="DDK111" s="17"/>
      <c r="DDL111" s="17"/>
      <c r="DDM111" s="17"/>
      <c r="DDN111" s="17"/>
      <c r="DDO111" s="17"/>
      <c r="DDP111" s="17"/>
      <c r="DDQ111" s="17"/>
      <c r="DDR111" s="17"/>
      <c r="DDS111" s="17"/>
      <c r="DDT111" s="17"/>
      <c r="DDU111" s="17"/>
      <c r="DDV111" s="17"/>
      <c r="DDW111" s="17"/>
      <c r="DDX111" s="17"/>
      <c r="DDY111" s="17"/>
      <c r="DDZ111" s="17"/>
      <c r="DEA111" s="17"/>
      <c r="DEB111" s="17"/>
      <c r="DEC111" s="17"/>
      <c r="DED111" s="17"/>
      <c r="DEE111" s="17"/>
      <c r="DEF111" s="17"/>
      <c r="DEG111" s="17"/>
      <c r="DEH111" s="17"/>
      <c r="DEI111" s="17"/>
      <c r="DEJ111" s="17"/>
      <c r="DEK111" s="17"/>
      <c r="DEL111" s="17"/>
      <c r="DEM111" s="17"/>
      <c r="DEN111" s="17"/>
      <c r="DEO111" s="17"/>
      <c r="DEP111" s="17"/>
      <c r="DEQ111" s="17"/>
      <c r="DER111" s="17"/>
      <c r="DES111" s="17"/>
      <c r="DET111" s="17"/>
      <c r="DEU111" s="17"/>
      <c r="DEV111" s="17"/>
      <c r="DEW111" s="17"/>
      <c r="DEX111" s="17"/>
      <c r="DEY111" s="17"/>
      <c r="DEZ111" s="17"/>
      <c r="DFA111" s="17"/>
      <c r="DFB111" s="17"/>
      <c r="DFC111" s="17"/>
      <c r="DFD111" s="17"/>
      <c r="DFE111" s="17"/>
      <c r="DFF111" s="17"/>
      <c r="DFG111" s="17"/>
      <c r="DFH111" s="17"/>
      <c r="DFI111" s="17"/>
      <c r="DFJ111" s="17"/>
      <c r="DFK111" s="17"/>
      <c r="DFL111" s="17"/>
      <c r="DFM111" s="17"/>
      <c r="DFN111" s="17"/>
      <c r="DFO111" s="17"/>
      <c r="DFP111" s="17"/>
      <c r="DFQ111" s="17"/>
      <c r="DFR111" s="17"/>
      <c r="DFS111" s="17"/>
      <c r="DFT111" s="17"/>
      <c r="DFU111" s="17"/>
      <c r="DFV111" s="17"/>
      <c r="DFW111" s="17"/>
      <c r="DFX111" s="17"/>
      <c r="DFY111" s="17"/>
      <c r="DFZ111" s="17"/>
      <c r="DGA111" s="17"/>
      <c r="DGB111" s="17"/>
      <c r="DGC111" s="17"/>
      <c r="DGD111" s="17"/>
      <c r="DGE111" s="17"/>
      <c r="DGF111" s="17"/>
      <c r="DGG111" s="17"/>
      <c r="DGH111" s="17"/>
      <c r="DGI111" s="17"/>
      <c r="DGJ111" s="17"/>
      <c r="DGK111" s="17"/>
      <c r="DGL111" s="17"/>
      <c r="DGM111" s="17"/>
      <c r="DGN111" s="17"/>
      <c r="DGO111" s="17"/>
      <c r="DGP111" s="17"/>
      <c r="DGQ111" s="17"/>
      <c r="DGR111" s="17"/>
      <c r="DGS111" s="17"/>
      <c r="DGT111" s="17"/>
      <c r="DGU111" s="17"/>
      <c r="DGV111" s="17"/>
      <c r="DGW111" s="17"/>
      <c r="DGX111" s="17"/>
      <c r="DGY111" s="17"/>
      <c r="DGZ111" s="17"/>
      <c r="DHA111" s="17"/>
      <c r="DHB111" s="17"/>
      <c r="DHC111" s="17"/>
      <c r="DHD111" s="17"/>
      <c r="DHE111" s="17"/>
      <c r="DHF111" s="17"/>
      <c r="DHG111" s="17"/>
      <c r="DHH111" s="17"/>
      <c r="DHI111" s="17"/>
      <c r="DHJ111" s="17"/>
      <c r="DHK111" s="17"/>
      <c r="DHL111" s="17"/>
      <c r="DHM111" s="17"/>
      <c r="DHN111" s="17"/>
      <c r="DHO111" s="17"/>
      <c r="DHP111" s="17"/>
      <c r="DHQ111" s="17"/>
      <c r="DHR111" s="17"/>
      <c r="DHS111" s="17"/>
      <c r="DHT111" s="17"/>
      <c r="DHU111" s="17"/>
      <c r="DHV111" s="17"/>
      <c r="DHW111" s="17"/>
      <c r="DHX111" s="17"/>
      <c r="DHY111" s="17"/>
      <c r="DHZ111" s="17"/>
      <c r="DIA111" s="17"/>
      <c r="DIB111" s="17"/>
      <c r="DIC111" s="17"/>
      <c r="DID111" s="17"/>
      <c r="DIE111" s="17"/>
      <c r="DIF111" s="17"/>
      <c r="DIG111" s="17"/>
      <c r="DIH111" s="17"/>
      <c r="DII111" s="17"/>
      <c r="DIJ111" s="17"/>
      <c r="DIK111" s="17"/>
      <c r="DIL111" s="17"/>
      <c r="DIM111" s="17"/>
      <c r="DIN111" s="17"/>
      <c r="DIO111" s="17"/>
      <c r="DIP111" s="17"/>
      <c r="DIQ111" s="17"/>
      <c r="DIR111" s="17"/>
      <c r="DIS111" s="17"/>
      <c r="DIT111" s="17"/>
      <c r="DIU111" s="17"/>
      <c r="DIV111" s="17"/>
      <c r="DIW111" s="17"/>
      <c r="DIX111" s="17"/>
      <c r="DIY111" s="17"/>
      <c r="DIZ111" s="17"/>
      <c r="DJA111" s="17"/>
      <c r="DJB111" s="17"/>
      <c r="DJC111" s="17"/>
      <c r="DJD111" s="17"/>
      <c r="DJE111" s="17"/>
      <c r="DJF111" s="17"/>
      <c r="DJG111" s="17"/>
      <c r="DJH111" s="17"/>
      <c r="DJI111" s="17"/>
      <c r="DJJ111" s="17"/>
      <c r="DJK111" s="17"/>
      <c r="DJL111" s="17"/>
      <c r="DJM111" s="17"/>
      <c r="DJN111" s="17"/>
      <c r="DJO111" s="17"/>
      <c r="DJP111" s="17"/>
      <c r="DJQ111" s="17"/>
      <c r="DJR111" s="17"/>
      <c r="DJS111" s="17"/>
      <c r="DJT111" s="17"/>
      <c r="DJU111" s="17"/>
      <c r="DJV111" s="17"/>
      <c r="DJW111" s="17"/>
      <c r="DJX111" s="17"/>
      <c r="DJY111" s="17"/>
      <c r="DJZ111" s="17"/>
      <c r="DKA111" s="17"/>
      <c r="DKB111" s="17"/>
      <c r="DKC111" s="17"/>
      <c r="DKD111" s="17"/>
      <c r="DKE111" s="17"/>
      <c r="DKF111" s="17"/>
      <c r="DKG111" s="17"/>
      <c r="DKH111" s="17"/>
      <c r="DKI111" s="17"/>
      <c r="DKJ111" s="17"/>
      <c r="DKK111" s="17"/>
      <c r="DKL111" s="17"/>
      <c r="DKM111" s="17"/>
      <c r="DKN111" s="17"/>
      <c r="DKO111" s="17"/>
      <c r="DKP111" s="17"/>
      <c r="DKQ111" s="17"/>
      <c r="DKR111" s="17"/>
      <c r="DKS111" s="17"/>
      <c r="DKT111" s="17"/>
      <c r="DKU111" s="17"/>
      <c r="DKV111" s="17"/>
      <c r="DKW111" s="17"/>
      <c r="DKX111" s="17"/>
      <c r="DKY111" s="17"/>
      <c r="DKZ111" s="17"/>
      <c r="DLA111" s="17"/>
      <c r="DLB111" s="17"/>
      <c r="DLC111" s="17"/>
      <c r="DLD111" s="17"/>
      <c r="DLE111" s="17"/>
      <c r="DLF111" s="17"/>
      <c r="DLG111" s="17"/>
      <c r="DLH111" s="17"/>
      <c r="DLI111" s="17"/>
      <c r="DLJ111" s="17"/>
      <c r="DLK111" s="17"/>
      <c r="DLL111" s="17"/>
      <c r="DLM111" s="17"/>
      <c r="DLN111" s="17"/>
      <c r="DLO111" s="17"/>
      <c r="DLP111" s="17"/>
      <c r="DLQ111" s="17"/>
      <c r="DLR111" s="17"/>
      <c r="DLS111" s="17"/>
      <c r="DLT111" s="17"/>
      <c r="DLU111" s="17"/>
      <c r="DLV111" s="17"/>
      <c r="DLW111" s="17"/>
      <c r="DLX111" s="17"/>
      <c r="DLY111" s="17"/>
      <c r="DLZ111" s="17"/>
      <c r="DMA111" s="17"/>
      <c r="DMB111" s="17"/>
      <c r="DMC111" s="17"/>
      <c r="DMD111" s="17"/>
      <c r="DME111" s="17"/>
      <c r="DMF111" s="17"/>
      <c r="DMG111" s="17"/>
      <c r="DMH111" s="17"/>
      <c r="DMI111" s="17"/>
      <c r="DMJ111" s="17"/>
      <c r="DMK111" s="17"/>
      <c r="DML111" s="17"/>
      <c r="DMM111" s="17"/>
      <c r="DMN111" s="17"/>
      <c r="DMO111" s="17"/>
      <c r="DMP111" s="17"/>
      <c r="DMQ111" s="17"/>
      <c r="DMR111" s="17"/>
      <c r="DMS111" s="17"/>
      <c r="DMT111" s="17"/>
      <c r="DMU111" s="17"/>
      <c r="DMV111" s="17"/>
      <c r="DMW111" s="17"/>
      <c r="DMX111" s="17"/>
      <c r="DMY111" s="17"/>
      <c r="DMZ111" s="17"/>
      <c r="DNA111" s="17"/>
      <c r="DNB111" s="17"/>
      <c r="DNC111" s="17"/>
      <c r="DND111" s="17"/>
      <c r="DNE111" s="17"/>
      <c r="DNF111" s="17"/>
      <c r="DNG111" s="17"/>
      <c r="DNH111" s="17"/>
      <c r="DNI111" s="17"/>
      <c r="DNJ111" s="17"/>
      <c r="DNK111" s="17"/>
      <c r="DNL111" s="17"/>
      <c r="DNM111" s="17"/>
      <c r="DNN111" s="17"/>
      <c r="DNO111" s="17"/>
      <c r="DNP111" s="17"/>
      <c r="DNQ111" s="17"/>
      <c r="DNR111" s="17"/>
      <c r="DNS111" s="17"/>
      <c r="DNT111" s="17"/>
      <c r="DNU111" s="17"/>
      <c r="DNV111" s="17"/>
      <c r="DNW111" s="17"/>
      <c r="DNX111" s="17"/>
      <c r="DNY111" s="17"/>
      <c r="DNZ111" s="17"/>
      <c r="DOA111" s="17"/>
      <c r="DOB111" s="17"/>
      <c r="DOC111" s="17"/>
      <c r="DOD111" s="17"/>
      <c r="DOE111" s="17"/>
      <c r="DOF111" s="17"/>
      <c r="DOG111" s="17"/>
      <c r="DOH111" s="17"/>
      <c r="DOI111" s="17"/>
      <c r="DOJ111" s="17"/>
      <c r="DOK111" s="17"/>
      <c r="DOL111" s="17"/>
      <c r="DOM111" s="17"/>
      <c r="DON111" s="17"/>
      <c r="DOO111" s="17"/>
      <c r="DOP111" s="17"/>
      <c r="DOQ111" s="17"/>
      <c r="DOR111" s="17"/>
      <c r="DOS111" s="17"/>
      <c r="DOT111" s="17"/>
      <c r="DOU111" s="17"/>
      <c r="DOV111" s="17"/>
      <c r="DOW111" s="17"/>
      <c r="DOX111" s="17"/>
      <c r="DOY111" s="17"/>
      <c r="DOZ111" s="17"/>
      <c r="DPA111" s="17"/>
      <c r="DPB111" s="17"/>
      <c r="DPC111" s="17"/>
      <c r="DPD111" s="17"/>
      <c r="DPE111" s="17"/>
      <c r="DPF111" s="17"/>
      <c r="DPG111" s="17"/>
      <c r="DPH111" s="17"/>
      <c r="DPI111" s="17"/>
      <c r="DPJ111" s="17"/>
      <c r="DPK111" s="17"/>
      <c r="DPL111" s="17"/>
      <c r="DPM111" s="17"/>
      <c r="DPN111" s="17"/>
      <c r="DPO111" s="17"/>
      <c r="DPP111" s="17"/>
      <c r="DPQ111" s="17"/>
      <c r="DPR111" s="17"/>
      <c r="DPS111" s="17"/>
      <c r="DPT111" s="17"/>
      <c r="DPU111" s="17"/>
      <c r="DPV111" s="17"/>
      <c r="DPW111" s="17"/>
      <c r="DPX111" s="17"/>
      <c r="DPY111" s="17"/>
      <c r="DPZ111" s="17"/>
      <c r="DQA111" s="17"/>
      <c r="DQB111" s="17"/>
      <c r="DQC111" s="17"/>
      <c r="DQD111" s="17"/>
      <c r="DQE111" s="17"/>
      <c r="DQF111" s="17"/>
      <c r="DQG111" s="17"/>
      <c r="DQH111" s="17"/>
      <c r="DQI111" s="17"/>
      <c r="DQJ111" s="17"/>
      <c r="DQK111" s="17"/>
      <c r="DQL111" s="17"/>
      <c r="DQM111" s="17"/>
      <c r="DQN111" s="17"/>
      <c r="DQO111" s="17"/>
      <c r="DQP111" s="17"/>
      <c r="DQQ111" s="17"/>
      <c r="DQR111" s="17"/>
      <c r="DQS111" s="17"/>
      <c r="DQT111" s="17"/>
      <c r="DQU111" s="17"/>
      <c r="DQV111" s="17"/>
      <c r="DQW111" s="17"/>
      <c r="DQX111" s="17"/>
      <c r="DQY111" s="17"/>
      <c r="DQZ111" s="17"/>
      <c r="DRA111" s="17"/>
      <c r="DRB111" s="17"/>
      <c r="DRC111" s="17"/>
      <c r="DRD111" s="17"/>
      <c r="DRE111" s="17"/>
      <c r="DRF111" s="17"/>
      <c r="DRG111" s="17"/>
      <c r="DRH111" s="17"/>
      <c r="DRI111" s="17"/>
      <c r="DRJ111" s="17"/>
      <c r="DRK111" s="17"/>
      <c r="DRL111" s="17"/>
      <c r="DRM111" s="17"/>
      <c r="DRN111" s="17"/>
      <c r="DRO111" s="17"/>
      <c r="DRP111" s="17"/>
      <c r="DRQ111" s="17"/>
      <c r="DRR111" s="17"/>
      <c r="DRS111" s="17"/>
      <c r="DRT111" s="17"/>
      <c r="DRU111" s="17"/>
      <c r="DRV111" s="17"/>
      <c r="DRW111" s="17"/>
      <c r="DRX111" s="17"/>
      <c r="DRY111" s="17"/>
      <c r="DRZ111" s="17"/>
      <c r="DSA111" s="17"/>
      <c r="DSB111" s="17"/>
      <c r="DSC111" s="17"/>
      <c r="DSD111" s="17"/>
      <c r="DSE111" s="17"/>
      <c r="DSF111" s="17"/>
      <c r="DSG111" s="17"/>
      <c r="DSH111" s="17"/>
      <c r="DSI111" s="17"/>
      <c r="DSJ111" s="17"/>
      <c r="DSK111" s="17"/>
      <c r="DSL111" s="17"/>
      <c r="DSM111" s="17"/>
      <c r="DSN111" s="17"/>
      <c r="DSO111" s="17"/>
      <c r="DSP111" s="17"/>
      <c r="DSQ111" s="17"/>
      <c r="DSR111" s="17"/>
      <c r="DSS111" s="17"/>
      <c r="DST111" s="17"/>
      <c r="DSU111" s="17"/>
      <c r="DSV111" s="17"/>
      <c r="DSW111" s="17"/>
      <c r="DSX111" s="17"/>
      <c r="DSY111" s="17"/>
      <c r="DSZ111" s="17"/>
      <c r="DTA111" s="17"/>
      <c r="DTB111" s="17"/>
      <c r="DTC111" s="17"/>
      <c r="DTD111" s="17"/>
      <c r="DTE111" s="17"/>
      <c r="DTF111" s="17"/>
      <c r="DTG111" s="17"/>
      <c r="DTH111" s="17"/>
      <c r="DTI111" s="17"/>
      <c r="DTJ111" s="17"/>
      <c r="DTK111" s="17"/>
      <c r="DTL111" s="17"/>
      <c r="DTM111" s="17"/>
      <c r="DTN111" s="17"/>
      <c r="DTO111" s="17"/>
      <c r="DTP111" s="17"/>
      <c r="DTQ111" s="17"/>
      <c r="DTR111" s="17"/>
      <c r="DTS111" s="17"/>
      <c r="DTT111" s="17"/>
      <c r="DTU111" s="17"/>
      <c r="DTV111" s="17"/>
      <c r="DTW111" s="17"/>
      <c r="DTX111" s="17"/>
      <c r="DTY111" s="17"/>
      <c r="DTZ111" s="17"/>
      <c r="DUA111" s="17"/>
      <c r="DUB111" s="17"/>
      <c r="DUC111" s="17"/>
      <c r="DUD111" s="17"/>
      <c r="DUE111" s="17"/>
      <c r="DUF111" s="17"/>
      <c r="DUG111" s="17"/>
      <c r="DUH111" s="17"/>
      <c r="DUI111" s="17"/>
      <c r="DUJ111" s="17"/>
      <c r="DUK111" s="17"/>
      <c r="DUL111" s="17"/>
      <c r="DUM111" s="17"/>
      <c r="DUN111" s="17"/>
      <c r="DUO111" s="17"/>
      <c r="DUP111" s="17"/>
      <c r="DUQ111" s="17"/>
      <c r="DUR111" s="17"/>
      <c r="DUS111" s="17"/>
      <c r="DUT111" s="17"/>
      <c r="DUU111" s="17"/>
      <c r="DUV111" s="17"/>
      <c r="DUW111" s="17"/>
      <c r="DUX111" s="17"/>
      <c r="DUY111" s="17"/>
      <c r="DUZ111" s="17"/>
      <c r="DVA111" s="17"/>
      <c r="DVB111" s="17"/>
      <c r="DVC111" s="17"/>
      <c r="DVD111" s="17"/>
      <c r="DVE111" s="17"/>
      <c r="DVF111" s="17"/>
      <c r="DVG111" s="17"/>
      <c r="DVH111" s="17"/>
      <c r="DVI111" s="17"/>
      <c r="DVJ111" s="17"/>
      <c r="DVK111" s="17"/>
      <c r="DVL111" s="17"/>
      <c r="DVM111" s="17"/>
      <c r="DVN111" s="17"/>
      <c r="DVO111" s="17"/>
      <c r="DVP111" s="17"/>
      <c r="DVQ111" s="17"/>
      <c r="DVR111" s="17"/>
      <c r="DVS111" s="17"/>
      <c r="DVT111" s="17"/>
      <c r="DVU111" s="17"/>
      <c r="DVV111" s="17"/>
      <c r="DVW111" s="17"/>
      <c r="DVX111" s="17"/>
      <c r="DVY111" s="17"/>
      <c r="DVZ111" s="17"/>
      <c r="DWA111" s="17"/>
      <c r="DWB111" s="17"/>
      <c r="DWC111" s="17"/>
      <c r="DWD111" s="17"/>
      <c r="DWE111" s="17"/>
      <c r="DWF111" s="17"/>
      <c r="DWG111" s="17"/>
      <c r="DWH111" s="17"/>
      <c r="DWI111" s="17"/>
      <c r="DWJ111" s="17"/>
      <c r="DWK111" s="17"/>
      <c r="DWL111" s="17"/>
      <c r="DWM111" s="17"/>
      <c r="DWN111" s="17"/>
      <c r="DWO111" s="17"/>
      <c r="DWP111" s="17"/>
      <c r="DWQ111" s="17"/>
      <c r="DWR111" s="17"/>
      <c r="DWS111" s="17"/>
      <c r="DWT111" s="17"/>
      <c r="DWU111" s="17"/>
      <c r="DWV111" s="17"/>
      <c r="DWW111" s="17"/>
      <c r="DWX111" s="17"/>
      <c r="DWY111" s="17"/>
      <c r="DWZ111" s="17"/>
      <c r="DXA111" s="17"/>
      <c r="DXB111" s="17"/>
      <c r="DXC111" s="17"/>
      <c r="DXD111" s="17"/>
      <c r="DXE111" s="17"/>
      <c r="DXF111" s="17"/>
      <c r="DXG111" s="17"/>
      <c r="DXH111" s="17"/>
      <c r="DXI111" s="17"/>
      <c r="DXJ111" s="17"/>
      <c r="DXK111" s="17"/>
      <c r="DXL111" s="17"/>
      <c r="DXM111" s="17"/>
      <c r="DXN111" s="17"/>
      <c r="DXO111" s="17"/>
      <c r="DXP111" s="17"/>
      <c r="DXQ111" s="17"/>
      <c r="DXR111" s="17"/>
      <c r="DXS111" s="17"/>
      <c r="DXT111" s="17"/>
      <c r="DXU111" s="17"/>
      <c r="DXV111" s="17"/>
      <c r="DXW111" s="17"/>
      <c r="DXX111" s="17"/>
      <c r="DXY111" s="17"/>
      <c r="DXZ111" s="17"/>
      <c r="DYA111" s="17"/>
      <c r="DYB111" s="17"/>
      <c r="DYC111" s="17"/>
      <c r="DYD111" s="17"/>
      <c r="DYE111" s="17"/>
      <c r="DYF111" s="17"/>
      <c r="DYG111" s="17"/>
      <c r="DYH111" s="17"/>
      <c r="DYI111" s="17"/>
      <c r="DYJ111" s="17"/>
      <c r="DYK111" s="17"/>
      <c r="DYL111" s="17"/>
      <c r="DYM111" s="17"/>
      <c r="DYN111" s="17"/>
      <c r="DYO111" s="17"/>
      <c r="DYP111" s="17"/>
      <c r="DYQ111" s="17"/>
      <c r="DYR111" s="17"/>
      <c r="DYS111" s="17"/>
      <c r="DYT111" s="17"/>
      <c r="DYU111" s="17"/>
      <c r="DYV111" s="17"/>
      <c r="DYW111" s="17"/>
      <c r="DYX111" s="17"/>
      <c r="DYY111" s="17"/>
      <c r="DYZ111" s="17"/>
      <c r="DZA111" s="17"/>
      <c r="DZB111" s="17"/>
      <c r="DZC111" s="17"/>
      <c r="DZD111" s="17"/>
      <c r="DZE111" s="17"/>
      <c r="DZF111" s="17"/>
      <c r="DZG111" s="17"/>
      <c r="DZH111" s="17"/>
      <c r="DZI111" s="17"/>
      <c r="DZJ111" s="17"/>
      <c r="DZK111" s="17"/>
      <c r="DZL111" s="17"/>
      <c r="DZM111" s="17"/>
      <c r="DZN111" s="17"/>
      <c r="DZO111" s="17"/>
      <c r="DZP111" s="17"/>
      <c r="DZQ111" s="17"/>
      <c r="DZR111" s="17"/>
      <c r="DZS111" s="17"/>
      <c r="DZT111" s="17"/>
      <c r="DZU111" s="17"/>
      <c r="DZV111" s="17"/>
      <c r="DZW111" s="17"/>
      <c r="DZX111" s="17"/>
      <c r="DZY111" s="17"/>
      <c r="DZZ111" s="17"/>
      <c r="EAA111" s="17"/>
      <c r="EAB111" s="17"/>
      <c r="EAC111" s="17"/>
      <c r="EAD111" s="17"/>
      <c r="EAE111" s="17"/>
      <c r="EAF111" s="17"/>
      <c r="EAG111" s="17"/>
      <c r="EAH111" s="17"/>
      <c r="EAI111" s="17"/>
      <c r="EAJ111" s="17"/>
      <c r="EAK111" s="17"/>
      <c r="EAL111" s="17"/>
      <c r="EAM111" s="17"/>
      <c r="EAN111" s="17"/>
      <c r="EAO111" s="17"/>
      <c r="EAP111" s="17"/>
      <c r="EAQ111" s="17"/>
      <c r="EAR111" s="17"/>
      <c r="EAS111" s="17"/>
      <c r="EAT111" s="17"/>
      <c r="EAU111" s="17"/>
      <c r="EAV111" s="17"/>
      <c r="EAW111" s="17"/>
      <c r="EAX111" s="17"/>
      <c r="EAY111" s="17"/>
      <c r="EAZ111" s="17"/>
      <c r="EBA111" s="17"/>
      <c r="EBB111" s="17"/>
      <c r="EBC111" s="17"/>
      <c r="EBD111" s="17"/>
      <c r="EBE111" s="17"/>
      <c r="EBF111" s="17"/>
      <c r="EBG111" s="17"/>
      <c r="EBH111" s="17"/>
      <c r="EBI111" s="17"/>
      <c r="EBJ111" s="17"/>
      <c r="EBK111" s="17"/>
      <c r="EBL111" s="17"/>
      <c r="EBM111" s="17"/>
      <c r="EBN111" s="17"/>
      <c r="EBO111" s="17"/>
      <c r="EBP111" s="17"/>
      <c r="EBQ111" s="17"/>
      <c r="EBR111" s="17"/>
      <c r="EBS111" s="17"/>
      <c r="EBT111" s="17"/>
      <c r="EBU111" s="17"/>
      <c r="EBV111" s="17"/>
      <c r="EBW111" s="17"/>
      <c r="EBX111" s="17"/>
      <c r="EBY111" s="17"/>
      <c r="EBZ111" s="17"/>
      <c r="ECA111" s="17"/>
      <c r="ECB111" s="17"/>
      <c r="ECC111" s="17"/>
      <c r="ECD111" s="17"/>
      <c r="ECE111" s="17"/>
      <c r="ECF111" s="17"/>
      <c r="ECG111" s="17"/>
      <c r="ECH111" s="17"/>
      <c r="ECI111" s="17"/>
      <c r="ECJ111" s="17"/>
      <c r="ECK111" s="17"/>
      <c r="ECL111" s="17"/>
      <c r="ECM111" s="17"/>
      <c r="ECN111" s="17"/>
      <c r="ECO111" s="17"/>
      <c r="ECP111" s="17"/>
      <c r="ECQ111" s="17"/>
      <c r="ECR111" s="17"/>
      <c r="ECS111" s="17"/>
      <c r="ECT111" s="17"/>
      <c r="ECU111" s="17"/>
      <c r="ECV111" s="17"/>
      <c r="ECW111" s="17"/>
      <c r="ECX111" s="17"/>
      <c r="ECY111" s="17"/>
      <c r="ECZ111" s="17"/>
      <c r="EDA111" s="17"/>
      <c r="EDB111" s="17"/>
      <c r="EDC111" s="17"/>
      <c r="EDD111" s="17"/>
      <c r="EDE111" s="17"/>
      <c r="EDF111" s="17"/>
      <c r="EDG111" s="17"/>
      <c r="EDH111" s="17"/>
      <c r="EDI111" s="17"/>
      <c r="EDJ111" s="17"/>
      <c r="EDK111" s="17"/>
      <c r="EDL111" s="17"/>
      <c r="EDM111" s="17"/>
      <c r="EDN111" s="17"/>
      <c r="EDO111" s="17"/>
      <c r="EDP111" s="17"/>
      <c r="EDQ111" s="17"/>
      <c r="EDR111" s="17"/>
      <c r="EDS111" s="17"/>
      <c r="EDT111" s="17"/>
      <c r="EDU111" s="17"/>
      <c r="EDV111" s="17"/>
      <c r="EDW111" s="17"/>
      <c r="EDX111" s="17"/>
      <c r="EDY111" s="17"/>
      <c r="EDZ111" s="17"/>
      <c r="EEA111" s="17"/>
      <c r="EEB111" s="17"/>
      <c r="EEC111" s="17"/>
      <c r="EED111" s="17"/>
      <c r="EEE111" s="17"/>
      <c r="EEF111" s="17"/>
      <c r="EEG111" s="17"/>
      <c r="EEH111" s="17"/>
      <c r="EEI111" s="17"/>
      <c r="EEJ111" s="17"/>
      <c r="EEK111" s="17"/>
      <c r="EEL111" s="17"/>
      <c r="EEM111" s="17"/>
      <c r="EEN111" s="17"/>
      <c r="EEO111" s="17"/>
      <c r="EEP111" s="17"/>
      <c r="EEQ111" s="17"/>
      <c r="EER111" s="17"/>
      <c r="EES111" s="17"/>
      <c r="EET111" s="17"/>
      <c r="EEU111" s="17"/>
      <c r="EEV111" s="17"/>
      <c r="EEW111" s="17"/>
      <c r="EEX111" s="17"/>
      <c r="EEY111" s="17"/>
      <c r="EEZ111" s="17"/>
      <c r="EFA111" s="17"/>
      <c r="EFB111" s="17"/>
      <c r="EFC111" s="17"/>
      <c r="EFD111" s="17"/>
      <c r="EFE111" s="17"/>
      <c r="EFF111" s="17"/>
      <c r="EFG111" s="17"/>
      <c r="EFH111" s="17"/>
      <c r="EFI111" s="17"/>
      <c r="EFJ111" s="17"/>
      <c r="EFK111" s="17"/>
      <c r="EFL111" s="17"/>
      <c r="EFM111" s="17"/>
      <c r="EFN111" s="17"/>
      <c r="EFO111" s="17"/>
      <c r="EFP111" s="17"/>
      <c r="EFQ111" s="17"/>
      <c r="EFR111" s="17"/>
      <c r="EFS111" s="17"/>
      <c r="EFT111" s="17"/>
      <c r="EFU111" s="17"/>
      <c r="EFV111" s="17"/>
      <c r="EFW111" s="17"/>
      <c r="EFX111" s="17"/>
      <c r="EFY111" s="17"/>
      <c r="EFZ111" s="17"/>
      <c r="EGA111" s="17"/>
      <c r="EGB111" s="17"/>
      <c r="EGC111" s="17"/>
      <c r="EGD111" s="17"/>
      <c r="EGE111" s="17"/>
      <c r="EGF111" s="17"/>
      <c r="EGG111" s="17"/>
      <c r="EGH111" s="17"/>
      <c r="EGI111" s="17"/>
      <c r="EGJ111" s="17"/>
      <c r="EGK111" s="17"/>
      <c r="EGL111" s="17"/>
      <c r="EGM111" s="17"/>
      <c r="EGN111" s="17"/>
      <c r="EGO111" s="17"/>
      <c r="EGP111" s="17"/>
      <c r="EGQ111" s="17"/>
      <c r="EGR111" s="17"/>
      <c r="EGS111" s="17"/>
      <c r="EGT111" s="17"/>
      <c r="EGU111" s="17"/>
      <c r="EGV111" s="17"/>
      <c r="EGW111" s="17"/>
      <c r="EGX111" s="17"/>
      <c r="EGY111" s="17"/>
      <c r="EGZ111" s="17"/>
      <c r="EHA111" s="17"/>
      <c r="EHB111" s="17"/>
      <c r="EHC111" s="17"/>
      <c r="EHD111" s="17"/>
      <c r="EHE111" s="17"/>
      <c r="EHF111" s="17"/>
      <c r="EHG111" s="17"/>
      <c r="EHH111" s="17"/>
      <c r="EHI111" s="17"/>
      <c r="EHJ111" s="17"/>
      <c r="EHK111" s="17"/>
      <c r="EHL111" s="17"/>
      <c r="EHM111" s="17"/>
      <c r="EHN111" s="17"/>
      <c r="EHO111" s="17"/>
      <c r="EHP111" s="17"/>
      <c r="EHQ111" s="17"/>
      <c r="EHR111" s="17"/>
      <c r="EHS111" s="17"/>
      <c r="EHT111" s="17"/>
      <c r="EHU111" s="17"/>
      <c r="EHV111" s="17"/>
      <c r="EHW111" s="17"/>
      <c r="EHX111" s="17"/>
      <c r="EHY111" s="17"/>
      <c r="EHZ111" s="17"/>
      <c r="EIA111" s="17"/>
      <c r="EIB111" s="17"/>
      <c r="EIC111" s="17"/>
      <c r="EID111" s="17"/>
      <c r="EIE111" s="17"/>
      <c r="EIF111" s="17"/>
      <c r="EIG111" s="17"/>
      <c r="EIH111" s="17"/>
      <c r="EII111" s="17"/>
      <c r="EIJ111" s="17"/>
      <c r="EIK111" s="17"/>
      <c r="EIL111" s="17"/>
      <c r="EIM111" s="17"/>
      <c r="EIN111" s="17"/>
      <c r="EIO111" s="17"/>
      <c r="EIP111" s="17"/>
      <c r="EIQ111" s="17"/>
      <c r="EIR111" s="17"/>
      <c r="EIS111" s="17"/>
      <c r="EIT111" s="17"/>
      <c r="EIU111" s="17"/>
      <c r="EIV111" s="17"/>
      <c r="EIW111" s="17"/>
      <c r="EIX111" s="17"/>
      <c r="EIY111" s="17"/>
      <c r="EIZ111" s="17"/>
      <c r="EJA111" s="17"/>
      <c r="EJB111" s="17"/>
      <c r="EJC111" s="17"/>
      <c r="EJD111" s="17"/>
      <c r="EJE111" s="17"/>
      <c r="EJF111" s="17"/>
      <c r="EJG111" s="17"/>
      <c r="EJH111" s="17"/>
      <c r="EJI111" s="17"/>
      <c r="EJJ111" s="17"/>
      <c r="EJK111" s="17"/>
      <c r="EJL111" s="17"/>
      <c r="EJM111" s="17"/>
      <c r="EJN111" s="17"/>
      <c r="EJO111" s="17"/>
      <c r="EJP111" s="17"/>
      <c r="EJQ111" s="17"/>
      <c r="EJR111" s="17"/>
      <c r="EJS111" s="17"/>
      <c r="EJT111" s="17"/>
      <c r="EJU111" s="17"/>
      <c r="EJV111" s="17"/>
      <c r="EJW111" s="17"/>
      <c r="EJX111" s="17"/>
      <c r="EJY111" s="17"/>
      <c r="EJZ111" s="17"/>
      <c r="EKA111" s="17"/>
      <c r="EKB111" s="17"/>
      <c r="EKC111" s="17"/>
      <c r="EKD111" s="17"/>
      <c r="EKE111" s="17"/>
      <c r="EKF111" s="17"/>
      <c r="EKG111" s="17"/>
      <c r="EKH111" s="17"/>
      <c r="EKI111" s="17"/>
      <c r="EKJ111" s="17"/>
      <c r="EKK111" s="17"/>
      <c r="EKL111" s="17"/>
      <c r="EKM111" s="17"/>
      <c r="EKN111" s="17"/>
      <c r="EKO111" s="17"/>
      <c r="EKP111" s="17"/>
      <c r="EKQ111" s="17"/>
      <c r="EKR111" s="17"/>
      <c r="EKS111" s="17"/>
      <c r="EKT111" s="17"/>
      <c r="EKU111" s="17"/>
      <c r="EKV111" s="17"/>
      <c r="EKW111" s="17"/>
      <c r="EKX111" s="17"/>
      <c r="EKY111" s="17"/>
      <c r="EKZ111" s="17"/>
      <c r="ELA111" s="17"/>
      <c r="ELB111" s="17"/>
      <c r="ELC111" s="17"/>
      <c r="ELD111" s="17"/>
      <c r="ELE111" s="17"/>
      <c r="ELF111" s="17"/>
      <c r="ELG111" s="17"/>
      <c r="ELH111" s="17"/>
      <c r="ELI111" s="17"/>
      <c r="ELJ111" s="17"/>
      <c r="ELK111" s="17"/>
      <c r="ELL111" s="17"/>
      <c r="ELM111" s="17"/>
      <c r="ELN111" s="17"/>
      <c r="ELO111" s="17"/>
      <c r="ELP111" s="17"/>
      <c r="ELQ111" s="17"/>
      <c r="ELR111" s="17"/>
      <c r="ELS111" s="17"/>
      <c r="ELT111" s="17"/>
      <c r="ELU111" s="17"/>
      <c r="ELV111" s="17"/>
      <c r="ELW111" s="17"/>
      <c r="ELX111" s="17"/>
      <c r="ELY111" s="17"/>
      <c r="ELZ111" s="17"/>
      <c r="EMA111" s="17"/>
      <c r="EMB111" s="17"/>
      <c r="EMC111" s="17"/>
      <c r="EMD111" s="17"/>
      <c r="EME111" s="17"/>
      <c r="EMF111" s="17"/>
      <c r="EMG111" s="17"/>
      <c r="EMH111" s="17"/>
      <c r="EMI111" s="17"/>
      <c r="EMJ111" s="17"/>
      <c r="EMK111" s="17"/>
      <c r="EML111" s="17"/>
      <c r="EMM111" s="17"/>
      <c r="EMN111" s="17"/>
      <c r="EMO111" s="17"/>
      <c r="EMP111" s="17"/>
      <c r="EMQ111" s="17"/>
      <c r="EMR111" s="17"/>
      <c r="EMS111" s="17"/>
      <c r="EMT111" s="17"/>
      <c r="EMU111" s="17"/>
      <c r="EMV111" s="17"/>
      <c r="EMW111" s="17"/>
      <c r="EMX111" s="17"/>
      <c r="EMY111" s="17"/>
      <c r="EMZ111" s="17"/>
      <c r="ENA111" s="17"/>
      <c r="ENB111" s="17"/>
      <c r="ENC111" s="17"/>
      <c r="END111" s="17"/>
      <c r="ENE111" s="17"/>
      <c r="ENF111" s="17"/>
      <c r="ENG111" s="17"/>
      <c r="ENH111" s="17"/>
      <c r="ENI111" s="17"/>
      <c r="ENJ111" s="17"/>
      <c r="ENK111" s="17"/>
      <c r="ENL111" s="17"/>
      <c r="ENM111" s="17"/>
      <c r="ENN111" s="17"/>
      <c r="ENO111" s="17"/>
      <c r="ENP111" s="17"/>
      <c r="ENQ111" s="17"/>
      <c r="ENR111" s="17"/>
      <c r="ENS111" s="17"/>
      <c r="ENT111" s="17"/>
      <c r="ENU111" s="17"/>
      <c r="ENV111" s="17"/>
      <c r="ENW111" s="17"/>
      <c r="ENX111" s="17"/>
      <c r="ENY111" s="17"/>
      <c r="ENZ111" s="17"/>
      <c r="EOA111" s="17"/>
      <c r="EOB111" s="17"/>
      <c r="EOC111" s="17"/>
      <c r="EOD111" s="17"/>
      <c r="EOE111" s="17"/>
      <c r="EOF111" s="17"/>
      <c r="EOG111" s="17"/>
      <c r="EOH111" s="17"/>
      <c r="EOI111" s="17"/>
      <c r="EOJ111" s="17"/>
      <c r="EOK111" s="17"/>
      <c r="EOL111" s="17"/>
      <c r="EOM111" s="17"/>
      <c r="EON111" s="17"/>
      <c r="EOO111" s="17"/>
      <c r="EOP111" s="17"/>
      <c r="EOQ111" s="17"/>
      <c r="EOR111" s="17"/>
      <c r="EOS111" s="17"/>
      <c r="EOT111" s="17"/>
      <c r="EOU111" s="17"/>
      <c r="EOV111" s="17"/>
      <c r="EOW111" s="17"/>
      <c r="EOX111" s="17"/>
      <c r="EOY111" s="17"/>
      <c r="EOZ111" s="17"/>
      <c r="EPA111" s="17"/>
      <c r="EPB111" s="17"/>
      <c r="EPC111" s="17"/>
      <c r="EPD111" s="17"/>
      <c r="EPE111" s="17"/>
      <c r="EPF111" s="17"/>
      <c r="EPG111" s="17"/>
      <c r="EPH111" s="17"/>
      <c r="EPI111" s="17"/>
      <c r="EPJ111" s="17"/>
      <c r="EPK111" s="17"/>
      <c r="EPL111" s="17"/>
      <c r="EPM111" s="17"/>
      <c r="EPN111" s="17"/>
      <c r="EPO111" s="17"/>
      <c r="EPP111" s="17"/>
      <c r="EPQ111" s="17"/>
      <c r="EPR111" s="17"/>
      <c r="EPS111" s="17"/>
      <c r="EPT111" s="17"/>
      <c r="EPU111" s="17"/>
      <c r="EPV111" s="17"/>
      <c r="EPW111" s="17"/>
      <c r="EPX111" s="17"/>
      <c r="EPY111" s="17"/>
      <c r="EPZ111" s="17"/>
      <c r="EQA111" s="17"/>
      <c r="EQB111" s="17"/>
      <c r="EQC111" s="17"/>
      <c r="EQD111" s="17"/>
      <c r="EQE111" s="17"/>
      <c r="EQF111" s="17"/>
      <c r="EQG111" s="17"/>
      <c r="EQH111" s="17"/>
      <c r="EQI111" s="17"/>
      <c r="EQJ111" s="17"/>
      <c r="EQK111" s="17"/>
      <c r="EQL111" s="17"/>
      <c r="EQM111" s="17"/>
      <c r="EQN111" s="17"/>
      <c r="EQO111" s="17"/>
      <c r="EQP111" s="17"/>
      <c r="EQQ111" s="17"/>
      <c r="EQR111" s="17"/>
      <c r="EQS111" s="17"/>
      <c r="EQT111" s="17"/>
      <c r="EQU111" s="17"/>
      <c r="EQV111" s="17"/>
      <c r="EQW111" s="17"/>
      <c r="EQX111" s="17"/>
      <c r="EQY111" s="17"/>
      <c r="EQZ111" s="17"/>
      <c r="ERA111" s="17"/>
      <c r="ERB111" s="17"/>
      <c r="ERC111" s="17"/>
      <c r="ERD111" s="17"/>
      <c r="ERE111" s="17"/>
      <c r="ERF111" s="17"/>
      <c r="ERG111" s="17"/>
      <c r="ERH111" s="17"/>
      <c r="ERI111" s="17"/>
      <c r="ERJ111" s="17"/>
      <c r="ERK111" s="17"/>
      <c r="ERL111" s="17"/>
      <c r="ERM111" s="17"/>
      <c r="ERN111" s="17"/>
      <c r="ERO111" s="17"/>
      <c r="ERP111" s="17"/>
      <c r="ERQ111" s="17"/>
      <c r="ERR111" s="17"/>
      <c r="ERS111" s="17"/>
      <c r="ERT111" s="17"/>
      <c r="ERU111" s="17"/>
      <c r="ERV111" s="17"/>
      <c r="ERW111" s="17"/>
      <c r="ERX111" s="17"/>
      <c r="ERY111" s="17"/>
      <c r="ERZ111" s="17"/>
      <c r="ESA111" s="17"/>
      <c r="ESB111" s="17"/>
      <c r="ESC111" s="17"/>
      <c r="ESD111" s="17"/>
      <c r="ESE111" s="17"/>
      <c r="ESF111" s="17"/>
      <c r="ESG111" s="17"/>
      <c r="ESH111" s="17"/>
      <c r="ESI111" s="17"/>
      <c r="ESJ111" s="17"/>
      <c r="ESK111" s="17"/>
      <c r="ESL111" s="17"/>
      <c r="ESM111" s="17"/>
      <c r="ESN111" s="17"/>
      <c r="ESO111" s="17"/>
      <c r="ESP111" s="17"/>
      <c r="ESQ111" s="17"/>
      <c r="ESR111" s="17"/>
      <c r="ESS111" s="17"/>
      <c r="EST111" s="17"/>
      <c r="ESU111" s="17"/>
      <c r="ESV111" s="17"/>
      <c r="ESW111" s="17"/>
      <c r="ESX111" s="17"/>
      <c r="ESY111" s="17"/>
      <c r="ESZ111" s="17"/>
      <c r="ETA111" s="17"/>
      <c r="ETB111" s="17"/>
      <c r="ETC111" s="17"/>
      <c r="ETD111" s="17"/>
      <c r="ETE111" s="17"/>
      <c r="ETF111" s="17"/>
      <c r="ETG111" s="17"/>
      <c r="ETH111" s="17"/>
      <c r="ETI111" s="17"/>
      <c r="ETJ111" s="17"/>
      <c r="ETK111" s="17"/>
      <c r="ETL111" s="17"/>
      <c r="ETM111" s="17"/>
      <c r="ETN111" s="17"/>
      <c r="ETO111" s="17"/>
      <c r="ETP111" s="17"/>
      <c r="ETQ111" s="17"/>
      <c r="ETR111" s="17"/>
      <c r="ETS111" s="17"/>
      <c r="ETT111" s="17"/>
      <c r="ETU111" s="17"/>
      <c r="ETV111" s="17"/>
      <c r="ETW111" s="17"/>
      <c r="ETX111" s="17"/>
      <c r="ETY111" s="17"/>
      <c r="ETZ111" s="17"/>
      <c r="EUA111" s="17"/>
      <c r="EUB111" s="17"/>
      <c r="EUC111" s="17"/>
      <c r="EUD111" s="17"/>
      <c r="EUE111" s="17"/>
      <c r="EUF111" s="17"/>
      <c r="EUG111" s="17"/>
      <c r="EUH111" s="17"/>
      <c r="EUI111" s="17"/>
      <c r="EUJ111" s="17"/>
      <c r="EUK111" s="17"/>
      <c r="EUL111" s="17"/>
      <c r="EUM111" s="17"/>
      <c r="EUN111" s="17"/>
      <c r="EUO111" s="17"/>
      <c r="EUP111" s="17"/>
      <c r="EUQ111" s="17"/>
      <c r="EUR111" s="17"/>
      <c r="EUS111" s="17"/>
      <c r="EUT111" s="17"/>
      <c r="EUU111" s="17"/>
      <c r="EUV111" s="17"/>
      <c r="EUW111" s="17"/>
      <c r="EUX111" s="17"/>
      <c r="EUY111" s="17"/>
      <c r="EUZ111" s="17"/>
      <c r="EVA111" s="17"/>
      <c r="EVB111" s="17"/>
      <c r="EVC111" s="17"/>
      <c r="EVD111" s="17"/>
      <c r="EVE111" s="17"/>
      <c r="EVF111" s="17"/>
      <c r="EVG111" s="17"/>
      <c r="EVH111" s="17"/>
      <c r="EVI111" s="17"/>
      <c r="EVJ111" s="17"/>
      <c r="EVK111" s="17"/>
      <c r="EVL111" s="17"/>
      <c r="EVM111" s="17"/>
      <c r="EVN111" s="17"/>
      <c r="EVO111" s="17"/>
      <c r="EVP111" s="17"/>
      <c r="EVQ111" s="17"/>
      <c r="EVR111" s="17"/>
      <c r="EVS111" s="17"/>
      <c r="EVT111" s="17"/>
      <c r="EVU111" s="17"/>
      <c r="EVV111" s="17"/>
      <c r="EVW111" s="17"/>
      <c r="EVX111" s="17"/>
      <c r="EVY111" s="17"/>
      <c r="EVZ111" s="17"/>
      <c r="EWA111" s="17"/>
      <c r="EWB111" s="17"/>
      <c r="EWC111" s="17"/>
      <c r="EWD111" s="17"/>
      <c r="EWE111" s="17"/>
      <c r="EWF111" s="17"/>
      <c r="EWG111" s="17"/>
      <c r="EWH111" s="17"/>
      <c r="EWI111" s="17"/>
      <c r="EWJ111" s="17"/>
      <c r="EWK111" s="17"/>
      <c r="EWL111" s="17"/>
      <c r="EWM111" s="17"/>
      <c r="EWN111" s="17"/>
      <c r="EWO111" s="17"/>
      <c r="EWP111" s="17"/>
      <c r="EWQ111" s="17"/>
      <c r="EWR111" s="17"/>
      <c r="EWS111" s="17"/>
      <c r="EWT111" s="17"/>
      <c r="EWU111" s="17"/>
      <c r="EWV111" s="17"/>
      <c r="EWW111" s="17"/>
      <c r="EWX111" s="17"/>
      <c r="EWY111" s="17"/>
      <c r="EWZ111" s="17"/>
      <c r="EXA111" s="17"/>
      <c r="EXB111" s="17"/>
      <c r="EXC111" s="17"/>
      <c r="EXD111" s="17"/>
      <c r="EXE111" s="17"/>
      <c r="EXF111" s="17"/>
      <c r="EXG111" s="17"/>
      <c r="EXH111" s="17"/>
      <c r="EXI111" s="17"/>
      <c r="EXJ111" s="17"/>
      <c r="EXK111" s="17"/>
      <c r="EXL111" s="17"/>
      <c r="EXM111" s="17"/>
      <c r="EXN111" s="17"/>
      <c r="EXO111" s="17"/>
      <c r="EXP111" s="17"/>
      <c r="EXQ111" s="17"/>
      <c r="EXR111" s="17"/>
      <c r="EXS111" s="17"/>
      <c r="EXT111" s="17"/>
      <c r="EXU111" s="17"/>
      <c r="EXV111" s="17"/>
      <c r="EXW111" s="17"/>
      <c r="EXX111" s="17"/>
      <c r="EXY111" s="17"/>
      <c r="EXZ111" s="17"/>
      <c r="EYA111" s="17"/>
      <c r="EYB111" s="17"/>
      <c r="EYC111" s="17"/>
      <c r="EYD111" s="17"/>
      <c r="EYE111" s="17"/>
      <c r="EYF111" s="17"/>
      <c r="EYG111" s="17"/>
      <c r="EYH111" s="17"/>
      <c r="EYI111" s="17"/>
      <c r="EYJ111" s="17"/>
      <c r="EYK111" s="17"/>
      <c r="EYL111" s="17"/>
      <c r="EYM111" s="17"/>
      <c r="EYN111" s="17"/>
      <c r="EYO111" s="17"/>
      <c r="EYP111" s="17"/>
      <c r="EYQ111" s="17"/>
      <c r="EYR111" s="17"/>
      <c r="EYS111" s="17"/>
      <c r="EYT111" s="17"/>
      <c r="EYU111" s="17"/>
      <c r="EYV111" s="17"/>
      <c r="EYW111" s="17"/>
      <c r="EYX111" s="17"/>
      <c r="EYY111" s="17"/>
      <c r="EYZ111" s="17"/>
      <c r="EZA111" s="17"/>
      <c r="EZB111" s="17"/>
      <c r="EZC111" s="17"/>
      <c r="EZD111" s="17"/>
      <c r="EZE111" s="17"/>
      <c r="EZF111" s="17"/>
      <c r="EZG111" s="17"/>
      <c r="EZH111" s="17"/>
      <c r="EZI111" s="17"/>
      <c r="EZJ111" s="17"/>
      <c r="EZK111" s="17"/>
      <c r="EZL111" s="17"/>
      <c r="EZM111" s="17"/>
      <c r="EZN111" s="17"/>
      <c r="EZO111" s="17"/>
      <c r="EZP111" s="17"/>
      <c r="EZQ111" s="17"/>
      <c r="EZR111" s="17"/>
      <c r="EZS111" s="17"/>
      <c r="EZT111" s="17"/>
      <c r="EZU111" s="17"/>
      <c r="EZV111" s="17"/>
      <c r="EZW111" s="17"/>
      <c r="EZX111" s="17"/>
      <c r="EZY111" s="17"/>
      <c r="EZZ111" s="17"/>
      <c r="FAA111" s="17"/>
      <c r="FAB111" s="17"/>
      <c r="FAC111" s="17"/>
      <c r="FAD111" s="17"/>
      <c r="FAE111" s="17"/>
      <c r="FAF111" s="17"/>
      <c r="FAG111" s="17"/>
      <c r="FAH111" s="17"/>
      <c r="FAI111" s="17"/>
      <c r="FAJ111" s="17"/>
      <c r="FAK111" s="17"/>
      <c r="FAL111" s="17"/>
      <c r="FAM111" s="17"/>
      <c r="FAN111" s="17"/>
      <c r="FAO111" s="17"/>
      <c r="FAP111" s="17"/>
      <c r="FAQ111" s="17"/>
      <c r="FAR111" s="17"/>
      <c r="FAS111" s="17"/>
      <c r="FAT111" s="17"/>
      <c r="FAU111" s="17"/>
      <c r="FAV111" s="17"/>
      <c r="FAW111" s="17"/>
      <c r="FAX111" s="17"/>
      <c r="FAY111" s="17"/>
      <c r="FAZ111" s="17"/>
      <c r="FBA111" s="17"/>
      <c r="FBB111" s="17"/>
      <c r="FBC111" s="17"/>
      <c r="FBD111" s="17"/>
      <c r="FBE111" s="17"/>
      <c r="FBF111" s="17"/>
      <c r="FBG111" s="17"/>
      <c r="FBH111" s="17"/>
      <c r="FBI111" s="17"/>
      <c r="FBJ111" s="17"/>
      <c r="FBK111" s="17"/>
      <c r="FBL111" s="17"/>
      <c r="FBM111" s="17"/>
      <c r="FBN111" s="17"/>
      <c r="FBO111" s="17"/>
      <c r="FBP111" s="17"/>
      <c r="FBQ111" s="17"/>
      <c r="FBR111" s="17"/>
      <c r="FBS111" s="17"/>
      <c r="FBT111" s="17"/>
      <c r="FBU111" s="17"/>
      <c r="FBV111" s="17"/>
      <c r="FBW111" s="17"/>
      <c r="FBX111" s="17"/>
      <c r="FBY111" s="17"/>
      <c r="FBZ111" s="17"/>
      <c r="FCA111" s="17"/>
      <c r="FCB111" s="17"/>
      <c r="FCC111" s="17"/>
      <c r="FCD111" s="17"/>
      <c r="FCE111" s="17"/>
      <c r="FCF111" s="17"/>
      <c r="FCG111" s="17"/>
      <c r="FCH111" s="17"/>
      <c r="FCI111" s="17"/>
      <c r="FCJ111" s="17"/>
      <c r="FCK111" s="17"/>
      <c r="FCL111" s="17"/>
      <c r="FCM111" s="17"/>
      <c r="FCN111" s="17"/>
      <c r="FCO111" s="17"/>
      <c r="FCP111" s="17"/>
      <c r="FCQ111" s="17"/>
      <c r="FCR111" s="17"/>
      <c r="FCS111" s="17"/>
      <c r="FCT111" s="17"/>
      <c r="FCU111" s="17"/>
      <c r="FCV111" s="17"/>
      <c r="FCW111" s="17"/>
      <c r="FCX111" s="17"/>
      <c r="FCY111" s="17"/>
      <c r="FCZ111" s="17"/>
      <c r="FDA111" s="17"/>
      <c r="FDB111" s="17"/>
      <c r="FDC111" s="17"/>
      <c r="FDD111" s="17"/>
      <c r="FDE111" s="17"/>
      <c r="FDF111" s="17"/>
      <c r="FDG111" s="17"/>
      <c r="FDH111" s="17"/>
      <c r="FDI111" s="17"/>
      <c r="FDJ111" s="17"/>
      <c r="FDK111" s="17"/>
      <c r="FDL111" s="17"/>
      <c r="FDM111" s="17"/>
      <c r="FDN111" s="17"/>
      <c r="FDO111" s="17"/>
      <c r="FDP111" s="17"/>
      <c r="FDQ111" s="17"/>
      <c r="FDR111" s="17"/>
      <c r="FDS111" s="17"/>
      <c r="FDT111" s="17"/>
      <c r="FDU111" s="17"/>
      <c r="FDV111" s="17"/>
      <c r="FDW111" s="17"/>
      <c r="FDX111" s="17"/>
      <c r="FDY111" s="17"/>
      <c r="FDZ111" s="17"/>
      <c r="FEA111" s="17"/>
      <c r="FEB111" s="17"/>
      <c r="FEC111" s="17"/>
      <c r="FED111" s="17"/>
      <c r="FEE111" s="17"/>
      <c r="FEF111" s="17"/>
      <c r="FEG111" s="17"/>
      <c r="FEH111" s="17"/>
      <c r="FEI111" s="17"/>
      <c r="FEJ111" s="17"/>
      <c r="FEK111" s="17"/>
      <c r="FEL111" s="17"/>
      <c r="FEM111" s="17"/>
      <c r="FEN111" s="17"/>
      <c r="FEO111" s="17"/>
      <c r="FEP111" s="17"/>
      <c r="FEQ111" s="17"/>
      <c r="FER111" s="17"/>
      <c r="FES111" s="17"/>
      <c r="FET111" s="17"/>
      <c r="FEU111" s="17"/>
      <c r="FEV111" s="17"/>
      <c r="FEW111" s="17"/>
      <c r="FEX111" s="17"/>
      <c r="FEY111" s="17"/>
      <c r="FEZ111" s="17"/>
      <c r="FFA111" s="17"/>
      <c r="FFB111" s="17"/>
      <c r="FFC111" s="17"/>
      <c r="FFD111" s="17"/>
      <c r="FFE111" s="17"/>
      <c r="FFF111" s="17"/>
      <c r="FFG111" s="17"/>
      <c r="FFH111" s="17"/>
      <c r="FFI111" s="17"/>
      <c r="FFJ111" s="17"/>
      <c r="FFK111" s="17"/>
      <c r="FFL111" s="17"/>
      <c r="FFM111" s="17"/>
      <c r="FFN111" s="17"/>
      <c r="FFO111" s="17"/>
      <c r="FFP111" s="17"/>
      <c r="FFQ111" s="17"/>
      <c r="FFR111" s="17"/>
      <c r="FFS111" s="17"/>
      <c r="FFT111" s="17"/>
      <c r="FFU111" s="17"/>
      <c r="FFV111" s="17"/>
      <c r="FFW111" s="17"/>
      <c r="FFX111" s="17"/>
      <c r="FFY111" s="17"/>
      <c r="FFZ111" s="17"/>
      <c r="FGA111" s="17"/>
      <c r="FGB111" s="17"/>
      <c r="FGC111" s="17"/>
      <c r="FGD111" s="17"/>
      <c r="FGE111" s="17"/>
      <c r="FGF111" s="17"/>
      <c r="FGG111" s="17"/>
      <c r="FGH111" s="17"/>
      <c r="FGI111" s="17"/>
      <c r="FGJ111" s="17"/>
      <c r="FGK111" s="17"/>
      <c r="FGL111" s="17"/>
      <c r="FGM111" s="17"/>
      <c r="FGN111" s="17"/>
      <c r="FGO111" s="17"/>
      <c r="FGP111" s="17"/>
      <c r="FGQ111" s="17"/>
      <c r="FGR111" s="17"/>
      <c r="FGS111" s="17"/>
      <c r="FGT111" s="17"/>
      <c r="FGU111" s="17"/>
      <c r="FGV111" s="17"/>
      <c r="FGW111" s="17"/>
      <c r="FGX111" s="17"/>
      <c r="FGY111" s="17"/>
      <c r="FGZ111" s="17"/>
      <c r="FHA111" s="17"/>
      <c r="FHB111" s="17"/>
      <c r="FHC111" s="17"/>
      <c r="FHD111" s="17"/>
      <c r="FHE111" s="17"/>
      <c r="FHF111" s="17"/>
      <c r="FHG111" s="17"/>
      <c r="FHH111" s="17"/>
      <c r="FHI111" s="17"/>
      <c r="FHJ111" s="17"/>
      <c r="FHK111" s="17"/>
      <c r="FHL111" s="17"/>
      <c r="FHM111" s="17"/>
      <c r="FHN111" s="17"/>
      <c r="FHO111" s="17"/>
      <c r="FHP111" s="17"/>
      <c r="FHQ111" s="17"/>
      <c r="FHR111" s="17"/>
      <c r="FHS111" s="17"/>
      <c r="FHT111" s="17"/>
      <c r="FHU111" s="17"/>
      <c r="FHV111" s="17"/>
      <c r="FHW111" s="17"/>
      <c r="FHX111" s="17"/>
      <c r="FHY111" s="17"/>
      <c r="FHZ111" s="17"/>
      <c r="FIA111" s="17"/>
      <c r="FIB111" s="17"/>
      <c r="FIC111" s="17"/>
      <c r="FID111" s="17"/>
      <c r="FIE111" s="17"/>
      <c r="FIF111" s="17"/>
      <c r="FIG111" s="17"/>
      <c r="FIH111" s="17"/>
      <c r="FII111" s="17"/>
      <c r="FIJ111" s="17"/>
      <c r="FIK111" s="17"/>
      <c r="FIL111" s="17"/>
      <c r="FIM111" s="17"/>
      <c r="FIN111" s="17"/>
      <c r="FIO111" s="17"/>
      <c r="FIP111" s="17"/>
      <c r="FIQ111" s="17"/>
      <c r="FIR111" s="17"/>
      <c r="FIS111" s="17"/>
      <c r="FIT111" s="17"/>
      <c r="FIU111" s="17"/>
      <c r="FIV111" s="17"/>
      <c r="FIW111" s="17"/>
      <c r="FIX111" s="17"/>
      <c r="FIY111" s="17"/>
      <c r="FIZ111" s="17"/>
      <c r="FJA111" s="17"/>
      <c r="FJB111" s="17"/>
      <c r="FJC111" s="17"/>
      <c r="FJD111" s="17"/>
      <c r="FJE111" s="17"/>
      <c r="FJF111" s="17"/>
      <c r="FJG111" s="17"/>
      <c r="FJH111" s="17"/>
      <c r="FJI111" s="17"/>
      <c r="FJJ111" s="17"/>
      <c r="FJK111" s="17"/>
      <c r="FJL111" s="17"/>
      <c r="FJM111" s="17"/>
      <c r="FJN111" s="17"/>
      <c r="FJO111" s="17"/>
      <c r="FJP111" s="17"/>
      <c r="FJQ111" s="17"/>
      <c r="FJR111" s="17"/>
      <c r="FJS111" s="17"/>
      <c r="FJT111" s="17"/>
      <c r="FJU111" s="17"/>
      <c r="FJV111" s="17"/>
      <c r="FJW111" s="17"/>
      <c r="FJX111" s="17"/>
      <c r="FJY111" s="17"/>
      <c r="FJZ111" s="17"/>
      <c r="FKA111" s="17"/>
      <c r="FKB111" s="17"/>
      <c r="FKC111" s="17"/>
      <c r="FKD111" s="17"/>
      <c r="FKE111" s="17"/>
      <c r="FKF111" s="17"/>
      <c r="FKG111" s="17"/>
      <c r="FKH111" s="17"/>
      <c r="FKI111" s="17"/>
      <c r="FKJ111" s="17"/>
      <c r="FKK111" s="17"/>
      <c r="FKL111" s="17"/>
      <c r="FKM111" s="17"/>
      <c r="FKN111" s="17"/>
      <c r="FKO111" s="17"/>
      <c r="FKP111" s="17"/>
      <c r="FKQ111" s="17"/>
      <c r="FKR111" s="17"/>
      <c r="FKS111" s="17"/>
      <c r="FKT111" s="17"/>
      <c r="FKU111" s="17"/>
      <c r="FKV111" s="17"/>
      <c r="FKW111" s="17"/>
      <c r="FKX111" s="17"/>
      <c r="FKY111" s="17"/>
      <c r="FKZ111" s="17"/>
      <c r="FLA111" s="17"/>
      <c r="FLB111" s="17"/>
      <c r="FLC111" s="17"/>
      <c r="FLD111" s="17"/>
      <c r="FLE111" s="17"/>
      <c r="FLF111" s="17"/>
      <c r="FLG111" s="17"/>
      <c r="FLH111" s="17"/>
      <c r="FLI111" s="17"/>
      <c r="FLJ111" s="17"/>
      <c r="FLK111" s="17"/>
      <c r="FLL111" s="17"/>
      <c r="FLM111" s="17"/>
      <c r="FLN111" s="17"/>
      <c r="FLO111" s="17"/>
      <c r="FLP111" s="17"/>
      <c r="FLQ111" s="17"/>
      <c r="FLR111" s="17"/>
      <c r="FLS111" s="17"/>
      <c r="FLT111" s="17"/>
      <c r="FLU111" s="17"/>
      <c r="FLV111" s="17"/>
      <c r="FLW111" s="17"/>
      <c r="FLX111" s="17"/>
      <c r="FLY111" s="17"/>
      <c r="FLZ111" s="17"/>
      <c r="FMA111" s="17"/>
      <c r="FMB111" s="17"/>
      <c r="FMC111" s="17"/>
      <c r="FMD111" s="17"/>
      <c r="FME111" s="17"/>
      <c r="FMF111" s="17"/>
      <c r="FMG111" s="17"/>
      <c r="FMH111" s="17"/>
      <c r="FMI111" s="17"/>
      <c r="FMJ111" s="17"/>
      <c r="FMK111" s="17"/>
      <c r="FML111" s="17"/>
      <c r="FMM111" s="17"/>
      <c r="FMN111" s="17"/>
      <c r="FMO111" s="17"/>
      <c r="FMP111" s="17"/>
      <c r="FMQ111" s="17"/>
      <c r="FMR111" s="17"/>
      <c r="FMS111" s="17"/>
      <c r="FMT111" s="17"/>
      <c r="FMU111" s="17"/>
      <c r="FMV111" s="17"/>
      <c r="FMW111" s="17"/>
      <c r="FMX111" s="17"/>
      <c r="FMY111" s="17"/>
      <c r="FMZ111" s="17"/>
      <c r="FNA111" s="17"/>
      <c r="FNB111" s="17"/>
      <c r="FNC111" s="17"/>
      <c r="FND111" s="17"/>
      <c r="FNE111" s="17"/>
      <c r="FNF111" s="17"/>
      <c r="FNG111" s="17"/>
      <c r="FNH111" s="17"/>
      <c r="FNI111" s="17"/>
      <c r="FNJ111" s="17"/>
      <c r="FNK111" s="17"/>
      <c r="FNL111" s="17"/>
      <c r="FNM111" s="17"/>
      <c r="FNN111" s="17"/>
      <c r="FNO111" s="17"/>
      <c r="FNP111" s="17"/>
      <c r="FNQ111" s="17"/>
      <c r="FNR111" s="17"/>
      <c r="FNS111" s="17"/>
      <c r="FNT111" s="17"/>
      <c r="FNU111" s="17"/>
      <c r="FNV111" s="17"/>
      <c r="FNW111" s="17"/>
      <c r="FNX111" s="17"/>
      <c r="FNY111" s="17"/>
      <c r="FNZ111" s="17"/>
      <c r="FOA111" s="17"/>
      <c r="FOB111" s="17"/>
      <c r="FOC111" s="17"/>
      <c r="FOD111" s="17"/>
      <c r="FOE111" s="17"/>
      <c r="FOF111" s="17"/>
      <c r="FOG111" s="17"/>
      <c r="FOH111" s="17"/>
      <c r="FOI111" s="17"/>
      <c r="FOJ111" s="17"/>
      <c r="FOK111" s="17"/>
      <c r="FOL111" s="17"/>
      <c r="FOM111" s="17"/>
      <c r="FON111" s="17"/>
      <c r="FOO111" s="17"/>
      <c r="FOP111" s="17"/>
      <c r="FOQ111" s="17"/>
      <c r="FOR111" s="17"/>
      <c r="FOS111" s="17"/>
      <c r="FOT111" s="17"/>
      <c r="FOU111" s="17"/>
      <c r="FOV111" s="17"/>
      <c r="FOW111" s="17"/>
      <c r="FOX111" s="17"/>
      <c r="FOY111" s="17"/>
      <c r="FOZ111" s="17"/>
      <c r="FPA111" s="17"/>
      <c r="FPB111" s="17"/>
      <c r="FPC111" s="17"/>
      <c r="FPD111" s="17"/>
      <c r="FPE111" s="17"/>
      <c r="FPF111" s="17"/>
      <c r="FPG111" s="17"/>
      <c r="FPH111" s="17"/>
      <c r="FPI111" s="17"/>
      <c r="FPJ111" s="17"/>
      <c r="FPK111" s="17"/>
      <c r="FPL111" s="17"/>
      <c r="FPM111" s="17"/>
      <c r="FPN111" s="17"/>
      <c r="FPO111" s="17"/>
      <c r="FPP111" s="17"/>
      <c r="FPQ111" s="17"/>
      <c r="FPR111" s="17"/>
      <c r="FPS111" s="17"/>
      <c r="FPT111" s="17"/>
      <c r="FPU111" s="17"/>
      <c r="FPV111" s="17"/>
      <c r="FPW111" s="17"/>
      <c r="FPX111" s="17"/>
      <c r="FPY111" s="17"/>
      <c r="FPZ111" s="17"/>
      <c r="FQA111" s="17"/>
      <c r="FQB111" s="17"/>
      <c r="FQC111" s="17"/>
      <c r="FQD111" s="17"/>
      <c r="FQE111" s="17"/>
      <c r="FQF111" s="17"/>
      <c r="FQG111" s="17"/>
      <c r="FQH111" s="17"/>
      <c r="FQI111" s="17"/>
      <c r="FQJ111" s="17"/>
      <c r="FQK111" s="17"/>
      <c r="FQL111" s="17"/>
      <c r="FQM111" s="17"/>
      <c r="FQN111" s="17"/>
      <c r="FQO111" s="17"/>
      <c r="FQP111" s="17"/>
      <c r="FQQ111" s="17"/>
      <c r="FQR111" s="17"/>
      <c r="FQS111" s="17"/>
      <c r="FQT111" s="17"/>
      <c r="FQU111" s="17"/>
      <c r="FQV111" s="17"/>
      <c r="FQW111" s="17"/>
      <c r="FQX111" s="17"/>
      <c r="FQY111" s="17"/>
      <c r="FQZ111" s="17"/>
      <c r="FRA111" s="17"/>
      <c r="FRB111" s="17"/>
      <c r="FRC111" s="17"/>
      <c r="FRD111" s="17"/>
      <c r="FRE111" s="17"/>
      <c r="FRF111" s="17"/>
      <c r="FRG111" s="17"/>
      <c r="FRH111" s="17"/>
      <c r="FRI111" s="17"/>
      <c r="FRJ111" s="17"/>
      <c r="FRK111" s="17"/>
      <c r="FRL111" s="17"/>
      <c r="FRM111" s="17"/>
      <c r="FRN111" s="17"/>
      <c r="FRO111" s="17"/>
      <c r="FRP111" s="17"/>
      <c r="FRQ111" s="17"/>
      <c r="FRR111" s="17"/>
      <c r="FRS111" s="17"/>
      <c r="FRT111" s="17"/>
      <c r="FRU111" s="17"/>
      <c r="FRV111" s="17"/>
      <c r="FRW111" s="17"/>
      <c r="FRX111" s="17"/>
      <c r="FRY111" s="17"/>
      <c r="FRZ111" s="17"/>
      <c r="FSA111" s="17"/>
      <c r="FSB111" s="17"/>
      <c r="FSC111" s="17"/>
      <c r="FSD111" s="17"/>
      <c r="FSE111" s="17"/>
      <c r="FSF111" s="17"/>
      <c r="FSG111" s="17"/>
      <c r="FSH111" s="17"/>
      <c r="FSI111" s="17"/>
      <c r="FSJ111" s="17"/>
      <c r="FSK111" s="17"/>
      <c r="FSL111" s="17"/>
      <c r="FSM111" s="17"/>
      <c r="FSN111" s="17"/>
      <c r="FSO111" s="17"/>
      <c r="FSP111" s="17"/>
      <c r="FSQ111" s="17"/>
      <c r="FSR111" s="17"/>
      <c r="FSS111" s="17"/>
      <c r="FST111" s="17"/>
      <c r="FSU111" s="17"/>
      <c r="FSV111" s="17"/>
      <c r="FSW111" s="17"/>
      <c r="FSX111" s="17"/>
      <c r="FSY111" s="17"/>
      <c r="FSZ111" s="17"/>
      <c r="FTA111" s="17"/>
      <c r="FTB111" s="17"/>
      <c r="FTC111" s="17"/>
      <c r="FTD111" s="17"/>
      <c r="FTE111" s="17"/>
      <c r="FTF111" s="17"/>
      <c r="FTG111" s="17"/>
      <c r="FTH111" s="17"/>
      <c r="FTI111" s="17"/>
      <c r="FTJ111" s="17"/>
      <c r="FTK111" s="17"/>
      <c r="FTL111" s="17"/>
      <c r="FTM111" s="17"/>
      <c r="FTN111" s="17"/>
      <c r="FTO111" s="17"/>
      <c r="FTP111" s="17"/>
      <c r="FTQ111" s="17"/>
      <c r="FTR111" s="17"/>
      <c r="FTS111" s="17"/>
      <c r="FTT111" s="17"/>
      <c r="FTU111" s="17"/>
      <c r="FTV111" s="17"/>
      <c r="FTW111" s="17"/>
      <c r="FTX111" s="17"/>
      <c r="FTY111" s="17"/>
      <c r="FTZ111" s="17"/>
      <c r="FUA111" s="17"/>
      <c r="FUB111" s="17"/>
      <c r="FUC111" s="17"/>
      <c r="FUD111" s="17"/>
      <c r="FUE111" s="17"/>
      <c r="FUF111" s="17"/>
      <c r="FUG111" s="17"/>
      <c r="FUH111" s="17"/>
      <c r="FUI111" s="17"/>
      <c r="FUJ111" s="17"/>
      <c r="FUK111" s="17"/>
      <c r="FUL111" s="17"/>
      <c r="FUM111" s="17"/>
      <c r="FUN111" s="17"/>
      <c r="FUO111" s="17"/>
      <c r="FUP111" s="17"/>
      <c r="FUQ111" s="17"/>
      <c r="FUR111" s="17"/>
      <c r="FUS111" s="17"/>
      <c r="FUT111" s="17"/>
      <c r="FUU111" s="17"/>
      <c r="FUV111" s="17"/>
      <c r="FUW111" s="17"/>
      <c r="FUX111" s="17"/>
      <c r="FUY111" s="17"/>
      <c r="FUZ111" s="17"/>
      <c r="FVA111" s="17"/>
      <c r="FVB111" s="17"/>
      <c r="FVC111" s="17"/>
      <c r="FVD111" s="17"/>
      <c r="FVE111" s="17"/>
      <c r="FVF111" s="17"/>
      <c r="FVG111" s="17"/>
      <c r="FVH111" s="17"/>
      <c r="FVI111" s="17"/>
      <c r="FVJ111" s="17"/>
      <c r="FVK111" s="17"/>
      <c r="FVL111" s="17"/>
      <c r="FVM111" s="17"/>
      <c r="FVN111" s="17"/>
      <c r="FVO111" s="17"/>
      <c r="FVP111" s="17"/>
      <c r="FVQ111" s="17"/>
      <c r="FVR111" s="17"/>
      <c r="FVS111" s="17"/>
      <c r="FVT111" s="17"/>
      <c r="FVU111" s="17"/>
      <c r="FVV111" s="17"/>
      <c r="FVW111" s="17"/>
      <c r="FVX111" s="17"/>
      <c r="FVY111" s="17"/>
      <c r="FVZ111" s="17"/>
      <c r="FWA111" s="17"/>
      <c r="FWB111" s="17"/>
      <c r="FWC111" s="17"/>
      <c r="FWD111" s="17"/>
      <c r="FWE111" s="17"/>
      <c r="FWF111" s="17"/>
      <c r="FWG111" s="17"/>
      <c r="FWH111" s="17"/>
      <c r="FWI111" s="17"/>
      <c r="FWJ111" s="17"/>
      <c r="FWK111" s="17"/>
      <c r="FWL111" s="17"/>
      <c r="FWM111" s="17"/>
      <c r="FWN111" s="17"/>
      <c r="FWO111" s="17"/>
      <c r="FWP111" s="17"/>
      <c r="FWQ111" s="17"/>
      <c r="FWR111" s="17"/>
      <c r="FWS111" s="17"/>
      <c r="FWT111" s="17"/>
      <c r="FWU111" s="17"/>
      <c r="FWV111" s="17"/>
      <c r="FWW111" s="17"/>
      <c r="FWX111" s="17"/>
      <c r="FWY111" s="17"/>
      <c r="FWZ111" s="17"/>
      <c r="FXA111" s="17"/>
      <c r="FXB111" s="17"/>
      <c r="FXC111" s="17"/>
      <c r="FXD111" s="17"/>
      <c r="FXE111" s="17"/>
      <c r="FXF111" s="17"/>
      <c r="FXG111" s="17"/>
      <c r="FXH111" s="17"/>
      <c r="FXI111" s="17"/>
      <c r="FXJ111" s="17"/>
      <c r="FXK111" s="17"/>
      <c r="FXL111" s="17"/>
      <c r="FXM111" s="17"/>
      <c r="FXN111" s="17"/>
      <c r="FXO111" s="17"/>
      <c r="FXP111" s="17"/>
      <c r="FXQ111" s="17"/>
      <c r="FXR111" s="17"/>
      <c r="FXS111" s="17"/>
      <c r="FXT111" s="17"/>
      <c r="FXU111" s="17"/>
      <c r="FXV111" s="17"/>
      <c r="FXW111" s="17"/>
      <c r="FXX111" s="17"/>
      <c r="FXY111" s="17"/>
      <c r="FXZ111" s="17"/>
      <c r="FYA111" s="17"/>
      <c r="FYB111" s="17"/>
      <c r="FYC111" s="17"/>
      <c r="FYD111" s="17"/>
      <c r="FYE111" s="17"/>
      <c r="FYF111" s="17"/>
      <c r="FYG111" s="17"/>
      <c r="FYH111" s="17"/>
      <c r="FYI111" s="17"/>
      <c r="FYJ111" s="17"/>
      <c r="FYK111" s="17"/>
      <c r="FYL111" s="17"/>
      <c r="FYM111" s="17"/>
      <c r="FYN111" s="17"/>
      <c r="FYO111" s="17"/>
      <c r="FYP111" s="17"/>
      <c r="FYQ111" s="17"/>
      <c r="FYR111" s="17"/>
      <c r="FYS111" s="17"/>
      <c r="FYT111" s="17"/>
      <c r="FYU111" s="17"/>
      <c r="FYV111" s="17"/>
      <c r="FYW111" s="17"/>
      <c r="FYX111" s="17"/>
      <c r="FYY111" s="17"/>
      <c r="FYZ111" s="17"/>
      <c r="FZA111" s="17"/>
      <c r="FZB111" s="17"/>
      <c r="FZC111" s="17"/>
      <c r="FZD111" s="17"/>
      <c r="FZE111" s="17"/>
      <c r="FZF111" s="17"/>
      <c r="FZG111" s="17"/>
      <c r="FZH111" s="17"/>
      <c r="FZI111" s="17"/>
      <c r="FZJ111" s="17"/>
      <c r="FZK111" s="17"/>
      <c r="FZL111" s="17"/>
      <c r="FZM111" s="17"/>
      <c r="FZN111" s="17"/>
      <c r="FZO111" s="17"/>
      <c r="FZP111" s="17"/>
      <c r="FZQ111" s="17"/>
      <c r="FZR111" s="17"/>
      <c r="FZS111" s="17"/>
      <c r="FZT111" s="17"/>
      <c r="FZU111" s="17"/>
      <c r="FZV111" s="17"/>
      <c r="FZW111" s="17"/>
      <c r="FZX111" s="17"/>
      <c r="FZY111" s="17"/>
      <c r="FZZ111" s="17"/>
      <c r="GAA111" s="17"/>
      <c r="GAB111" s="17"/>
      <c r="GAC111" s="17"/>
      <c r="GAD111" s="17"/>
      <c r="GAE111" s="17"/>
      <c r="GAF111" s="17"/>
      <c r="GAG111" s="17"/>
      <c r="GAH111" s="17"/>
      <c r="GAI111" s="17"/>
      <c r="GAJ111" s="17"/>
      <c r="GAK111" s="17"/>
      <c r="GAL111" s="17"/>
      <c r="GAM111" s="17"/>
      <c r="GAN111" s="17"/>
      <c r="GAO111" s="17"/>
      <c r="GAP111" s="17"/>
      <c r="GAQ111" s="17"/>
      <c r="GAR111" s="17"/>
      <c r="GAS111" s="17"/>
      <c r="GAT111" s="17"/>
      <c r="GAU111" s="17"/>
      <c r="GAV111" s="17"/>
      <c r="GAW111" s="17"/>
      <c r="GAX111" s="17"/>
      <c r="GAY111" s="17"/>
      <c r="GAZ111" s="17"/>
      <c r="GBA111" s="17"/>
      <c r="GBB111" s="17"/>
      <c r="GBC111" s="17"/>
      <c r="GBD111" s="17"/>
      <c r="GBE111" s="17"/>
      <c r="GBF111" s="17"/>
      <c r="GBG111" s="17"/>
      <c r="GBH111" s="17"/>
      <c r="GBI111" s="17"/>
      <c r="GBJ111" s="17"/>
      <c r="GBK111" s="17"/>
      <c r="GBL111" s="17"/>
      <c r="GBM111" s="17"/>
      <c r="GBN111" s="17"/>
      <c r="GBO111" s="17"/>
      <c r="GBP111" s="17"/>
      <c r="GBQ111" s="17"/>
      <c r="GBR111" s="17"/>
      <c r="GBS111" s="17"/>
      <c r="GBT111" s="17"/>
      <c r="GBU111" s="17"/>
      <c r="GBV111" s="17"/>
      <c r="GBW111" s="17"/>
      <c r="GBX111" s="17"/>
      <c r="GBY111" s="17"/>
      <c r="GBZ111" s="17"/>
      <c r="GCA111" s="17"/>
      <c r="GCB111" s="17"/>
      <c r="GCC111" s="17"/>
      <c r="GCD111" s="17"/>
      <c r="GCE111" s="17"/>
      <c r="GCF111" s="17"/>
      <c r="GCG111" s="17"/>
      <c r="GCH111" s="17"/>
      <c r="GCI111" s="17"/>
      <c r="GCJ111" s="17"/>
      <c r="GCK111" s="17"/>
      <c r="GCL111" s="17"/>
      <c r="GCM111" s="17"/>
      <c r="GCN111" s="17"/>
      <c r="GCO111" s="17"/>
      <c r="GCP111" s="17"/>
      <c r="GCQ111" s="17"/>
      <c r="GCR111" s="17"/>
      <c r="GCS111" s="17"/>
      <c r="GCT111" s="17"/>
      <c r="GCU111" s="17"/>
      <c r="GCV111" s="17"/>
      <c r="GCW111" s="17"/>
      <c r="GCX111" s="17"/>
      <c r="GCY111" s="17"/>
      <c r="GCZ111" s="17"/>
      <c r="GDA111" s="17"/>
      <c r="GDB111" s="17"/>
      <c r="GDC111" s="17"/>
      <c r="GDD111" s="17"/>
      <c r="GDE111" s="17"/>
      <c r="GDF111" s="17"/>
      <c r="GDG111" s="17"/>
      <c r="GDH111" s="17"/>
      <c r="GDI111" s="17"/>
      <c r="GDJ111" s="17"/>
      <c r="GDK111" s="17"/>
      <c r="GDL111" s="17"/>
      <c r="GDM111" s="17"/>
      <c r="GDN111" s="17"/>
      <c r="GDO111" s="17"/>
      <c r="GDP111" s="17"/>
      <c r="GDQ111" s="17"/>
      <c r="GDR111" s="17"/>
      <c r="GDS111" s="17"/>
      <c r="GDT111" s="17"/>
      <c r="GDU111" s="17"/>
      <c r="GDV111" s="17"/>
      <c r="GDW111" s="17"/>
      <c r="GDX111" s="17"/>
      <c r="GDY111" s="17"/>
      <c r="GDZ111" s="17"/>
      <c r="GEA111" s="17"/>
      <c r="GEB111" s="17"/>
      <c r="GEC111" s="17"/>
      <c r="GED111" s="17"/>
      <c r="GEE111" s="17"/>
      <c r="GEF111" s="17"/>
      <c r="GEG111" s="17"/>
      <c r="GEH111" s="17"/>
      <c r="GEI111" s="17"/>
      <c r="GEJ111" s="17"/>
      <c r="GEK111" s="17"/>
      <c r="GEL111" s="17"/>
      <c r="GEM111" s="17"/>
      <c r="GEN111" s="17"/>
      <c r="GEO111" s="17"/>
      <c r="GEP111" s="17"/>
      <c r="GEQ111" s="17"/>
      <c r="GER111" s="17"/>
      <c r="GES111" s="17"/>
      <c r="GET111" s="17"/>
      <c r="GEU111" s="17"/>
      <c r="GEV111" s="17"/>
      <c r="GEW111" s="17"/>
      <c r="GEX111" s="17"/>
      <c r="GEY111" s="17"/>
      <c r="GEZ111" s="17"/>
      <c r="GFA111" s="17"/>
      <c r="GFB111" s="17"/>
      <c r="GFC111" s="17"/>
      <c r="GFD111" s="17"/>
      <c r="GFE111" s="17"/>
      <c r="GFF111" s="17"/>
      <c r="GFG111" s="17"/>
      <c r="GFH111" s="17"/>
      <c r="GFI111" s="17"/>
      <c r="GFJ111" s="17"/>
      <c r="GFK111" s="17"/>
      <c r="GFL111" s="17"/>
      <c r="GFM111" s="17"/>
      <c r="GFN111" s="17"/>
      <c r="GFO111" s="17"/>
      <c r="GFP111" s="17"/>
      <c r="GFQ111" s="17"/>
      <c r="GFR111" s="17"/>
      <c r="GFS111" s="17"/>
      <c r="GFT111" s="17"/>
      <c r="GFU111" s="17"/>
      <c r="GFV111" s="17"/>
      <c r="GFW111" s="17"/>
      <c r="GFX111" s="17"/>
      <c r="GFY111" s="17"/>
      <c r="GFZ111" s="17"/>
      <c r="GGA111" s="17"/>
      <c r="GGB111" s="17"/>
      <c r="GGC111" s="17"/>
      <c r="GGD111" s="17"/>
      <c r="GGE111" s="17"/>
      <c r="GGF111" s="17"/>
      <c r="GGG111" s="17"/>
      <c r="GGH111" s="17"/>
      <c r="GGI111" s="17"/>
      <c r="GGJ111" s="17"/>
      <c r="GGK111" s="17"/>
      <c r="GGL111" s="17"/>
      <c r="GGM111" s="17"/>
      <c r="GGN111" s="17"/>
      <c r="GGO111" s="17"/>
      <c r="GGP111" s="17"/>
      <c r="GGQ111" s="17"/>
      <c r="GGR111" s="17"/>
      <c r="GGS111" s="17"/>
      <c r="GGT111" s="17"/>
      <c r="GGU111" s="17"/>
      <c r="GGV111" s="17"/>
      <c r="GGW111" s="17"/>
      <c r="GGX111" s="17"/>
      <c r="GGY111" s="17"/>
      <c r="GGZ111" s="17"/>
      <c r="GHA111" s="17"/>
      <c r="GHB111" s="17"/>
      <c r="GHC111" s="17"/>
      <c r="GHD111" s="17"/>
      <c r="GHE111" s="17"/>
      <c r="GHF111" s="17"/>
      <c r="GHG111" s="17"/>
      <c r="GHH111" s="17"/>
      <c r="GHI111" s="17"/>
      <c r="GHJ111" s="17"/>
      <c r="GHK111" s="17"/>
      <c r="GHL111" s="17"/>
      <c r="GHM111" s="17"/>
      <c r="GHN111" s="17"/>
      <c r="GHO111" s="17"/>
      <c r="GHP111" s="17"/>
      <c r="GHQ111" s="17"/>
      <c r="GHR111" s="17"/>
      <c r="GHS111" s="17"/>
      <c r="GHT111" s="17"/>
      <c r="GHU111" s="17"/>
      <c r="GHV111" s="17"/>
      <c r="GHW111" s="17"/>
      <c r="GHX111" s="17"/>
      <c r="GHY111" s="17"/>
      <c r="GHZ111" s="17"/>
      <c r="GIA111" s="17"/>
      <c r="GIB111" s="17"/>
      <c r="GIC111" s="17"/>
      <c r="GID111" s="17"/>
      <c r="GIE111" s="17"/>
      <c r="GIF111" s="17"/>
      <c r="GIG111" s="17"/>
      <c r="GIH111" s="17"/>
      <c r="GII111" s="17"/>
      <c r="GIJ111" s="17"/>
      <c r="GIK111" s="17"/>
      <c r="GIL111" s="17"/>
      <c r="GIM111" s="17"/>
      <c r="GIN111" s="17"/>
      <c r="GIO111" s="17"/>
      <c r="GIP111" s="17"/>
      <c r="GIQ111" s="17"/>
      <c r="GIR111" s="17"/>
      <c r="GIS111" s="17"/>
      <c r="GIT111" s="17"/>
      <c r="GIU111" s="17"/>
      <c r="GIV111" s="17"/>
      <c r="GIW111" s="17"/>
      <c r="GIX111" s="17"/>
      <c r="GIY111" s="17"/>
      <c r="GIZ111" s="17"/>
      <c r="GJA111" s="17"/>
      <c r="GJB111" s="17"/>
      <c r="GJC111" s="17"/>
      <c r="GJD111" s="17"/>
      <c r="GJE111" s="17"/>
      <c r="GJF111" s="17"/>
      <c r="GJG111" s="17"/>
      <c r="GJH111" s="17"/>
      <c r="GJI111" s="17"/>
      <c r="GJJ111" s="17"/>
      <c r="GJK111" s="17"/>
      <c r="GJL111" s="17"/>
      <c r="GJM111" s="17"/>
      <c r="GJN111" s="17"/>
      <c r="GJO111" s="17"/>
      <c r="GJP111" s="17"/>
      <c r="GJQ111" s="17"/>
      <c r="GJR111" s="17"/>
      <c r="GJS111" s="17"/>
      <c r="GJT111" s="17"/>
      <c r="GJU111" s="17"/>
      <c r="GJV111" s="17"/>
      <c r="GJW111" s="17"/>
      <c r="GJX111" s="17"/>
      <c r="GJY111" s="17"/>
      <c r="GJZ111" s="17"/>
      <c r="GKA111" s="17"/>
      <c r="GKB111" s="17"/>
      <c r="GKC111" s="17"/>
      <c r="GKD111" s="17"/>
      <c r="GKE111" s="17"/>
      <c r="GKF111" s="17"/>
      <c r="GKG111" s="17"/>
      <c r="GKH111" s="17"/>
      <c r="GKI111" s="17"/>
      <c r="GKJ111" s="17"/>
      <c r="GKK111" s="17"/>
      <c r="GKL111" s="17"/>
      <c r="GKM111" s="17"/>
      <c r="GKN111" s="17"/>
      <c r="GKO111" s="17"/>
      <c r="GKP111" s="17"/>
      <c r="GKQ111" s="17"/>
      <c r="GKR111" s="17"/>
      <c r="GKS111" s="17"/>
      <c r="GKT111" s="17"/>
      <c r="GKU111" s="17"/>
      <c r="GKV111" s="17"/>
      <c r="GKW111" s="17"/>
      <c r="GKX111" s="17"/>
      <c r="GKY111" s="17"/>
      <c r="GKZ111" s="17"/>
      <c r="GLA111" s="17"/>
      <c r="GLB111" s="17"/>
      <c r="GLC111" s="17"/>
      <c r="GLD111" s="17"/>
      <c r="GLE111" s="17"/>
      <c r="GLF111" s="17"/>
      <c r="GLG111" s="17"/>
      <c r="GLH111" s="17"/>
      <c r="GLI111" s="17"/>
      <c r="GLJ111" s="17"/>
      <c r="GLK111" s="17"/>
      <c r="GLL111" s="17"/>
      <c r="GLM111" s="17"/>
      <c r="GLN111" s="17"/>
      <c r="GLO111" s="17"/>
      <c r="GLP111" s="17"/>
      <c r="GLQ111" s="17"/>
      <c r="GLR111" s="17"/>
      <c r="GLS111" s="17"/>
      <c r="GLT111" s="17"/>
      <c r="GLU111" s="17"/>
      <c r="GLV111" s="17"/>
      <c r="GLW111" s="17"/>
      <c r="GLX111" s="17"/>
      <c r="GLY111" s="17"/>
      <c r="GLZ111" s="17"/>
      <c r="GMA111" s="17"/>
      <c r="GMB111" s="17"/>
      <c r="GMC111" s="17"/>
      <c r="GMD111" s="17"/>
      <c r="GME111" s="17"/>
      <c r="GMF111" s="17"/>
      <c r="GMG111" s="17"/>
      <c r="GMH111" s="17"/>
      <c r="GMI111" s="17"/>
      <c r="GMJ111" s="17"/>
      <c r="GMK111" s="17"/>
      <c r="GML111" s="17"/>
      <c r="GMM111" s="17"/>
      <c r="GMN111" s="17"/>
      <c r="GMO111" s="17"/>
      <c r="GMP111" s="17"/>
      <c r="GMQ111" s="17"/>
      <c r="GMR111" s="17"/>
      <c r="GMS111" s="17"/>
      <c r="GMT111" s="17"/>
      <c r="GMU111" s="17"/>
      <c r="GMV111" s="17"/>
      <c r="GMW111" s="17"/>
      <c r="GMX111" s="17"/>
      <c r="GMY111" s="17"/>
      <c r="GMZ111" s="17"/>
      <c r="GNA111" s="17"/>
      <c r="GNB111" s="17"/>
      <c r="GNC111" s="17"/>
      <c r="GND111" s="17"/>
      <c r="GNE111" s="17"/>
      <c r="GNF111" s="17"/>
      <c r="GNG111" s="17"/>
      <c r="GNH111" s="17"/>
      <c r="GNI111" s="17"/>
      <c r="GNJ111" s="17"/>
      <c r="GNK111" s="17"/>
      <c r="GNL111" s="17"/>
      <c r="GNM111" s="17"/>
      <c r="GNN111" s="17"/>
      <c r="GNO111" s="17"/>
      <c r="GNP111" s="17"/>
      <c r="GNQ111" s="17"/>
      <c r="GNR111" s="17"/>
      <c r="GNS111" s="17"/>
      <c r="GNT111" s="17"/>
      <c r="GNU111" s="17"/>
      <c r="GNV111" s="17"/>
      <c r="GNW111" s="17"/>
      <c r="GNX111" s="17"/>
      <c r="GNY111" s="17"/>
      <c r="GNZ111" s="17"/>
      <c r="GOA111" s="17"/>
      <c r="GOB111" s="17"/>
      <c r="GOC111" s="17"/>
      <c r="GOD111" s="17"/>
      <c r="GOE111" s="17"/>
      <c r="GOF111" s="17"/>
      <c r="GOG111" s="17"/>
      <c r="GOH111" s="17"/>
      <c r="GOI111" s="17"/>
      <c r="GOJ111" s="17"/>
      <c r="GOK111" s="17"/>
      <c r="GOL111" s="17"/>
      <c r="GOM111" s="17"/>
      <c r="GON111" s="17"/>
      <c r="GOO111" s="17"/>
      <c r="GOP111" s="17"/>
      <c r="GOQ111" s="17"/>
      <c r="GOR111" s="17"/>
      <c r="GOS111" s="17"/>
      <c r="GOT111" s="17"/>
      <c r="GOU111" s="17"/>
      <c r="GOV111" s="17"/>
      <c r="GOW111" s="17"/>
      <c r="GOX111" s="17"/>
      <c r="GOY111" s="17"/>
      <c r="GOZ111" s="17"/>
      <c r="GPA111" s="17"/>
      <c r="GPB111" s="17"/>
      <c r="GPC111" s="17"/>
      <c r="GPD111" s="17"/>
      <c r="GPE111" s="17"/>
      <c r="GPF111" s="17"/>
      <c r="GPG111" s="17"/>
      <c r="GPH111" s="17"/>
      <c r="GPI111" s="17"/>
      <c r="GPJ111" s="17"/>
      <c r="GPK111" s="17"/>
      <c r="GPL111" s="17"/>
      <c r="GPM111" s="17"/>
      <c r="GPN111" s="17"/>
      <c r="GPO111" s="17"/>
      <c r="GPP111" s="17"/>
      <c r="GPQ111" s="17"/>
      <c r="GPR111" s="17"/>
      <c r="GPS111" s="17"/>
      <c r="GPT111" s="17"/>
      <c r="GPU111" s="17"/>
      <c r="GPV111" s="17"/>
      <c r="GPW111" s="17"/>
      <c r="GPX111" s="17"/>
      <c r="GPY111" s="17"/>
      <c r="GPZ111" s="17"/>
      <c r="GQA111" s="17"/>
      <c r="GQB111" s="17"/>
      <c r="GQC111" s="17"/>
      <c r="GQD111" s="17"/>
      <c r="GQE111" s="17"/>
      <c r="GQF111" s="17"/>
      <c r="GQG111" s="17"/>
      <c r="GQH111" s="17"/>
      <c r="GQI111" s="17"/>
      <c r="GQJ111" s="17"/>
      <c r="GQK111" s="17"/>
      <c r="GQL111" s="17"/>
      <c r="GQM111" s="17"/>
      <c r="GQN111" s="17"/>
      <c r="GQO111" s="17"/>
      <c r="GQP111" s="17"/>
      <c r="GQQ111" s="17"/>
      <c r="GQR111" s="17"/>
      <c r="GQS111" s="17"/>
      <c r="GQT111" s="17"/>
      <c r="GQU111" s="17"/>
      <c r="GQV111" s="17"/>
      <c r="GQW111" s="17"/>
      <c r="GQX111" s="17"/>
      <c r="GQY111" s="17"/>
      <c r="GQZ111" s="17"/>
      <c r="GRA111" s="17"/>
      <c r="GRB111" s="17"/>
      <c r="GRC111" s="17"/>
      <c r="GRD111" s="17"/>
      <c r="GRE111" s="17"/>
      <c r="GRF111" s="17"/>
      <c r="GRG111" s="17"/>
      <c r="GRH111" s="17"/>
      <c r="GRI111" s="17"/>
      <c r="GRJ111" s="17"/>
      <c r="GRK111" s="17"/>
      <c r="GRL111" s="17"/>
      <c r="GRM111" s="17"/>
      <c r="GRN111" s="17"/>
      <c r="GRO111" s="17"/>
      <c r="GRP111" s="17"/>
      <c r="GRQ111" s="17"/>
      <c r="GRR111" s="17"/>
      <c r="GRS111" s="17"/>
      <c r="GRT111" s="17"/>
      <c r="GRU111" s="17"/>
      <c r="GRV111" s="17"/>
      <c r="GRW111" s="17"/>
      <c r="GRX111" s="17"/>
      <c r="GRY111" s="17"/>
      <c r="GRZ111" s="17"/>
      <c r="GSA111" s="17"/>
      <c r="GSB111" s="17"/>
      <c r="GSC111" s="17"/>
      <c r="GSD111" s="17"/>
      <c r="GSE111" s="17"/>
      <c r="GSF111" s="17"/>
      <c r="GSG111" s="17"/>
      <c r="GSH111" s="17"/>
      <c r="GSI111" s="17"/>
      <c r="GSJ111" s="17"/>
      <c r="GSK111" s="17"/>
      <c r="GSL111" s="17"/>
      <c r="GSM111" s="17"/>
      <c r="GSN111" s="17"/>
      <c r="GSO111" s="17"/>
      <c r="GSP111" s="17"/>
      <c r="GSQ111" s="17"/>
      <c r="GSR111" s="17"/>
      <c r="GSS111" s="17"/>
      <c r="GST111" s="17"/>
      <c r="GSU111" s="17"/>
      <c r="GSV111" s="17"/>
      <c r="GSW111" s="17"/>
      <c r="GSX111" s="17"/>
      <c r="GSY111" s="17"/>
      <c r="GSZ111" s="17"/>
      <c r="GTA111" s="17"/>
      <c r="GTB111" s="17"/>
      <c r="GTC111" s="17"/>
      <c r="GTD111" s="17"/>
      <c r="GTE111" s="17"/>
      <c r="GTF111" s="17"/>
      <c r="GTG111" s="17"/>
      <c r="GTH111" s="17"/>
      <c r="GTI111" s="17"/>
      <c r="GTJ111" s="17"/>
      <c r="GTK111" s="17"/>
      <c r="GTL111" s="17"/>
      <c r="GTM111" s="17"/>
      <c r="GTN111" s="17"/>
      <c r="GTO111" s="17"/>
      <c r="GTP111" s="17"/>
      <c r="GTQ111" s="17"/>
      <c r="GTR111" s="17"/>
      <c r="GTS111" s="17"/>
      <c r="GTT111" s="17"/>
      <c r="GTU111" s="17"/>
      <c r="GTV111" s="17"/>
      <c r="GTW111" s="17"/>
      <c r="GTX111" s="17"/>
      <c r="GTY111" s="17"/>
      <c r="GTZ111" s="17"/>
      <c r="GUA111" s="17"/>
      <c r="GUB111" s="17"/>
      <c r="GUC111" s="17"/>
      <c r="GUD111" s="17"/>
      <c r="GUE111" s="17"/>
      <c r="GUF111" s="17"/>
      <c r="GUG111" s="17"/>
      <c r="GUH111" s="17"/>
      <c r="GUI111" s="17"/>
      <c r="GUJ111" s="17"/>
      <c r="GUK111" s="17"/>
      <c r="GUL111" s="17"/>
      <c r="GUM111" s="17"/>
      <c r="GUN111" s="17"/>
      <c r="GUO111" s="17"/>
      <c r="GUP111" s="17"/>
      <c r="GUQ111" s="17"/>
      <c r="GUR111" s="17"/>
      <c r="GUS111" s="17"/>
      <c r="GUT111" s="17"/>
      <c r="GUU111" s="17"/>
      <c r="GUV111" s="17"/>
      <c r="GUW111" s="17"/>
      <c r="GUX111" s="17"/>
      <c r="GUY111" s="17"/>
      <c r="GUZ111" s="17"/>
      <c r="GVA111" s="17"/>
      <c r="GVB111" s="17"/>
      <c r="GVC111" s="17"/>
      <c r="GVD111" s="17"/>
      <c r="GVE111" s="17"/>
      <c r="GVF111" s="17"/>
      <c r="GVG111" s="17"/>
      <c r="GVH111" s="17"/>
      <c r="GVI111" s="17"/>
      <c r="GVJ111" s="17"/>
      <c r="GVK111" s="17"/>
      <c r="GVL111" s="17"/>
      <c r="GVM111" s="17"/>
      <c r="GVN111" s="17"/>
      <c r="GVO111" s="17"/>
      <c r="GVP111" s="17"/>
      <c r="GVQ111" s="17"/>
      <c r="GVR111" s="17"/>
      <c r="GVS111" s="17"/>
      <c r="GVT111" s="17"/>
      <c r="GVU111" s="17"/>
      <c r="GVV111" s="17"/>
      <c r="GVW111" s="17"/>
      <c r="GVX111" s="17"/>
      <c r="GVY111" s="17"/>
      <c r="GVZ111" s="17"/>
      <c r="GWA111" s="17"/>
      <c r="GWB111" s="17"/>
      <c r="GWC111" s="17"/>
      <c r="GWD111" s="17"/>
      <c r="GWE111" s="17"/>
      <c r="GWF111" s="17"/>
      <c r="GWG111" s="17"/>
      <c r="GWH111" s="17"/>
      <c r="GWI111" s="17"/>
      <c r="GWJ111" s="17"/>
      <c r="GWK111" s="17"/>
      <c r="GWL111" s="17"/>
      <c r="GWM111" s="17"/>
      <c r="GWN111" s="17"/>
      <c r="GWO111" s="17"/>
      <c r="GWP111" s="17"/>
      <c r="GWQ111" s="17"/>
      <c r="GWR111" s="17"/>
      <c r="GWS111" s="17"/>
      <c r="GWT111" s="17"/>
      <c r="GWU111" s="17"/>
      <c r="GWV111" s="17"/>
      <c r="GWW111" s="17"/>
      <c r="GWX111" s="17"/>
      <c r="GWY111" s="17"/>
      <c r="GWZ111" s="17"/>
      <c r="GXA111" s="17"/>
      <c r="GXB111" s="17"/>
      <c r="GXC111" s="17"/>
      <c r="GXD111" s="17"/>
      <c r="GXE111" s="17"/>
      <c r="GXF111" s="17"/>
      <c r="GXG111" s="17"/>
      <c r="GXH111" s="17"/>
      <c r="GXI111" s="17"/>
      <c r="GXJ111" s="17"/>
      <c r="GXK111" s="17"/>
      <c r="GXL111" s="17"/>
      <c r="GXM111" s="17"/>
      <c r="GXN111" s="17"/>
      <c r="GXO111" s="17"/>
      <c r="GXP111" s="17"/>
      <c r="GXQ111" s="17"/>
      <c r="GXR111" s="17"/>
      <c r="GXS111" s="17"/>
      <c r="GXT111" s="17"/>
      <c r="GXU111" s="17"/>
      <c r="GXV111" s="17"/>
      <c r="GXW111" s="17"/>
      <c r="GXX111" s="17"/>
      <c r="GXY111" s="17"/>
      <c r="GXZ111" s="17"/>
      <c r="GYA111" s="17"/>
      <c r="GYB111" s="17"/>
      <c r="GYC111" s="17"/>
      <c r="GYD111" s="17"/>
      <c r="GYE111" s="17"/>
      <c r="GYF111" s="17"/>
      <c r="GYG111" s="17"/>
      <c r="GYH111" s="17"/>
      <c r="GYI111" s="17"/>
      <c r="GYJ111" s="17"/>
      <c r="GYK111" s="17"/>
      <c r="GYL111" s="17"/>
      <c r="GYM111" s="17"/>
      <c r="GYN111" s="17"/>
      <c r="GYO111" s="17"/>
      <c r="GYP111" s="17"/>
      <c r="GYQ111" s="17"/>
      <c r="GYR111" s="17"/>
      <c r="GYS111" s="17"/>
      <c r="GYT111" s="17"/>
      <c r="GYU111" s="17"/>
      <c r="GYV111" s="17"/>
      <c r="GYW111" s="17"/>
      <c r="GYX111" s="17"/>
      <c r="GYY111" s="17"/>
      <c r="GYZ111" s="17"/>
      <c r="GZA111" s="17"/>
      <c r="GZB111" s="17"/>
      <c r="GZC111" s="17"/>
      <c r="GZD111" s="17"/>
      <c r="GZE111" s="17"/>
      <c r="GZF111" s="17"/>
      <c r="GZG111" s="17"/>
      <c r="GZH111" s="17"/>
      <c r="GZI111" s="17"/>
      <c r="GZJ111" s="17"/>
      <c r="GZK111" s="17"/>
      <c r="GZL111" s="17"/>
      <c r="GZM111" s="17"/>
      <c r="GZN111" s="17"/>
      <c r="GZO111" s="17"/>
      <c r="GZP111" s="17"/>
      <c r="GZQ111" s="17"/>
      <c r="GZR111" s="17"/>
      <c r="GZS111" s="17"/>
      <c r="GZT111" s="17"/>
      <c r="GZU111" s="17"/>
      <c r="GZV111" s="17"/>
      <c r="GZW111" s="17"/>
      <c r="GZX111" s="17"/>
      <c r="GZY111" s="17"/>
      <c r="GZZ111" s="17"/>
      <c r="HAA111" s="17"/>
      <c r="HAB111" s="17"/>
      <c r="HAC111" s="17"/>
      <c r="HAD111" s="17"/>
      <c r="HAE111" s="17"/>
      <c r="HAF111" s="17"/>
      <c r="HAG111" s="17"/>
      <c r="HAH111" s="17"/>
      <c r="HAI111" s="17"/>
      <c r="HAJ111" s="17"/>
      <c r="HAK111" s="17"/>
      <c r="HAL111" s="17"/>
      <c r="HAM111" s="17"/>
      <c r="HAN111" s="17"/>
      <c r="HAO111" s="17"/>
      <c r="HAP111" s="17"/>
      <c r="HAQ111" s="17"/>
      <c r="HAR111" s="17"/>
      <c r="HAS111" s="17"/>
      <c r="HAT111" s="17"/>
      <c r="HAU111" s="17"/>
      <c r="HAV111" s="17"/>
      <c r="HAW111" s="17"/>
      <c r="HAX111" s="17"/>
      <c r="HAY111" s="17"/>
      <c r="HAZ111" s="17"/>
      <c r="HBA111" s="17"/>
      <c r="HBB111" s="17"/>
      <c r="HBC111" s="17"/>
      <c r="HBD111" s="17"/>
      <c r="HBE111" s="17"/>
      <c r="HBF111" s="17"/>
      <c r="HBG111" s="17"/>
      <c r="HBH111" s="17"/>
      <c r="HBI111" s="17"/>
      <c r="HBJ111" s="17"/>
      <c r="HBK111" s="17"/>
      <c r="HBL111" s="17"/>
      <c r="HBM111" s="17"/>
      <c r="HBN111" s="17"/>
      <c r="HBO111" s="17"/>
      <c r="HBP111" s="17"/>
      <c r="HBQ111" s="17"/>
      <c r="HBR111" s="17"/>
      <c r="HBS111" s="17"/>
      <c r="HBT111" s="17"/>
      <c r="HBU111" s="17"/>
      <c r="HBV111" s="17"/>
      <c r="HBW111" s="17"/>
      <c r="HBX111" s="17"/>
      <c r="HBY111" s="17"/>
      <c r="HBZ111" s="17"/>
      <c r="HCA111" s="17"/>
      <c r="HCB111" s="17"/>
      <c r="HCC111" s="17"/>
      <c r="HCD111" s="17"/>
      <c r="HCE111" s="17"/>
      <c r="HCF111" s="17"/>
      <c r="HCG111" s="17"/>
      <c r="HCH111" s="17"/>
      <c r="HCI111" s="17"/>
      <c r="HCJ111" s="17"/>
      <c r="HCK111" s="17"/>
      <c r="HCL111" s="17"/>
      <c r="HCM111" s="17"/>
      <c r="HCN111" s="17"/>
      <c r="HCO111" s="17"/>
      <c r="HCP111" s="17"/>
      <c r="HCQ111" s="17"/>
      <c r="HCR111" s="17"/>
      <c r="HCS111" s="17"/>
      <c r="HCT111" s="17"/>
      <c r="HCU111" s="17"/>
      <c r="HCV111" s="17"/>
      <c r="HCW111" s="17"/>
      <c r="HCX111" s="17"/>
      <c r="HCY111" s="17"/>
      <c r="HCZ111" s="17"/>
      <c r="HDA111" s="17"/>
      <c r="HDB111" s="17"/>
      <c r="HDC111" s="17"/>
      <c r="HDD111" s="17"/>
      <c r="HDE111" s="17"/>
      <c r="HDF111" s="17"/>
      <c r="HDG111" s="17"/>
      <c r="HDH111" s="17"/>
      <c r="HDI111" s="17"/>
      <c r="HDJ111" s="17"/>
      <c r="HDK111" s="17"/>
      <c r="HDL111" s="17"/>
      <c r="HDM111" s="17"/>
      <c r="HDN111" s="17"/>
      <c r="HDO111" s="17"/>
      <c r="HDP111" s="17"/>
      <c r="HDQ111" s="17"/>
      <c r="HDR111" s="17"/>
      <c r="HDS111" s="17"/>
      <c r="HDT111" s="17"/>
      <c r="HDU111" s="17"/>
      <c r="HDV111" s="17"/>
      <c r="HDW111" s="17"/>
      <c r="HDX111" s="17"/>
      <c r="HDY111" s="17"/>
      <c r="HDZ111" s="17"/>
      <c r="HEA111" s="17"/>
      <c r="HEB111" s="17"/>
      <c r="HEC111" s="17"/>
      <c r="HED111" s="17"/>
      <c r="HEE111" s="17"/>
      <c r="HEF111" s="17"/>
      <c r="HEG111" s="17"/>
      <c r="HEH111" s="17"/>
      <c r="HEI111" s="17"/>
      <c r="HEJ111" s="17"/>
      <c r="HEK111" s="17"/>
      <c r="HEL111" s="17"/>
      <c r="HEM111" s="17"/>
      <c r="HEN111" s="17"/>
      <c r="HEO111" s="17"/>
      <c r="HEP111" s="17"/>
      <c r="HEQ111" s="17"/>
      <c r="HER111" s="17"/>
      <c r="HES111" s="17"/>
      <c r="HET111" s="17"/>
      <c r="HEU111" s="17"/>
      <c r="HEV111" s="17"/>
      <c r="HEW111" s="17"/>
      <c r="HEX111" s="17"/>
      <c r="HEY111" s="17"/>
      <c r="HEZ111" s="17"/>
      <c r="HFA111" s="17"/>
      <c r="HFB111" s="17"/>
      <c r="HFC111" s="17"/>
      <c r="HFD111" s="17"/>
      <c r="HFE111" s="17"/>
      <c r="HFF111" s="17"/>
      <c r="HFG111" s="17"/>
      <c r="HFH111" s="17"/>
      <c r="HFI111" s="17"/>
      <c r="HFJ111" s="17"/>
      <c r="HFK111" s="17"/>
      <c r="HFL111" s="17"/>
      <c r="HFM111" s="17"/>
      <c r="HFN111" s="17"/>
      <c r="HFO111" s="17"/>
      <c r="HFP111" s="17"/>
      <c r="HFQ111" s="17"/>
      <c r="HFR111" s="17"/>
      <c r="HFS111" s="17"/>
      <c r="HFT111" s="17"/>
      <c r="HFU111" s="17"/>
      <c r="HFV111" s="17"/>
      <c r="HFW111" s="17"/>
      <c r="HFX111" s="17"/>
      <c r="HFY111" s="17"/>
      <c r="HFZ111" s="17"/>
      <c r="HGA111" s="17"/>
      <c r="HGB111" s="17"/>
      <c r="HGC111" s="17"/>
      <c r="HGD111" s="17"/>
      <c r="HGE111" s="17"/>
      <c r="HGF111" s="17"/>
      <c r="HGG111" s="17"/>
      <c r="HGH111" s="17"/>
      <c r="HGI111" s="17"/>
      <c r="HGJ111" s="17"/>
      <c r="HGK111" s="17"/>
      <c r="HGL111" s="17"/>
      <c r="HGM111" s="17"/>
      <c r="HGN111" s="17"/>
      <c r="HGO111" s="17"/>
      <c r="HGP111" s="17"/>
      <c r="HGQ111" s="17"/>
      <c r="HGR111" s="17"/>
      <c r="HGS111" s="17"/>
      <c r="HGT111" s="17"/>
      <c r="HGU111" s="17"/>
      <c r="HGV111" s="17"/>
      <c r="HGW111" s="17"/>
      <c r="HGX111" s="17"/>
      <c r="HGY111" s="17"/>
      <c r="HGZ111" s="17"/>
      <c r="HHA111" s="17"/>
      <c r="HHB111" s="17"/>
      <c r="HHC111" s="17"/>
      <c r="HHD111" s="17"/>
      <c r="HHE111" s="17"/>
      <c r="HHF111" s="17"/>
      <c r="HHG111" s="17"/>
      <c r="HHH111" s="17"/>
      <c r="HHI111" s="17"/>
      <c r="HHJ111" s="17"/>
      <c r="HHK111" s="17"/>
      <c r="HHL111" s="17"/>
      <c r="HHM111" s="17"/>
      <c r="HHN111" s="17"/>
      <c r="HHO111" s="17"/>
      <c r="HHP111" s="17"/>
      <c r="HHQ111" s="17"/>
      <c r="HHR111" s="17"/>
      <c r="HHS111" s="17"/>
      <c r="HHT111" s="17"/>
      <c r="HHU111" s="17"/>
      <c r="HHV111" s="17"/>
      <c r="HHW111" s="17"/>
      <c r="HHX111" s="17"/>
      <c r="HHY111" s="17"/>
      <c r="HHZ111" s="17"/>
      <c r="HIA111" s="17"/>
      <c r="HIB111" s="17"/>
      <c r="HIC111" s="17"/>
      <c r="HID111" s="17"/>
      <c r="HIE111" s="17"/>
      <c r="HIF111" s="17"/>
      <c r="HIG111" s="17"/>
      <c r="HIH111" s="17"/>
      <c r="HII111" s="17"/>
      <c r="HIJ111" s="17"/>
      <c r="HIK111" s="17"/>
      <c r="HIL111" s="17"/>
      <c r="HIM111" s="17"/>
      <c r="HIN111" s="17"/>
      <c r="HIO111" s="17"/>
      <c r="HIP111" s="17"/>
      <c r="HIQ111" s="17"/>
      <c r="HIR111" s="17"/>
      <c r="HIS111" s="17"/>
      <c r="HIT111" s="17"/>
      <c r="HIU111" s="17"/>
      <c r="HIV111" s="17"/>
      <c r="HIW111" s="17"/>
      <c r="HIX111" s="17"/>
      <c r="HIY111" s="17"/>
      <c r="HIZ111" s="17"/>
      <c r="HJA111" s="17"/>
      <c r="HJB111" s="17"/>
      <c r="HJC111" s="17"/>
      <c r="HJD111" s="17"/>
      <c r="HJE111" s="17"/>
      <c r="HJF111" s="17"/>
      <c r="HJG111" s="17"/>
      <c r="HJH111" s="17"/>
      <c r="HJI111" s="17"/>
      <c r="HJJ111" s="17"/>
      <c r="HJK111" s="17"/>
      <c r="HJL111" s="17"/>
      <c r="HJM111" s="17"/>
      <c r="HJN111" s="17"/>
      <c r="HJO111" s="17"/>
      <c r="HJP111" s="17"/>
      <c r="HJQ111" s="17"/>
      <c r="HJR111" s="17"/>
      <c r="HJS111" s="17"/>
      <c r="HJT111" s="17"/>
      <c r="HJU111" s="17"/>
      <c r="HJV111" s="17"/>
      <c r="HJW111" s="17"/>
      <c r="HJX111" s="17"/>
      <c r="HJY111" s="17"/>
      <c r="HJZ111" s="17"/>
      <c r="HKA111" s="17"/>
      <c r="HKB111" s="17"/>
      <c r="HKC111" s="17"/>
      <c r="HKD111" s="17"/>
      <c r="HKE111" s="17"/>
      <c r="HKF111" s="17"/>
      <c r="HKG111" s="17"/>
      <c r="HKH111" s="17"/>
      <c r="HKI111" s="17"/>
      <c r="HKJ111" s="17"/>
      <c r="HKK111" s="17"/>
      <c r="HKL111" s="17"/>
      <c r="HKM111" s="17"/>
      <c r="HKN111" s="17"/>
      <c r="HKO111" s="17"/>
      <c r="HKP111" s="17"/>
      <c r="HKQ111" s="17"/>
      <c r="HKR111" s="17"/>
      <c r="HKS111" s="17"/>
      <c r="HKT111" s="17"/>
      <c r="HKU111" s="17"/>
      <c r="HKV111" s="17"/>
      <c r="HKW111" s="17"/>
      <c r="HKX111" s="17"/>
      <c r="HKY111" s="17"/>
      <c r="HKZ111" s="17"/>
      <c r="HLA111" s="17"/>
      <c r="HLB111" s="17"/>
      <c r="HLC111" s="17"/>
      <c r="HLD111" s="17"/>
      <c r="HLE111" s="17"/>
      <c r="HLF111" s="17"/>
      <c r="HLG111" s="17"/>
      <c r="HLH111" s="17"/>
      <c r="HLI111" s="17"/>
      <c r="HLJ111" s="17"/>
      <c r="HLK111" s="17"/>
      <c r="HLL111" s="17"/>
      <c r="HLM111" s="17"/>
      <c r="HLN111" s="17"/>
      <c r="HLO111" s="17"/>
      <c r="HLP111" s="17"/>
      <c r="HLQ111" s="17"/>
      <c r="HLR111" s="17"/>
      <c r="HLS111" s="17"/>
      <c r="HLT111" s="17"/>
      <c r="HLU111" s="17"/>
      <c r="HLV111" s="17"/>
      <c r="HLW111" s="17"/>
      <c r="HLX111" s="17"/>
      <c r="HLY111" s="17"/>
      <c r="HLZ111" s="17"/>
      <c r="HMA111" s="17"/>
      <c r="HMB111" s="17"/>
      <c r="HMC111" s="17"/>
      <c r="HMD111" s="17"/>
      <c r="HME111" s="17"/>
      <c r="HMF111" s="17"/>
      <c r="HMG111" s="17"/>
      <c r="HMH111" s="17"/>
      <c r="HMI111" s="17"/>
      <c r="HMJ111" s="17"/>
      <c r="HMK111" s="17"/>
      <c r="HML111" s="17"/>
      <c r="HMM111" s="17"/>
      <c r="HMN111" s="17"/>
      <c r="HMO111" s="17"/>
      <c r="HMP111" s="17"/>
      <c r="HMQ111" s="17"/>
      <c r="HMR111" s="17"/>
      <c r="HMS111" s="17"/>
      <c r="HMT111" s="17"/>
      <c r="HMU111" s="17"/>
      <c r="HMV111" s="17"/>
      <c r="HMW111" s="17"/>
      <c r="HMX111" s="17"/>
      <c r="HMY111" s="17"/>
      <c r="HMZ111" s="17"/>
      <c r="HNA111" s="17"/>
      <c r="HNB111" s="17"/>
      <c r="HNC111" s="17"/>
      <c r="HND111" s="17"/>
      <c r="HNE111" s="17"/>
      <c r="HNF111" s="17"/>
      <c r="HNG111" s="17"/>
      <c r="HNH111" s="17"/>
      <c r="HNI111" s="17"/>
      <c r="HNJ111" s="17"/>
      <c r="HNK111" s="17"/>
      <c r="HNL111" s="17"/>
      <c r="HNM111" s="17"/>
      <c r="HNN111" s="17"/>
      <c r="HNO111" s="17"/>
      <c r="HNP111" s="17"/>
      <c r="HNQ111" s="17"/>
      <c r="HNR111" s="17"/>
      <c r="HNS111" s="17"/>
      <c r="HNT111" s="17"/>
      <c r="HNU111" s="17"/>
      <c r="HNV111" s="17"/>
      <c r="HNW111" s="17"/>
      <c r="HNX111" s="17"/>
      <c r="HNY111" s="17"/>
      <c r="HNZ111" s="17"/>
      <c r="HOA111" s="17"/>
      <c r="HOB111" s="17"/>
      <c r="HOC111" s="17"/>
      <c r="HOD111" s="17"/>
      <c r="HOE111" s="17"/>
      <c r="HOF111" s="17"/>
      <c r="HOG111" s="17"/>
      <c r="HOH111" s="17"/>
      <c r="HOI111" s="17"/>
      <c r="HOJ111" s="17"/>
      <c r="HOK111" s="17"/>
      <c r="HOL111" s="17"/>
      <c r="HOM111" s="17"/>
      <c r="HON111" s="17"/>
      <c r="HOO111" s="17"/>
      <c r="HOP111" s="17"/>
      <c r="HOQ111" s="17"/>
      <c r="HOR111" s="17"/>
      <c r="HOS111" s="17"/>
      <c r="HOT111" s="17"/>
      <c r="HOU111" s="17"/>
      <c r="HOV111" s="17"/>
      <c r="HOW111" s="17"/>
      <c r="HOX111" s="17"/>
      <c r="HOY111" s="17"/>
      <c r="HOZ111" s="17"/>
      <c r="HPA111" s="17"/>
      <c r="HPB111" s="17"/>
      <c r="HPC111" s="17"/>
      <c r="HPD111" s="17"/>
      <c r="HPE111" s="17"/>
      <c r="HPF111" s="17"/>
      <c r="HPG111" s="17"/>
      <c r="HPH111" s="17"/>
      <c r="HPI111" s="17"/>
      <c r="HPJ111" s="17"/>
      <c r="HPK111" s="17"/>
      <c r="HPL111" s="17"/>
      <c r="HPM111" s="17"/>
      <c r="HPN111" s="17"/>
      <c r="HPO111" s="17"/>
      <c r="HPP111" s="17"/>
      <c r="HPQ111" s="17"/>
      <c r="HPR111" s="17"/>
      <c r="HPS111" s="17"/>
      <c r="HPT111" s="17"/>
      <c r="HPU111" s="17"/>
      <c r="HPV111" s="17"/>
      <c r="HPW111" s="17"/>
      <c r="HPX111" s="17"/>
      <c r="HPY111" s="17"/>
      <c r="HPZ111" s="17"/>
      <c r="HQA111" s="17"/>
      <c r="HQB111" s="17"/>
      <c r="HQC111" s="17"/>
      <c r="HQD111" s="17"/>
      <c r="HQE111" s="17"/>
      <c r="HQF111" s="17"/>
      <c r="HQG111" s="17"/>
      <c r="HQH111" s="17"/>
      <c r="HQI111" s="17"/>
      <c r="HQJ111" s="17"/>
      <c r="HQK111" s="17"/>
      <c r="HQL111" s="17"/>
      <c r="HQM111" s="17"/>
      <c r="HQN111" s="17"/>
      <c r="HQO111" s="17"/>
      <c r="HQP111" s="17"/>
      <c r="HQQ111" s="17"/>
      <c r="HQR111" s="17"/>
      <c r="HQS111" s="17"/>
      <c r="HQT111" s="17"/>
      <c r="HQU111" s="17"/>
      <c r="HQV111" s="17"/>
      <c r="HQW111" s="17"/>
      <c r="HQX111" s="17"/>
      <c r="HQY111" s="17"/>
      <c r="HQZ111" s="17"/>
      <c r="HRA111" s="17"/>
      <c r="HRB111" s="17"/>
      <c r="HRC111" s="17"/>
      <c r="HRD111" s="17"/>
      <c r="HRE111" s="17"/>
      <c r="HRF111" s="17"/>
      <c r="HRG111" s="17"/>
      <c r="HRH111" s="17"/>
      <c r="HRI111" s="17"/>
      <c r="HRJ111" s="17"/>
      <c r="HRK111" s="17"/>
      <c r="HRL111" s="17"/>
      <c r="HRM111" s="17"/>
      <c r="HRN111" s="17"/>
      <c r="HRO111" s="17"/>
      <c r="HRP111" s="17"/>
      <c r="HRQ111" s="17"/>
      <c r="HRR111" s="17"/>
      <c r="HRS111" s="17"/>
      <c r="HRT111" s="17"/>
      <c r="HRU111" s="17"/>
      <c r="HRV111" s="17"/>
      <c r="HRW111" s="17"/>
      <c r="HRX111" s="17"/>
      <c r="HRY111" s="17"/>
      <c r="HRZ111" s="17"/>
      <c r="HSA111" s="17"/>
      <c r="HSB111" s="17"/>
      <c r="HSC111" s="17"/>
      <c r="HSD111" s="17"/>
      <c r="HSE111" s="17"/>
      <c r="HSF111" s="17"/>
      <c r="HSG111" s="17"/>
      <c r="HSH111" s="17"/>
      <c r="HSI111" s="17"/>
      <c r="HSJ111" s="17"/>
      <c r="HSK111" s="17"/>
      <c r="HSL111" s="17"/>
      <c r="HSM111" s="17"/>
      <c r="HSN111" s="17"/>
      <c r="HSO111" s="17"/>
      <c r="HSP111" s="17"/>
      <c r="HSQ111" s="17"/>
      <c r="HSR111" s="17"/>
      <c r="HSS111" s="17"/>
      <c r="HST111" s="17"/>
      <c r="HSU111" s="17"/>
      <c r="HSV111" s="17"/>
      <c r="HSW111" s="17"/>
      <c r="HSX111" s="17"/>
      <c r="HSY111" s="17"/>
      <c r="HSZ111" s="17"/>
      <c r="HTA111" s="17"/>
      <c r="HTB111" s="17"/>
      <c r="HTC111" s="17"/>
      <c r="HTD111" s="17"/>
      <c r="HTE111" s="17"/>
      <c r="HTF111" s="17"/>
      <c r="HTG111" s="17"/>
      <c r="HTH111" s="17"/>
      <c r="HTI111" s="17"/>
      <c r="HTJ111" s="17"/>
      <c r="HTK111" s="17"/>
      <c r="HTL111" s="17"/>
      <c r="HTM111" s="17"/>
      <c r="HTN111" s="17"/>
      <c r="HTO111" s="17"/>
      <c r="HTP111" s="17"/>
      <c r="HTQ111" s="17"/>
      <c r="HTR111" s="17"/>
      <c r="HTS111" s="17"/>
      <c r="HTT111" s="17"/>
      <c r="HTU111" s="17"/>
      <c r="HTV111" s="17"/>
      <c r="HTW111" s="17"/>
      <c r="HTX111" s="17"/>
      <c r="HTY111" s="17"/>
      <c r="HTZ111" s="17"/>
      <c r="HUA111" s="17"/>
      <c r="HUB111" s="17"/>
      <c r="HUC111" s="17"/>
      <c r="HUD111" s="17"/>
      <c r="HUE111" s="17"/>
      <c r="HUF111" s="17"/>
      <c r="HUG111" s="17"/>
      <c r="HUH111" s="17"/>
      <c r="HUI111" s="17"/>
      <c r="HUJ111" s="17"/>
      <c r="HUK111" s="17"/>
      <c r="HUL111" s="17"/>
      <c r="HUM111" s="17"/>
      <c r="HUN111" s="17"/>
      <c r="HUO111" s="17"/>
      <c r="HUP111" s="17"/>
      <c r="HUQ111" s="17"/>
      <c r="HUR111" s="17"/>
      <c r="HUS111" s="17"/>
      <c r="HUT111" s="17"/>
      <c r="HUU111" s="17"/>
      <c r="HUV111" s="17"/>
      <c r="HUW111" s="17"/>
      <c r="HUX111" s="17"/>
      <c r="HUY111" s="17"/>
      <c r="HUZ111" s="17"/>
      <c r="HVA111" s="17"/>
      <c r="HVB111" s="17"/>
      <c r="HVC111" s="17"/>
      <c r="HVD111" s="17"/>
      <c r="HVE111" s="17"/>
      <c r="HVF111" s="17"/>
      <c r="HVG111" s="17"/>
      <c r="HVH111" s="17"/>
      <c r="HVI111" s="17"/>
      <c r="HVJ111" s="17"/>
      <c r="HVK111" s="17"/>
      <c r="HVL111" s="17"/>
      <c r="HVM111" s="17"/>
      <c r="HVN111" s="17"/>
      <c r="HVO111" s="17"/>
      <c r="HVP111" s="17"/>
      <c r="HVQ111" s="17"/>
      <c r="HVR111" s="17"/>
      <c r="HVS111" s="17"/>
      <c r="HVT111" s="17"/>
      <c r="HVU111" s="17"/>
      <c r="HVV111" s="17"/>
      <c r="HVW111" s="17"/>
      <c r="HVX111" s="17"/>
      <c r="HVY111" s="17"/>
      <c r="HVZ111" s="17"/>
      <c r="HWA111" s="17"/>
      <c r="HWB111" s="17"/>
      <c r="HWC111" s="17"/>
      <c r="HWD111" s="17"/>
      <c r="HWE111" s="17"/>
      <c r="HWF111" s="17"/>
      <c r="HWG111" s="17"/>
      <c r="HWH111" s="17"/>
      <c r="HWI111" s="17"/>
      <c r="HWJ111" s="17"/>
      <c r="HWK111" s="17"/>
      <c r="HWL111" s="17"/>
      <c r="HWM111" s="17"/>
      <c r="HWN111" s="17"/>
      <c r="HWO111" s="17"/>
      <c r="HWP111" s="17"/>
      <c r="HWQ111" s="17"/>
      <c r="HWR111" s="17"/>
      <c r="HWS111" s="17"/>
      <c r="HWT111" s="17"/>
      <c r="HWU111" s="17"/>
      <c r="HWV111" s="17"/>
      <c r="HWW111" s="17"/>
      <c r="HWX111" s="17"/>
      <c r="HWY111" s="17"/>
      <c r="HWZ111" s="17"/>
      <c r="HXA111" s="17"/>
      <c r="HXB111" s="17"/>
      <c r="HXC111" s="17"/>
      <c r="HXD111" s="17"/>
      <c r="HXE111" s="17"/>
      <c r="HXF111" s="17"/>
      <c r="HXG111" s="17"/>
      <c r="HXH111" s="17"/>
      <c r="HXI111" s="17"/>
      <c r="HXJ111" s="17"/>
      <c r="HXK111" s="17"/>
      <c r="HXL111" s="17"/>
      <c r="HXM111" s="17"/>
      <c r="HXN111" s="17"/>
      <c r="HXO111" s="17"/>
      <c r="HXP111" s="17"/>
      <c r="HXQ111" s="17"/>
      <c r="HXR111" s="17"/>
      <c r="HXS111" s="17"/>
      <c r="HXT111" s="17"/>
      <c r="HXU111" s="17"/>
      <c r="HXV111" s="17"/>
      <c r="HXW111" s="17"/>
      <c r="HXX111" s="17"/>
      <c r="HXY111" s="17"/>
      <c r="HXZ111" s="17"/>
      <c r="HYA111" s="17"/>
      <c r="HYB111" s="17"/>
      <c r="HYC111" s="17"/>
      <c r="HYD111" s="17"/>
      <c r="HYE111" s="17"/>
      <c r="HYF111" s="17"/>
      <c r="HYG111" s="17"/>
      <c r="HYH111" s="17"/>
      <c r="HYI111" s="17"/>
      <c r="HYJ111" s="17"/>
      <c r="HYK111" s="17"/>
      <c r="HYL111" s="17"/>
      <c r="HYM111" s="17"/>
      <c r="HYN111" s="17"/>
      <c r="HYO111" s="17"/>
      <c r="HYP111" s="17"/>
      <c r="HYQ111" s="17"/>
      <c r="HYR111" s="17"/>
      <c r="HYS111" s="17"/>
      <c r="HYT111" s="17"/>
      <c r="HYU111" s="17"/>
      <c r="HYV111" s="17"/>
      <c r="HYW111" s="17"/>
      <c r="HYX111" s="17"/>
      <c r="HYY111" s="17"/>
      <c r="HYZ111" s="17"/>
      <c r="HZA111" s="17"/>
      <c r="HZB111" s="17"/>
      <c r="HZC111" s="17"/>
      <c r="HZD111" s="17"/>
      <c r="HZE111" s="17"/>
      <c r="HZF111" s="17"/>
      <c r="HZG111" s="17"/>
      <c r="HZH111" s="17"/>
      <c r="HZI111" s="17"/>
      <c r="HZJ111" s="17"/>
      <c r="HZK111" s="17"/>
      <c r="HZL111" s="17"/>
      <c r="HZM111" s="17"/>
      <c r="HZN111" s="17"/>
      <c r="HZO111" s="17"/>
      <c r="HZP111" s="17"/>
      <c r="HZQ111" s="17"/>
      <c r="HZR111" s="17"/>
      <c r="HZS111" s="17"/>
      <c r="HZT111" s="17"/>
      <c r="HZU111" s="17"/>
      <c r="HZV111" s="17"/>
      <c r="HZW111" s="17"/>
      <c r="HZX111" s="17"/>
      <c r="HZY111" s="17"/>
      <c r="HZZ111" s="17"/>
      <c r="IAA111" s="17"/>
      <c r="IAB111" s="17"/>
      <c r="IAC111" s="17"/>
      <c r="IAD111" s="17"/>
      <c r="IAE111" s="17"/>
      <c r="IAF111" s="17"/>
      <c r="IAG111" s="17"/>
      <c r="IAH111" s="17"/>
      <c r="IAI111" s="17"/>
      <c r="IAJ111" s="17"/>
      <c r="IAK111" s="17"/>
      <c r="IAL111" s="17"/>
      <c r="IAM111" s="17"/>
      <c r="IAN111" s="17"/>
      <c r="IAO111" s="17"/>
      <c r="IAP111" s="17"/>
      <c r="IAQ111" s="17"/>
      <c r="IAR111" s="17"/>
      <c r="IAS111" s="17"/>
      <c r="IAT111" s="17"/>
      <c r="IAU111" s="17"/>
      <c r="IAV111" s="17"/>
      <c r="IAW111" s="17"/>
      <c r="IAX111" s="17"/>
      <c r="IAY111" s="17"/>
      <c r="IAZ111" s="17"/>
      <c r="IBA111" s="17"/>
      <c r="IBB111" s="17"/>
      <c r="IBC111" s="17"/>
      <c r="IBD111" s="17"/>
      <c r="IBE111" s="17"/>
      <c r="IBF111" s="17"/>
      <c r="IBG111" s="17"/>
      <c r="IBH111" s="17"/>
      <c r="IBI111" s="17"/>
      <c r="IBJ111" s="17"/>
      <c r="IBK111" s="17"/>
      <c r="IBL111" s="17"/>
      <c r="IBM111" s="17"/>
      <c r="IBN111" s="17"/>
      <c r="IBO111" s="17"/>
      <c r="IBP111" s="17"/>
      <c r="IBQ111" s="17"/>
      <c r="IBR111" s="17"/>
      <c r="IBS111" s="17"/>
      <c r="IBT111" s="17"/>
      <c r="IBU111" s="17"/>
      <c r="IBV111" s="17"/>
      <c r="IBW111" s="17"/>
      <c r="IBX111" s="17"/>
      <c r="IBY111" s="17"/>
      <c r="IBZ111" s="17"/>
      <c r="ICA111" s="17"/>
      <c r="ICB111" s="17"/>
      <c r="ICC111" s="17"/>
      <c r="ICD111" s="17"/>
      <c r="ICE111" s="17"/>
      <c r="ICF111" s="17"/>
      <c r="ICG111" s="17"/>
      <c r="ICH111" s="17"/>
      <c r="ICI111" s="17"/>
      <c r="ICJ111" s="17"/>
      <c r="ICK111" s="17"/>
      <c r="ICL111" s="17"/>
      <c r="ICM111" s="17"/>
      <c r="ICN111" s="17"/>
      <c r="ICO111" s="17"/>
      <c r="ICP111" s="17"/>
      <c r="ICQ111" s="17"/>
      <c r="ICR111" s="17"/>
      <c r="ICS111" s="17"/>
      <c r="ICT111" s="17"/>
      <c r="ICU111" s="17"/>
      <c r="ICV111" s="17"/>
      <c r="ICW111" s="17"/>
      <c r="ICX111" s="17"/>
      <c r="ICY111" s="17"/>
      <c r="ICZ111" s="17"/>
      <c r="IDA111" s="17"/>
      <c r="IDB111" s="17"/>
      <c r="IDC111" s="17"/>
      <c r="IDD111" s="17"/>
      <c r="IDE111" s="17"/>
      <c r="IDF111" s="17"/>
      <c r="IDG111" s="17"/>
      <c r="IDH111" s="17"/>
      <c r="IDI111" s="17"/>
      <c r="IDJ111" s="17"/>
      <c r="IDK111" s="17"/>
      <c r="IDL111" s="17"/>
      <c r="IDM111" s="17"/>
      <c r="IDN111" s="17"/>
      <c r="IDO111" s="17"/>
      <c r="IDP111" s="17"/>
      <c r="IDQ111" s="17"/>
      <c r="IDR111" s="17"/>
      <c r="IDS111" s="17"/>
      <c r="IDT111" s="17"/>
      <c r="IDU111" s="17"/>
      <c r="IDV111" s="17"/>
      <c r="IDW111" s="17"/>
      <c r="IDX111" s="17"/>
      <c r="IDY111" s="17"/>
      <c r="IDZ111" s="17"/>
      <c r="IEA111" s="17"/>
      <c r="IEB111" s="17"/>
      <c r="IEC111" s="17"/>
      <c r="IED111" s="17"/>
      <c r="IEE111" s="17"/>
      <c r="IEF111" s="17"/>
      <c r="IEG111" s="17"/>
      <c r="IEH111" s="17"/>
      <c r="IEI111" s="17"/>
      <c r="IEJ111" s="17"/>
      <c r="IEK111" s="17"/>
      <c r="IEL111" s="17"/>
      <c r="IEM111" s="17"/>
      <c r="IEN111" s="17"/>
      <c r="IEO111" s="17"/>
      <c r="IEP111" s="17"/>
      <c r="IEQ111" s="17"/>
      <c r="IER111" s="17"/>
      <c r="IES111" s="17"/>
      <c r="IET111" s="17"/>
      <c r="IEU111" s="17"/>
      <c r="IEV111" s="17"/>
      <c r="IEW111" s="17"/>
      <c r="IEX111" s="17"/>
      <c r="IEY111" s="17"/>
      <c r="IEZ111" s="17"/>
      <c r="IFA111" s="17"/>
      <c r="IFB111" s="17"/>
      <c r="IFC111" s="17"/>
      <c r="IFD111" s="17"/>
      <c r="IFE111" s="17"/>
      <c r="IFF111" s="17"/>
      <c r="IFG111" s="17"/>
      <c r="IFH111" s="17"/>
      <c r="IFI111" s="17"/>
      <c r="IFJ111" s="17"/>
      <c r="IFK111" s="17"/>
      <c r="IFL111" s="17"/>
      <c r="IFM111" s="17"/>
      <c r="IFN111" s="17"/>
      <c r="IFO111" s="17"/>
      <c r="IFP111" s="17"/>
      <c r="IFQ111" s="17"/>
      <c r="IFR111" s="17"/>
      <c r="IFS111" s="17"/>
      <c r="IFT111" s="17"/>
      <c r="IFU111" s="17"/>
      <c r="IFV111" s="17"/>
      <c r="IFW111" s="17"/>
      <c r="IFX111" s="17"/>
      <c r="IFY111" s="17"/>
      <c r="IFZ111" s="17"/>
      <c r="IGA111" s="17"/>
      <c r="IGB111" s="17"/>
      <c r="IGC111" s="17"/>
      <c r="IGD111" s="17"/>
      <c r="IGE111" s="17"/>
      <c r="IGF111" s="17"/>
      <c r="IGG111" s="17"/>
      <c r="IGH111" s="17"/>
      <c r="IGI111" s="17"/>
      <c r="IGJ111" s="17"/>
      <c r="IGK111" s="17"/>
      <c r="IGL111" s="17"/>
      <c r="IGM111" s="17"/>
      <c r="IGN111" s="17"/>
      <c r="IGO111" s="17"/>
      <c r="IGP111" s="17"/>
      <c r="IGQ111" s="17"/>
      <c r="IGR111" s="17"/>
      <c r="IGS111" s="17"/>
      <c r="IGT111" s="17"/>
      <c r="IGU111" s="17"/>
      <c r="IGV111" s="17"/>
      <c r="IGW111" s="17"/>
      <c r="IGX111" s="17"/>
      <c r="IGY111" s="17"/>
      <c r="IGZ111" s="17"/>
      <c r="IHA111" s="17"/>
      <c r="IHB111" s="17"/>
      <c r="IHC111" s="17"/>
      <c r="IHD111" s="17"/>
      <c r="IHE111" s="17"/>
      <c r="IHF111" s="17"/>
      <c r="IHG111" s="17"/>
      <c r="IHH111" s="17"/>
      <c r="IHI111" s="17"/>
      <c r="IHJ111" s="17"/>
      <c r="IHK111" s="17"/>
      <c r="IHL111" s="17"/>
      <c r="IHM111" s="17"/>
      <c r="IHN111" s="17"/>
      <c r="IHO111" s="17"/>
      <c r="IHP111" s="17"/>
      <c r="IHQ111" s="17"/>
      <c r="IHR111" s="17"/>
      <c r="IHS111" s="17"/>
      <c r="IHT111" s="17"/>
      <c r="IHU111" s="17"/>
      <c r="IHV111" s="17"/>
      <c r="IHW111" s="17"/>
      <c r="IHX111" s="17"/>
      <c r="IHY111" s="17"/>
      <c r="IHZ111" s="17"/>
      <c r="IIA111" s="17"/>
      <c r="IIB111" s="17"/>
      <c r="IIC111" s="17"/>
      <c r="IID111" s="17"/>
      <c r="IIE111" s="17"/>
      <c r="IIF111" s="17"/>
      <c r="IIG111" s="17"/>
      <c r="IIH111" s="17"/>
      <c r="III111" s="17"/>
      <c r="IIJ111" s="17"/>
      <c r="IIK111" s="17"/>
      <c r="IIL111" s="17"/>
      <c r="IIM111" s="17"/>
      <c r="IIN111" s="17"/>
      <c r="IIO111" s="17"/>
      <c r="IIP111" s="17"/>
      <c r="IIQ111" s="17"/>
      <c r="IIR111" s="17"/>
      <c r="IIS111" s="17"/>
      <c r="IIT111" s="17"/>
      <c r="IIU111" s="17"/>
      <c r="IIV111" s="17"/>
      <c r="IIW111" s="17"/>
      <c r="IIX111" s="17"/>
      <c r="IIY111" s="17"/>
      <c r="IIZ111" s="17"/>
      <c r="IJA111" s="17"/>
      <c r="IJB111" s="17"/>
      <c r="IJC111" s="17"/>
      <c r="IJD111" s="17"/>
      <c r="IJE111" s="17"/>
      <c r="IJF111" s="17"/>
      <c r="IJG111" s="17"/>
      <c r="IJH111" s="17"/>
      <c r="IJI111" s="17"/>
      <c r="IJJ111" s="17"/>
      <c r="IJK111" s="17"/>
      <c r="IJL111" s="17"/>
      <c r="IJM111" s="17"/>
      <c r="IJN111" s="17"/>
      <c r="IJO111" s="17"/>
      <c r="IJP111" s="17"/>
      <c r="IJQ111" s="17"/>
      <c r="IJR111" s="17"/>
      <c r="IJS111" s="17"/>
      <c r="IJT111" s="17"/>
      <c r="IJU111" s="17"/>
      <c r="IJV111" s="17"/>
      <c r="IJW111" s="17"/>
      <c r="IJX111" s="17"/>
      <c r="IJY111" s="17"/>
      <c r="IJZ111" s="17"/>
      <c r="IKA111" s="17"/>
      <c r="IKB111" s="17"/>
      <c r="IKC111" s="17"/>
      <c r="IKD111" s="17"/>
      <c r="IKE111" s="17"/>
      <c r="IKF111" s="17"/>
      <c r="IKG111" s="17"/>
      <c r="IKH111" s="17"/>
      <c r="IKI111" s="17"/>
      <c r="IKJ111" s="17"/>
      <c r="IKK111" s="17"/>
      <c r="IKL111" s="17"/>
      <c r="IKM111" s="17"/>
      <c r="IKN111" s="17"/>
      <c r="IKO111" s="17"/>
      <c r="IKP111" s="17"/>
      <c r="IKQ111" s="17"/>
      <c r="IKR111" s="17"/>
      <c r="IKS111" s="17"/>
      <c r="IKT111" s="17"/>
      <c r="IKU111" s="17"/>
      <c r="IKV111" s="17"/>
      <c r="IKW111" s="17"/>
      <c r="IKX111" s="17"/>
      <c r="IKY111" s="17"/>
      <c r="IKZ111" s="17"/>
      <c r="ILA111" s="17"/>
      <c r="ILB111" s="17"/>
      <c r="ILC111" s="17"/>
      <c r="ILD111" s="17"/>
      <c r="ILE111" s="17"/>
      <c r="ILF111" s="17"/>
      <c r="ILG111" s="17"/>
      <c r="ILH111" s="17"/>
      <c r="ILI111" s="17"/>
      <c r="ILJ111" s="17"/>
      <c r="ILK111" s="17"/>
      <c r="ILL111" s="17"/>
      <c r="ILM111" s="17"/>
      <c r="ILN111" s="17"/>
      <c r="ILO111" s="17"/>
      <c r="ILP111" s="17"/>
      <c r="ILQ111" s="17"/>
      <c r="ILR111" s="17"/>
      <c r="ILS111" s="17"/>
      <c r="ILT111" s="17"/>
      <c r="ILU111" s="17"/>
      <c r="ILV111" s="17"/>
      <c r="ILW111" s="17"/>
      <c r="ILX111" s="17"/>
      <c r="ILY111" s="17"/>
      <c r="ILZ111" s="17"/>
      <c r="IMA111" s="17"/>
      <c r="IMB111" s="17"/>
      <c r="IMC111" s="17"/>
      <c r="IMD111" s="17"/>
      <c r="IME111" s="17"/>
      <c r="IMF111" s="17"/>
      <c r="IMG111" s="17"/>
      <c r="IMH111" s="17"/>
      <c r="IMI111" s="17"/>
      <c r="IMJ111" s="17"/>
      <c r="IMK111" s="17"/>
      <c r="IML111" s="17"/>
      <c r="IMM111" s="17"/>
      <c r="IMN111" s="17"/>
      <c r="IMO111" s="17"/>
      <c r="IMP111" s="17"/>
      <c r="IMQ111" s="17"/>
      <c r="IMR111" s="17"/>
      <c r="IMS111" s="17"/>
      <c r="IMT111" s="17"/>
      <c r="IMU111" s="17"/>
      <c r="IMV111" s="17"/>
      <c r="IMW111" s="17"/>
      <c r="IMX111" s="17"/>
      <c r="IMY111" s="17"/>
      <c r="IMZ111" s="17"/>
      <c r="INA111" s="17"/>
      <c r="INB111" s="17"/>
      <c r="INC111" s="17"/>
      <c r="IND111" s="17"/>
      <c r="INE111" s="17"/>
      <c r="INF111" s="17"/>
      <c r="ING111" s="17"/>
      <c r="INH111" s="17"/>
      <c r="INI111" s="17"/>
      <c r="INJ111" s="17"/>
      <c r="INK111" s="17"/>
      <c r="INL111" s="17"/>
      <c r="INM111" s="17"/>
      <c r="INN111" s="17"/>
      <c r="INO111" s="17"/>
      <c r="INP111" s="17"/>
      <c r="INQ111" s="17"/>
      <c r="INR111" s="17"/>
      <c r="INS111" s="17"/>
      <c r="INT111" s="17"/>
      <c r="INU111" s="17"/>
      <c r="INV111" s="17"/>
      <c r="INW111" s="17"/>
      <c r="INX111" s="17"/>
      <c r="INY111" s="17"/>
      <c r="INZ111" s="17"/>
      <c r="IOA111" s="17"/>
      <c r="IOB111" s="17"/>
      <c r="IOC111" s="17"/>
      <c r="IOD111" s="17"/>
      <c r="IOE111" s="17"/>
      <c r="IOF111" s="17"/>
      <c r="IOG111" s="17"/>
      <c r="IOH111" s="17"/>
      <c r="IOI111" s="17"/>
      <c r="IOJ111" s="17"/>
      <c r="IOK111" s="17"/>
      <c r="IOL111" s="17"/>
      <c r="IOM111" s="17"/>
      <c r="ION111" s="17"/>
      <c r="IOO111" s="17"/>
      <c r="IOP111" s="17"/>
      <c r="IOQ111" s="17"/>
      <c r="IOR111" s="17"/>
      <c r="IOS111" s="17"/>
      <c r="IOT111" s="17"/>
      <c r="IOU111" s="17"/>
      <c r="IOV111" s="17"/>
      <c r="IOW111" s="17"/>
      <c r="IOX111" s="17"/>
      <c r="IOY111" s="17"/>
      <c r="IOZ111" s="17"/>
      <c r="IPA111" s="17"/>
      <c r="IPB111" s="17"/>
      <c r="IPC111" s="17"/>
      <c r="IPD111" s="17"/>
      <c r="IPE111" s="17"/>
      <c r="IPF111" s="17"/>
      <c r="IPG111" s="17"/>
      <c r="IPH111" s="17"/>
      <c r="IPI111" s="17"/>
      <c r="IPJ111" s="17"/>
      <c r="IPK111" s="17"/>
      <c r="IPL111" s="17"/>
      <c r="IPM111" s="17"/>
      <c r="IPN111" s="17"/>
      <c r="IPO111" s="17"/>
      <c r="IPP111" s="17"/>
      <c r="IPQ111" s="17"/>
      <c r="IPR111" s="17"/>
      <c r="IPS111" s="17"/>
      <c r="IPT111" s="17"/>
      <c r="IPU111" s="17"/>
      <c r="IPV111" s="17"/>
      <c r="IPW111" s="17"/>
      <c r="IPX111" s="17"/>
      <c r="IPY111" s="17"/>
      <c r="IPZ111" s="17"/>
      <c r="IQA111" s="17"/>
      <c r="IQB111" s="17"/>
      <c r="IQC111" s="17"/>
      <c r="IQD111" s="17"/>
      <c r="IQE111" s="17"/>
      <c r="IQF111" s="17"/>
      <c r="IQG111" s="17"/>
      <c r="IQH111" s="17"/>
      <c r="IQI111" s="17"/>
      <c r="IQJ111" s="17"/>
      <c r="IQK111" s="17"/>
      <c r="IQL111" s="17"/>
      <c r="IQM111" s="17"/>
      <c r="IQN111" s="17"/>
      <c r="IQO111" s="17"/>
      <c r="IQP111" s="17"/>
      <c r="IQQ111" s="17"/>
      <c r="IQR111" s="17"/>
      <c r="IQS111" s="17"/>
      <c r="IQT111" s="17"/>
      <c r="IQU111" s="17"/>
      <c r="IQV111" s="17"/>
      <c r="IQW111" s="17"/>
      <c r="IQX111" s="17"/>
      <c r="IQY111" s="17"/>
      <c r="IQZ111" s="17"/>
      <c r="IRA111" s="17"/>
      <c r="IRB111" s="17"/>
      <c r="IRC111" s="17"/>
      <c r="IRD111" s="17"/>
      <c r="IRE111" s="17"/>
      <c r="IRF111" s="17"/>
      <c r="IRG111" s="17"/>
      <c r="IRH111" s="17"/>
      <c r="IRI111" s="17"/>
      <c r="IRJ111" s="17"/>
      <c r="IRK111" s="17"/>
      <c r="IRL111" s="17"/>
      <c r="IRM111" s="17"/>
      <c r="IRN111" s="17"/>
      <c r="IRO111" s="17"/>
      <c r="IRP111" s="17"/>
      <c r="IRQ111" s="17"/>
      <c r="IRR111" s="17"/>
      <c r="IRS111" s="17"/>
      <c r="IRT111" s="17"/>
      <c r="IRU111" s="17"/>
      <c r="IRV111" s="17"/>
      <c r="IRW111" s="17"/>
      <c r="IRX111" s="17"/>
      <c r="IRY111" s="17"/>
      <c r="IRZ111" s="17"/>
      <c r="ISA111" s="17"/>
      <c r="ISB111" s="17"/>
      <c r="ISC111" s="17"/>
      <c r="ISD111" s="17"/>
      <c r="ISE111" s="17"/>
      <c r="ISF111" s="17"/>
      <c r="ISG111" s="17"/>
      <c r="ISH111" s="17"/>
      <c r="ISI111" s="17"/>
      <c r="ISJ111" s="17"/>
      <c r="ISK111" s="17"/>
      <c r="ISL111" s="17"/>
      <c r="ISM111" s="17"/>
      <c r="ISN111" s="17"/>
      <c r="ISO111" s="17"/>
      <c r="ISP111" s="17"/>
      <c r="ISQ111" s="17"/>
      <c r="ISR111" s="17"/>
      <c r="ISS111" s="17"/>
      <c r="IST111" s="17"/>
      <c r="ISU111" s="17"/>
      <c r="ISV111" s="17"/>
      <c r="ISW111" s="17"/>
      <c r="ISX111" s="17"/>
      <c r="ISY111" s="17"/>
      <c r="ISZ111" s="17"/>
      <c r="ITA111" s="17"/>
      <c r="ITB111" s="17"/>
      <c r="ITC111" s="17"/>
      <c r="ITD111" s="17"/>
      <c r="ITE111" s="17"/>
      <c r="ITF111" s="17"/>
      <c r="ITG111" s="17"/>
      <c r="ITH111" s="17"/>
      <c r="ITI111" s="17"/>
      <c r="ITJ111" s="17"/>
      <c r="ITK111" s="17"/>
      <c r="ITL111" s="17"/>
      <c r="ITM111" s="17"/>
      <c r="ITN111" s="17"/>
      <c r="ITO111" s="17"/>
      <c r="ITP111" s="17"/>
      <c r="ITQ111" s="17"/>
      <c r="ITR111" s="17"/>
      <c r="ITS111" s="17"/>
      <c r="ITT111" s="17"/>
      <c r="ITU111" s="17"/>
      <c r="ITV111" s="17"/>
      <c r="ITW111" s="17"/>
      <c r="ITX111" s="17"/>
      <c r="ITY111" s="17"/>
      <c r="ITZ111" s="17"/>
      <c r="IUA111" s="17"/>
      <c r="IUB111" s="17"/>
      <c r="IUC111" s="17"/>
      <c r="IUD111" s="17"/>
      <c r="IUE111" s="17"/>
      <c r="IUF111" s="17"/>
      <c r="IUG111" s="17"/>
      <c r="IUH111" s="17"/>
      <c r="IUI111" s="17"/>
      <c r="IUJ111" s="17"/>
      <c r="IUK111" s="17"/>
      <c r="IUL111" s="17"/>
      <c r="IUM111" s="17"/>
      <c r="IUN111" s="17"/>
      <c r="IUO111" s="17"/>
      <c r="IUP111" s="17"/>
      <c r="IUQ111" s="17"/>
      <c r="IUR111" s="17"/>
      <c r="IUS111" s="17"/>
      <c r="IUT111" s="17"/>
      <c r="IUU111" s="17"/>
      <c r="IUV111" s="17"/>
      <c r="IUW111" s="17"/>
      <c r="IUX111" s="17"/>
      <c r="IUY111" s="17"/>
      <c r="IUZ111" s="17"/>
      <c r="IVA111" s="17"/>
      <c r="IVB111" s="17"/>
      <c r="IVC111" s="17"/>
      <c r="IVD111" s="17"/>
      <c r="IVE111" s="17"/>
      <c r="IVF111" s="17"/>
      <c r="IVG111" s="17"/>
      <c r="IVH111" s="17"/>
      <c r="IVI111" s="17"/>
      <c r="IVJ111" s="17"/>
      <c r="IVK111" s="17"/>
      <c r="IVL111" s="17"/>
      <c r="IVM111" s="17"/>
      <c r="IVN111" s="17"/>
      <c r="IVO111" s="17"/>
      <c r="IVP111" s="17"/>
      <c r="IVQ111" s="17"/>
      <c r="IVR111" s="17"/>
      <c r="IVS111" s="17"/>
      <c r="IVT111" s="17"/>
      <c r="IVU111" s="17"/>
      <c r="IVV111" s="17"/>
      <c r="IVW111" s="17"/>
      <c r="IVX111" s="17"/>
      <c r="IVY111" s="17"/>
      <c r="IVZ111" s="17"/>
      <c r="IWA111" s="17"/>
      <c r="IWB111" s="17"/>
      <c r="IWC111" s="17"/>
      <c r="IWD111" s="17"/>
      <c r="IWE111" s="17"/>
      <c r="IWF111" s="17"/>
      <c r="IWG111" s="17"/>
      <c r="IWH111" s="17"/>
      <c r="IWI111" s="17"/>
      <c r="IWJ111" s="17"/>
      <c r="IWK111" s="17"/>
      <c r="IWL111" s="17"/>
      <c r="IWM111" s="17"/>
      <c r="IWN111" s="17"/>
      <c r="IWO111" s="17"/>
      <c r="IWP111" s="17"/>
      <c r="IWQ111" s="17"/>
      <c r="IWR111" s="17"/>
      <c r="IWS111" s="17"/>
      <c r="IWT111" s="17"/>
      <c r="IWU111" s="17"/>
      <c r="IWV111" s="17"/>
      <c r="IWW111" s="17"/>
      <c r="IWX111" s="17"/>
      <c r="IWY111" s="17"/>
      <c r="IWZ111" s="17"/>
      <c r="IXA111" s="17"/>
      <c r="IXB111" s="17"/>
      <c r="IXC111" s="17"/>
      <c r="IXD111" s="17"/>
      <c r="IXE111" s="17"/>
      <c r="IXF111" s="17"/>
      <c r="IXG111" s="17"/>
      <c r="IXH111" s="17"/>
      <c r="IXI111" s="17"/>
      <c r="IXJ111" s="17"/>
      <c r="IXK111" s="17"/>
      <c r="IXL111" s="17"/>
      <c r="IXM111" s="17"/>
      <c r="IXN111" s="17"/>
      <c r="IXO111" s="17"/>
      <c r="IXP111" s="17"/>
      <c r="IXQ111" s="17"/>
      <c r="IXR111" s="17"/>
      <c r="IXS111" s="17"/>
      <c r="IXT111" s="17"/>
      <c r="IXU111" s="17"/>
      <c r="IXV111" s="17"/>
      <c r="IXW111" s="17"/>
      <c r="IXX111" s="17"/>
      <c r="IXY111" s="17"/>
      <c r="IXZ111" s="17"/>
      <c r="IYA111" s="17"/>
      <c r="IYB111" s="17"/>
      <c r="IYC111" s="17"/>
      <c r="IYD111" s="17"/>
      <c r="IYE111" s="17"/>
      <c r="IYF111" s="17"/>
      <c r="IYG111" s="17"/>
      <c r="IYH111" s="17"/>
      <c r="IYI111" s="17"/>
      <c r="IYJ111" s="17"/>
      <c r="IYK111" s="17"/>
      <c r="IYL111" s="17"/>
      <c r="IYM111" s="17"/>
      <c r="IYN111" s="17"/>
      <c r="IYO111" s="17"/>
      <c r="IYP111" s="17"/>
      <c r="IYQ111" s="17"/>
      <c r="IYR111" s="17"/>
      <c r="IYS111" s="17"/>
      <c r="IYT111" s="17"/>
      <c r="IYU111" s="17"/>
      <c r="IYV111" s="17"/>
      <c r="IYW111" s="17"/>
      <c r="IYX111" s="17"/>
      <c r="IYY111" s="17"/>
      <c r="IYZ111" s="17"/>
      <c r="IZA111" s="17"/>
      <c r="IZB111" s="17"/>
      <c r="IZC111" s="17"/>
      <c r="IZD111" s="17"/>
      <c r="IZE111" s="17"/>
      <c r="IZF111" s="17"/>
      <c r="IZG111" s="17"/>
      <c r="IZH111" s="17"/>
      <c r="IZI111" s="17"/>
      <c r="IZJ111" s="17"/>
      <c r="IZK111" s="17"/>
      <c r="IZL111" s="17"/>
      <c r="IZM111" s="17"/>
      <c r="IZN111" s="17"/>
      <c r="IZO111" s="17"/>
      <c r="IZP111" s="17"/>
      <c r="IZQ111" s="17"/>
      <c r="IZR111" s="17"/>
      <c r="IZS111" s="17"/>
      <c r="IZT111" s="17"/>
      <c r="IZU111" s="17"/>
      <c r="IZV111" s="17"/>
      <c r="IZW111" s="17"/>
      <c r="IZX111" s="17"/>
      <c r="IZY111" s="17"/>
      <c r="IZZ111" s="17"/>
      <c r="JAA111" s="17"/>
      <c r="JAB111" s="17"/>
      <c r="JAC111" s="17"/>
      <c r="JAD111" s="17"/>
      <c r="JAE111" s="17"/>
      <c r="JAF111" s="17"/>
      <c r="JAG111" s="17"/>
      <c r="JAH111" s="17"/>
      <c r="JAI111" s="17"/>
      <c r="JAJ111" s="17"/>
      <c r="JAK111" s="17"/>
      <c r="JAL111" s="17"/>
      <c r="JAM111" s="17"/>
      <c r="JAN111" s="17"/>
      <c r="JAO111" s="17"/>
      <c r="JAP111" s="17"/>
      <c r="JAQ111" s="17"/>
      <c r="JAR111" s="17"/>
      <c r="JAS111" s="17"/>
      <c r="JAT111" s="17"/>
      <c r="JAU111" s="17"/>
      <c r="JAV111" s="17"/>
      <c r="JAW111" s="17"/>
      <c r="JAX111" s="17"/>
      <c r="JAY111" s="17"/>
      <c r="JAZ111" s="17"/>
      <c r="JBA111" s="17"/>
      <c r="JBB111" s="17"/>
      <c r="JBC111" s="17"/>
      <c r="JBD111" s="17"/>
      <c r="JBE111" s="17"/>
      <c r="JBF111" s="17"/>
      <c r="JBG111" s="17"/>
      <c r="JBH111" s="17"/>
      <c r="JBI111" s="17"/>
      <c r="JBJ111" s="17"/>
      <c r="JBK111" s="17"/>
      <c r="JBL111" s="17"/>
      <c r="JBM111" s="17"/>
      <c r="JBN111" s="17"/>
      <c r="JBO111" s="17"/>
      <c r="JBP111" s="17"/>
      <c r="JBQ111" s="17"/>
      <c r="JBR111" s="17"/>
      <c r="JBS111" s="17"/>
      <c r="JBT111" s="17"/>
      <c r="JBU111" s="17"/>
      <c r="JBV111" s="17"/>
      <c r="JBW111" s="17"/>
      <c r="JBX111" s="17"/>
      <c r="JBY111" s="17"/>
      <c r="JBZ111" s="17"/>
      <c r="JCA111" s="17"/>
      <c r="JCB111" s="17"/>
      <c r="JCC111" s="17"/>
      <c r="JCD111" s="17"/>
      <c r="JCE111" s="17"/>
      <c r="JCF111" s="17"/>
      <c r="JCG111" s="17"/>
      <c r="JCH111" s="17"/>
      <c r="JCI111" s="17"/>
      <c r="JCJ111" s="17"/>
      <c r="JCK111" s="17"/>
      <c r="JCL111" s="17"/>
      <c r="JCM111" s="17"/>
      <c r="JCN111" s="17"/>
      <c r="JCO111" s="17"/>
      <c r="JCP111" s="17"/>
      <c r="JCQ111" s="17"/>
      <c r="JCR111" s="17"/>
      <c r="JCS111" s="17"/>
      <c r="JCT111" s="17"/>
      <c r="JCU111" s="17"/>
      <c r="JCV111" s="17"/>
      <c r="JCW111" s="17"/>
      <c r="JCX111" s="17"/>
      <c r="JCY111" s="17"/>
      <c r="JCZ111" s="17"/>
      <c r="JDA111" s="17"/>
      <c r="JDB111" s="17"/>
      <c r="JDC111" s="17"/>
      <c r="JDD111" s="17"/>
      <c r="JDE111" s="17"/>
      <c r="JDF111" s="17"/>
      <c r="JDG111" s="17"/>
      <c r="JDH111" s="17"/>
      <c r="JDI111" s="17"/>
      <c r="JDJ111" s="17"/>
      <c r="JDK111" s="17"/>
      <c r="JDL111" s="17"/>
      <c r="JDM111" s="17"/>
      <c r="JDN111" s="17"/>
      <c r="JDO111" s="17"/>
      <c r="JDP111" s="17"/>
      <c r="JDQ111" s="17"/>
      <c r="JDR111" s="17"/>
      <c r="JDS111" s="17"/>
      <c r="JDT111" s="17"/>
      <c r="JDU111" s="17"/>
      <c r="JDV111" s="17"/>
      <c r="JDW111" s="17"/>
      <c r="JDX111" s="17"/>
      <c r="JDY111" s="17"/>
      <c r="JDZ111" s="17"/>
      <c r="JEA111" s="17"/>
      <c r="JEB111" s="17"/>
      <c r="JEC111" s="17"/>
      <c r="JED111" s="17"/>
      <c r="JEE111" s="17"/>
      <c r="JEF111" s="17"/>
      <c r="JEG111" s="17"/>
      <c r="JEH111" s="17"/>
      <c r="JEI111" s="17"/>
      <c r="JEJ111" s="17"/>
      <c r="JEK111" s="17"/>
      <c r="JEL111" s="17"/>
      <c r="JEM111" s="17"/>
      <c r="JEN111" s="17"/>
      <c r="JEO111" s="17"/>
      <c r="JEP111" s="17"/>
      <c r="JEQ111" s="17"/>
      <c r="JER111" s="17"/>
      <c r="JES111" s="17"/>
      <c r="JET111" s="17"/>
      <c r="JEU111" s="17"/>
      <c r="JEV111" s="17"/>
      <c r="JEW111" s="17"/>
      <c r="JEX111" s="17"/>
      <c r="JEY111" s="17"/>
      <c r="JEZ111" s="17"/>
      <c r="JFA111" s="17"/>
      <c r="JFB111" s="17"/>
      <c r="JFC111" s="17"/>
      <c r="JFD111" s="17"/>
      <c r="JFE111" s="17"/>
      <c r="JFF111" s="17"/>
      <c r="JFG111" s="17"/>
      <c r="JFH111" s="17"/>
      <c r="JFI111" s="17"/>
      <c r="JFJ111" s="17"/>
      <c r="JFK111" s="17"/>
      <c r="JFL111" s="17"/>
      <c r="JFM111" s="17"/>
      <c r="JFN111" s="17"/>
      <c r="JFO111" s="17"/>
      <c r="JFP111" s="17"/>
      <c r="JFQ111" s="17"/>
      <c r="JFR111" s="17"/>
      <c r="JFS111" s="17"/>
      <c r="JFT111" s="17"/>
      <c r="JFU111" s="17"/>
      <c r="JFV111" s="17"/>
      <c r="JFW111" s="17"/>
      <c r="JFX111" s="17"/>
      <c r="JFY111" s="17"/>
      <c r="JFZ111" s="17"/>
      <c r="JGA111" s="17"/>
      <c r="JGB111" s="17"/>
      <c r="JGC111" s="17"/>
      <c r="JGD111" s="17"/>
      <c r="JGE111" s="17"/>
      <c r="JGF111" s="17"/>
      <c r="JGG111" s="17"/>
      <c r="JGH111" s="17"/>
      <c r="JGI111" s="17"/>
      <c r="JGJ111" s="17"/>
      <c r="JGK111" s="17"/>
      <c r="JGL111" s="17"/>
      <c r="JGM111" s="17"/>
      <c r="JGN111" s="17"/>
      <c r="JGO111" s="17"/>
      <c r="JGP111" s="17"/>
      <c r="JGQ111" s="17"/>
      <c r="JGR111" s="17"/>
      <c r="JGS111" s="17"/>
      <c r="JGT111" s="17"/>
      <c r="JGU111" s="17"/>
      <c r="JGV111" s="17"/>
      <c r="JGW111" s="17"/>
      <c r="JGX111" s="17"/>
      <c r="JGY111" s="17"/>
      <c r="JGZ111" s="17"/>
      <c r="JHA111" s="17"/>
      <c r="JHB111" s="17"/>
      <c r="JHC111" s="17"/>
      <c r="JHD111" s="17"/>
      <c r="JHE111" s="17"/>
      <c r="JHF111" s="17"/>
      <c r="JHG111" s="17"/>
      <c r="JHH111" s="17"/>
      <c r="JHI111" s="17"/>
      <c r="JHJ111" s="17"/>
      <c r="JHK111" s="17"/>
      <c r="JHL111" s="17"/>
      <c r="JHM111" s="17"/>
      <c r="JHN111" s="17"/>
      <c r="JHO111" s="17"/>
      <c r="JHP111" s="17"/>
      <c r="JHQ111" s="17"/>
      <c r="JHR111" s="17"/>
      <c r="JHS111" s="17"/>
      <c r="JHT111" s="17"/>
      <c r="JHU111" s="17"/>
      <c r="JHV111" s="17"/>
      <c r="JHW111" s="17"/>
      <c r="JHX111" s="17"/>
      <c r="JHY111" s="17"/>
      <c r="JHZ111" s="17"/>
      <c r="JIA111" s="17"/>
      <c r="JIB111" s="17"/>
      <c r="JIC111" s="17"/>
      <c r="JID111" s="17"/>
      <c r="JIE111" s="17"/>
      <c r="JIF111" s="17"/>
      <c r="JIG111" s="17"/>
      <c r="JIH111" s="17"/>
      <c r="JII111" s="17"/>
      <c r="JIJ111" s="17"/>
      <c r="JIK111" s="17"/>
      <c r="JIL111" s="17"/>
      <c r="JIM111" s="17"/>
      <c r="JIN111" s="17"/>
      <c r="JIO111" s="17"/>
      <c r="JIP111" s="17"/>
      <c r="JIQ111" s="17"/>
      <c r="JIR111" s="17"/>
      <c r="JIS111" s="17"/>
      <c r="JIT111" s="17"/>
      <c r="JIU111" s="17"/>
      <c r="JIV111" s="17"/>
      <c r="JIW111" s="17"/>
      <c r="JIX111" s="17"/>
      <c r="JIY111" s="17"/>
      <c r="JIZ111" s="17"/>
      <c r="JJA111" s="17"/>
      <c r="JJB111" s="17"/>
      <c r="JJC111" s="17"/>
      <c r="JJD111" s="17"/>
      <c r="JJE111" s="17"/>
      <c r="JJF111" s="17"/>
      <c r="JJG111" s="17"/>
      <c r="JJH111" s="17"/>
      <c r="JJI111" s="17"/>
      <c r="JJJ111" s="17"/>
      <c r="JJK111" s="17"/>
      <c r="JJL111" s="17"/>
      <c r="JJM111" s="17"/>
      <c r="JJN111" s="17"/>
      <c r="JJO111" s="17"/>
      <c r="JJP111" s="17"/>
      <c r="JJQ111" s="17"/>
      <c r="JJR111" s="17"/>
      <c r="JJS111" s="17"/>
      <c r="JJT111" s="17"/>
      <c r="JJU111" s="17"/>
      <c r="JJV111" s="17"/>
      <c r="JJW111" s="17"/>
      <c r="JJX111" s="17"/>
      <c r="JJY111" s="17"/>
      <c r="JJZ111" s="17"/>
      <c r="JKA111" s="17"/>
      <c r="JKB111" s="17"/>
      <c r="JKC111" s="17"/>
      <c r="JKD111" s="17"/>
      <c r="JKE111" s="17"/>
      <c r="JKF111" s="17"/>
      <c r="JKG111" s="17"/>
      <c r="JKH111" s="17"/>
      <c r="JKI111" s="17"/>
      <c r="JKJ111" s="17"/>
      <c r="JKK111" s="17"/>
      <c r="JKL111" s="17"/>
      <c r="JKM111" s="17"/>
      <c r="JKN111" s="17"/>
      <c r="JKO111" s="17"/>
      <c r="JKP111" s="17"/>
      <c r="JKQ111" s="17"/>
      <c r="JKR111" s="17"/>
      <c r="JKS111" s="17"/>
      <c r="JKT111" s="17"/>
      <c r="JKU111" s="17"/>
      <c r="JKV111" s="17"/>
      <c r="JKW111" s="17"/>
      <c r="JKX111" s="17"/>
      <c r="JKY111" s="17"/>
      <c r="JKZ111" s="17"/>
      <c r="JLA111" s="17"/>
      <c r="JLB111" s="17"/>
      <c r="JLC111" s="17"/>
      <c r="JLD111" s="17"/>
      <c r="JLE111" s="17"/>
      <c r="JLF111" s="17"/>
      <c r="JLG111" s="17"/>
      <c r="JLH111" s="17"/>
      <c r="JLI111" s="17"/>
      <c r="JLJ111" s="17"/>
      <c r="JLK111" s="17"/>
      <c r="JLL111" s="17"/>
      <c r="JLM111" s="17"/>
      <c r="JLN111" s="17"/>
      <c r="JLO111" s="17"/>
      <c r="JLP111" s="17"/>
      <c r="JLQ111" s="17"/>
      <c r="JLR111" s="17"/>
      <c r="JLS111" s="17"/>
      <c r="JLT111" s="17"/>
      <c r="JLU111" s="17"/>
      <c r="JLV111" s="17"/>
      <c r="JLW111" s="17"/>
      <c r="JLX111" s="17"/>
      <c r="JLY111" s="17"/>
      <c r="JLZ111" s="17"/>
      <c r="JMA111" s="17"/>
      <c r="JMB111" s="17"/>
      <c r="JMC111" s="17"/>
      <c r="JMD111" s="17"/>
      <c r="JME111" s="17"/>
      <c r="JMF111" s="17"/>
      <c r="JMG111" s="17"/>
      <c r="JMH111" s="17"/>
      <c r="JMI111" s="17"/>
      <c r="JMJ111" s="17"/>
      <c r="JMK111" s="17"/>
      <c r="JML111" s="17"/>
      <c r="JMM111" s="17"/>
      <c r="JMN111" s="17"/>
      <c r="JMO111" s="17"/>
      <c r="JMP111" s="17"/>
      <c r="JMQ111" s="17"/>
      <c r="JMR111" s="17"/>
      <c r="JMS111" s="17"/>
      <c r="JMT111" s="17"/>
      <c r="JMU111" s="17"/>
      <c r="JMV111" s="17"/>
      <c r="JMW111" s="17"/>
      <c r="JMX111" s="17"/>
      <c r="JMY111" s="17"/>
      <c r="JMZ111" s="17"/>
      <c r="JNA111" s="17"/>
      <c r="JNB111" s="17"/>
      <c r="JNC111" s="17"/>
      <c r="JND111" s="17"/>
      <c r="JNE111" s="17"/>
      <c r="JNF111" s="17"/>
      <c r="JNG111" s="17"/>
      <c r="JNH111" s="17"/>
      <c r="JNI111" s="17"/>
      <c r="JNJ111" s="17"/>
      <c r="JNK111" s="17"/>
      <c r="JNL111" s="17"/>
      <c r="JNM111" s="17"/>
      <c r="JNN111" s="17"/>
      <c r="JNO111" s="17"/>
      <c r="JNP111" s="17"/>
      <c r="JNQ111" s="17"/>
      <c r="JNR111" s="17"/>
      <c r="JNS111" s="17"/>
      <c r="JNT111" s="17"/>
      <c r="JNU111" s="17"/>
      <c r="JNV111" s="17"/>
      <c r="JNW111" s="17"/>
      <c r="JNX111" s="17"/>
      <c r="JNY111" s="17"/>
      <c r="JNZ111" s="17"/>
      <c r="JOA111" s="17"/>
      <c r="JOB111" s="17"/>
      <c r="JOC111" s="17"/>
      <c r="JOD111" s="17"/>
      <c r="JOE111" s="17"/>
      <c r="JOF111" s="17"/>
      <c r="JOG111" s="17"/>
      <c r="JOH111" s="17"/>
      <c r="JOI111" s="17"/>
      <c r="JOJ111" s="17"/>
      <c r="JOK111" s="17"/>
      <c r="JOL111" s="17"/>
      <c r="JOM111" s="17"/>
      <c r="JON111" s="17"/>
      <c r="JOO111" s="17"/>
      <c r="JOP111" s="17"/>
      <c r="JOQ111" s="17"/>
      <c r="JOR111" s="17"/>
      <c r="JOS111" s="17"/>
      <c r="JOT111" s="17"/>
      <c r="JOU111" s="17"/>
      <c r="JOV111" s="17"/>
      <c r="JOW111" s="17"/>
      <c r="JOX111" s="17"/>
      <c r="JOY111" s="17"/>
      <c r="JOZ111" s="17"/>
      <c r="JPA111" s="17"/>
      <c r="JPB111" s="17"/>
      <c r="JPC111" s="17"/>
      <c r="JPD111" s="17"/>
      <c r="JPE111" s="17"/>
      <c r="JPF111" s="17"/>
      <c r="JPG111" s="17"/>
      <c r="JPH111" s="17"/>
      <c r="JPI111" s="17"/>
      <c r="JPJ111" s="17"/>
      <c r="JPK111" s="17"/>
      <c r="JPL111" s="17"/>
      <c r="JPM111" s="17"/>
      <c r="JPN111" s="17"/>
      <c r="JPO111" s="17"/>
      <c r="JPP111" s="17"/>
      <c r="JPQ111" s="17"/>
      <c r="JPR111" s="17"/>
      <c r="JPS111" s="17"/>
      <c r="JPT111" s="17"/>
      <c r="JPU111" s="17"/>
      <c r="JPV111" s="17"/>
      <c r="JPW111" s="17"/>
      <c r="JPX111" s="17"/>
      <c r="JPY111" s="17"/>
      <c r="JPZ111" s="17"/>
      <c r="JQA111" s="17"/>
      <c r="JQB111" s="17"/>
      <c r="JQC111" s="17"/>
      <c r="JQD111" s="17"/>
      <c r="JQE111" s="17"/>
      <c r="JQF111" s="17"/>
      <c r="JQG111" s="17"/>
      <c r="JQH111" s="17"/>
      <c r="JQI111" s="17"/>
      <c r="JQJ111" s="17"/>
      <c r="JQK111" s="17"/>
      <c r="JQL111" s="17"/>
      <c r="JQM111" s="17"/>
      <c r="JQN111" s="17"/>
      <c r="JQO111" s="17"/>
      <c r="JQP111" s="17"/>
      <c r="JQQ111" s="17"/>
      <c r="JQR111" s="17"/>
      <c r="JQS111" s="17"/>
      <c r="JQT111" s="17"/>
      <c r="JQU111" s="17"/>
      <c r="JQV111" s="17"/>
      <c r="JQW111" s="17"/>
      <c r="JQX111" s="17"/>
      <c r="JQY111" s="17"/>
      <c r="JQZ111" s="17"/>
      <c r="JRA111" s="17"/>
      <c r="JRB111" s="17"/>
      <c r="JRC111" s="17"/>
      <c r="JRD111" s="17"/>
      <c r="JRE111" s="17"/>
      <c r="JRF111" s="17"/>
      <c r="JRG111" s="17"/>
      <c r="JRH111" s="17"/>
      <c r="JRI111" s="17"/>
      <c r="JRJ111" s="17"/>
      <c r="JRK111" s="17"/>
      <c r="JRL111" s="17"/>
      <c r="JRM111" s="17"/>
      <c r="JRN111" s="17"/>
      <c r="JRO111" s="17"/>
      <c r="JRP111" s="17"/>
      <c r="JRQ111" s="17"/>
      <c r="JRR111" s="17"/>
      <c r="JRS111" s="17"/>
      <c r="JRT111" s="17"/>
      <c r="JRU111" s="17"/>
      <c r="JRV111" s="17"/>
      <c r="JRW111" s="17"/>
      <c r="JRX111" s="17"/>
      <c r="JRY111" s="17"/>
      <c r="JRZ111" s="17"/>
      <c r="JSA111" s="17"/>
      <c r="JSB111" s="17"/>
      <c r="JSC111" s="17"/>
      <c r="JSD111" s="17"/>
      <c r="JSE111" s="17"/>
      <c r="JSF111" s="17"/>
      <c r="JSG111" s="17"/>
      <c r="JSH111" s="17"/>
      <c r="JSI111" s="17"/>
      <c r="JSJ111" s="17"/>
      <c r="JSK111" s="17"/>
      <c r="JSL111" s="17"/>
      <c r="JSM111" s="17"/>
      <c r="JSN111" s="17"/>
      <c r="JSO111" s="17"/>
      <c r="JSP111" s="17"/>
      <c r="JSQ111" s="17"/>
      <c r="JSR111" s="17"/>
      <c r="JSS111" s="17"/>
      <c r="JST111" s="17"/>
      <c r="JSU111" s="17"/>
      <c r="JSV111" s="17"/>
      <c r="JSW111" s="17"/>
      <c r="JSX111" s="17"/>
      <c r="JSY111" s="17"/>
      <c r="JSZ111" s="17"/>
      <c r="JTA111" s="17"/>
      <c r="JTB111" s="17"/>
      <c r="JTC111" s="17"/>
      <c r="JTD111" s="17"/>
      <c r="JTE111" s="17"/>
      <c r="JTF111" s="17"/>
      <c r="JTG111" s="17"/>
      <c r="JTH111" s="17"/>
      <c r="JTI111" s="17"/>
      <c r="JTJ111" s="17"/>
      <c r="JTK111" s="17"/>
      <c r="JTL111" s="17"/>
      <c r="JTM111" s="17"/>
      <c r="JTN111" s="17"/>
      <c r="JTO111" s="17"/>
      <c r="JTP111" s="17"/>
      <c r="JTQ111" s="17"/>
      <c r="JTR111" s="17"/>
      <c r="JTS111" s="17"/>
      <c r="JTT111" s="17"/>
      <c r="JTU111" s="17"/>
      <c r="JTV111" s="17"/>
      <c r="JTW111" s="17"/>
      <c r="JTX111" s="17"/>
      <c r="JTY111" s="17"/>
      <c r="JTZ111" s="17"/>
      <c r="JUA111" s="17"/>
      <c r="JUB111" s="17"/>
      <c r="JUC111" s="17"/>
      <c r="JUD111" s="17"/>
      <c r="JUE111" s="17"/>
      <c r="JUF111" s="17"/>
      <c r="JUG111" s="17"/>
      <c r="JUH111" s="17"/>
      <c r="JUI111" s="17"/>
      <c r="JUJ111" s="17"/>
      <c r="JUK111" s="17"/>
      <c r="JUL111" s="17"/>
      <c r="JUM111" s="17"/>
      <c r="JUN111" s="17"/>
      <c r="JUO111" s="17"/>
      <c r="JUP111" s="17"/>
      <c r="JUQ111" s="17"/>
      <c r="JUR111" s="17"/>
      <c r="JUS111" s="17"/>
      <c r="JUT111" s="17"/>
      <c r="JUU111" s="17"/>
      <c r="JUV111" s="17"/>
      <c r="JUW111" s="17"/>
      <c r="JUX111" s="17"/>
      <c r="JUY111" s="17"/>
      <c r="JUZ111" s="17"/>
      <c r="JVA111" s="17"/>
      <c r="JVB111" s="17"/>
      <c r="JVC111" s="17"/>
      <c r="JVD111" s="17"/>
      <c r="JVE111" s="17"/>
      <c r="JVF111" s="17"/>
      <c r="JVG111" s="17"/>
      <c r="JVH111" s="17"/>
      <c r="JVI111" s="17"/>
      <c r="JVJ111" s="17"/>
      <c r="JVK111" s="17"/>
      <c r="JVL111" s="17"/>
      <c r="JVM111" s="17"/>
      <c r="JVN111" s="17"/>
      <c r="JVO111" s="17"/>
      <c r="JVP111" s="17"/>
      <c r="JVQ111" s="17"/>
      <c r="JVR111" s="17"/>
      <c r="JVS111" s="17"/>
      <c r="JVT111" s="17"/>
      <c r="JVU111" s="17"/>
      <c r="JVV111" s="17"/>
      <c r="JVW111" s="17"/>
      <c r="JVX111" s="17"/>
      <c r="JVY111" s="17"/>
      <c r="JVZ111" s="17"/>
      <c r="JWA111" s="17"/>
      <c r="JWB111" s="17"/>
      <c r="JWC111" s="17"/>
      <c r="JWD111" s="17"/>
      <c r="JWE111" s="17"/>
      <c r="JWF111" s="17"/>
      <c r="JWG111" s="17"/>
      <c r="JWH111" s="17"/>
      <c r="JWI111" s="17"/>
      <c r="JWJ111" s="17"/>
      <c r="JWK111" s="17"/>
      <c r="JWL111" s="17"/>
      <c r="JWM111" s="17"/>
      <c r="JWN111" s="17"/>
      <c r="JWO111" s="17"/>
      <c r="JWP111" s="17"/>
      <c r="JWQ111" s="17"/>
      <c r="JWR111" s="17"/>
      <c r="JWS111" s="17"/>
      <c r="JWT111" s="17"/>
      <c r="JWU111" s="17"/>
      <c r="JWV111" s="17"/>
      <c r="JWW111" s="17"/>
      <c r="JWX111" s="17"/>
      <c r="JWY111" s="17"/>
      <c r="JWZ111" s="17"/>
      <c r="JXA111" s="17"/>
      <c r="JXB111" s="17"/>
      <c r="JXC111" s="17"/>
      <c r="JXD111" s="17"/>
      <c r="JXE111" s="17"/>
      <c r="JXF111" s="17"/>
      <c r="JXG111" s="17"/>
      <c r="JXH111" s="17"/>
      <c r="JXI111" s="17"/>
      <c r="JXJ111" s="17"/>
      <c r="JXK111" s="17"/>
      <c r="JXL111" s="17"/>
      <c r="JXM111" s="17"/>
      <c r="JXN111" s="17"/>
      <c r="JXO111" s="17"/>
      <c r="JXP111" s="17"/>
      <c r="JXQ111" s="17"/>
      <c r="JXR111" s="17"/>
      <c r="JXS111" s="17"/>
      <c r="JXT111" s="17"/>
      <c r="JXU111" s="17"/>
      <c r="JXV111" s="17"/>
      <c r="JXW111" s="17"/>
      <c r="JXX111" s="17"/>
      <c r="JXY111" s="17"/>
      <c r="JXZ111" s="17"/>
      <c r="JYA111" s="17"/>
      <c r="JYB111" s="17"/>
      <c r="JYC111" s="17"/>
      <c r="JYD111" s="17"/>
      <c r="JYE111" s="17"/>
      <c r="JYF111" s="17"/>
      <c r="JYG111" s="17"/>
      <c r="JYH111" s="17"/>
      <c r="JYI111" s="17"/>
      <c r="JYJ111" s="17"/>
      <c r="JYK111" s="17"/>
      <c r="JYL111" s="17"/>
      <c r="JYM111" s="17"/>
      <c r="JYN111" s="17"/>
      <c r="JYO111" s="17"/>
      <c r="JYP111" s="17"/>
      <c r="JYQ111" s="17"/>
      <c r="JYR111" s="17"/>
      <c r="JYS111" s="17"/>
      <c r="JYT111" s="17"/>
      <c r="JYU111" s="17"/>
      <c r="JYV111" s="17"/>
      <c r="JYW111" s="17"/>
      <c r="JYX111" s="17"/>
      <c r="JYY111" s="17"/>
      <c r="JYZ111" s="17"/>
      <c r="JZA111" s="17"/>
      <c r="JZB111" s="17"/>
      <c r="JZC111" s="17"/>
      <c r="JZD111" s="17"/>
      <c r="JZE111" s="17"/>
      <c r="JZF111" s="17"/>
      <c r="JZG111" s="17"/>
      <c r="JZH111" s="17"/>
      <c r="JZI111" s="17"/>
      <c r="JZJ111" s="17"/>
      <c r="JZK111" s="17"/>
      <c r="JZL111" s="17"/>
      <c r="JZM111" s="17"/>
      <c r="JZN111" s="17"/>
      <c r="JZO111" s="17"/>
      <c r="JZP111" s="17"/>
      <c r="JZQ111" s="17"/>
      <c r="JZR111" s="17"/>
      <c r="JZS111" s="17"/>
      <c r="JZT111" s="17"/>
      <c r="JZU111" s="17"/>
      <c r="JZV111" s="17"/>
      <c r="JZW111" s="17"/>
      <c r="JZX111" s="17"/>
      <c r="JZY111" s="17"/>
      <c r="JZZ111" s="17"/>
      <c r="KAA111" s="17"/>
      <c r="KAB111" s="17"/>
      <c r="KAC111" s="17"/>
      <c r="KAD111" s="17"/>
      <c r="KAE111" s="17"/>
      <c r="KAF111" s="17"/>
      <c r="KAG111" s="17"/>
      <c r="KAH111" s="17"/>
      <c r="KAI111" s="17"/>
      <c r="KAJ111" s="17"/>
      <c r="KAK111" s="17"/>
      <c r="KAL111" s="17"/>
      <c r="KAM111" s="17"/>
      <c r="KAN111" s="17"/>
      <c r="KAO111" s="17"/>
      <c r="KAP111" s="17"/>
      <c r="KAQ111" s="17"/>
      <c r="KAR111" s="17"/>
      <c r="KAS111" s="17"/>
      <c r="KAT111" s="17"/>
      <c r="KAU111" s="17"/>
      <c r="KAV111" s="17"/>
      <c r="KAW111" s="17"/>
      <c r="KAX111" s="17"/>
      <c r="KAY111" s="17"/>
      <c r="KAZ111" s="17"/>
      <c r="KBA111" s="17"/>
      <c r="KBB111" s="17"/>
      <c r="KBC111" s="17"/>
      <c r="KBD111" s="17"/>
      <c r="KBE111" s="17"/>
      <c r="KBF111" s="17"/>
      <c r="KBG111" s="17"/>
      <c r="KBH111" s="17"/>
      <c r="KBI111" s="17"/>
      <c r="KBJ111" s="17"/>
      <c r="KBK111" s="17"/>
      <c r="KBL111" s="17"/>
      <c r="KBM111" s="17"/>
      <c r="KBN111" s="17"/>
      <c r="KBO111" s="17"/>
      <c r="KBP111" s="17"/>
      <c r="KBQ111" s="17"/>
      <c r="KBR111" s="17"/>
      <c r="KBS111" s="17"/>
      <c r="KBT111" s="17"/>
      <c r="KBU111" s="17"/>
      <c r="KBV111" s="17"/>
      <c r="KBW111" s="17"/>
      <c r="KBX111" s="17"/>
      <c r="KBY111" s="17"/>
      <c r="KBZ111" s="17"/>
      <c r="KCA111" s="17"/>
      <c r="KCB111" s="17"/>
      <c r="KCC111" s="17"/>
      <c r="KCD111" s="17"/>
      <c r="KCE111" s="17"/>
      <c r="KCF111" s="17"/>
      <c r="KCG111" s="17"/>
      <c r="KCH111" s="17"/>
      <c r="KCI111" s="17"/>
      <c r="KCJ111" s="17"/>
      <c r="KCK111" s="17"/>
      <c r="KCL111" s="17"/>
      <c r="KCM111" s="17"/>
      <c r="KCN111" s="17"/>
      <c r="KCO111" s="17"/>
      <c r="KCP111" s="17"/>
      <c r="KCQ111" s="17"/>
      <c r="KCR111" s="17"/>
      <c r="KCS111" s="17"/>
      <c r="KCT111" s="17"/>
      <c r="KCU111" s="17"/>
      <c r="KCV111" s="17"/>
      <c r="KCW111" s="17"/>
      <c r="KCX111" s="17"/>
      <c r="KCY111" s="17"/>
      <c r="KCZ111" s="17"/>
      <c r="KDA111" s="17"/>
      <c r="KDB111" s="17"/>
      <c r="KDC111" s="17"/>
      <c r="KDD111" s="17"/>
      <c r="KDE111" s="17"/>
      <c r="KDF111" s="17"/>
      <c r="KDG111" s="17"/>
      <c r="KDH111" s="17"/>
      <c r="KDI111" s="17"/>
      <c r="KDJ111" s="17"/>
      <c r="KDK111" s="17"/>
      <c r="KDL111" s="17"/>
      <c r="KDM111" s="17"/>
      <c r="KDN111" s="17"/>
      <c r="KDO111" s="17"/>
      <c r="KDP111" s="17"/>
      <c r="KDQ111" s="17"/>
      <c r="KDR111" s="17"/>
      <c r="KDS111" s="17"/>
      <c r="KDT111" s="17"/>
      <c r="KDU111" s="17"/>
      <c r="KDV111" s="17"/>
      <c r="KDW111" s="17"/>
      <c r="KDX111" s="17"/>
      <c r="KDY111" s="17"/>
      <c r="KDZ111" s="17"/>
      <c r="KEA111" s="17"/>
      <c r="KEB111" s="17"/>
      <c r="KEC111" s="17"/>
      <c r="KED111" s="17"/>
      <c r="KEE111" s="17"/>
      <c r="KEF111" s="17"/>
      <c r="KEG111" s="17"/>
      <c r="KEH111" s="17"/>
      <c r="KEI111" s="17"/>
      <c r="KEJ111" s="17"/>
      <c r="KEK111" s="17"/>
      <c r="KEL111" s="17"/>
      <c r="KEM111" s="17"/>
      <c r="KEN111" s="17"/>
      <c r="KEO111" s="17"/>
      <c r="KEP111" s="17"/>
      <c r="KEQ111" s="17"/>
      <c r="KER111" s="17"/>
      <c r="KES111" s="17"/>
      <c r="KET111" s="17"/>
      <c r="KEU111" s="17"/>
      <c r="KEV111" s="17"/>
      <c r="KEW111" s="17"/>
      <c r="KEX111" s="17"/>
      <c r="KEY111" s="17"/>
      <c r="KEZ111" s="17"/>
      <c r="KFA111" s="17"/>
      <c r="KFB111" s="17"/>
      <c r="KFC111" s="17"/>
      <c r="KFD111" s="17"/>
      <c r="KFE111" s="17"/>
      <c r="KFF111" s="17"/>
      <c r="KFG111" s="17"/>
      <c r="KFH111" s="17"/>
      <c r="KFI111" s="17"/>
      <c r="KFJ111" s="17"/>
      <c r="KFK111" s="17"/>
      <c r="KFL111" s="17"/>
      <c r="KFM111" s="17"/>
      <c r="KFN111" s="17"/>
      <c r="KFO111" s="17"/>
      <c r="KFP111" s="17"/>
      <c r="KFQ111" s="17"/>
      <c r="KFR111" s="17"/>
      <c r="KFS111" s="17"/>
      <c r="KFT111" s="17"/>
      <c r="KFU111" s="17"/>
      <c r="KFV111" s="17"/>
      <c r="KFW111" s="17"/>
      <c r="KFX111" s="17"/>
      <c r="KFY111" s="17"/>
      <c r="KFZ111" s="17"/>
      <c r="KGA111" s="17"/>
      <c r="KGB111" s="17"/>
      <c r="KGC111" s="17"/>
      <c r="KGD111" s="17"/>
      <c r="KGE111" s="17"/>
      <c r="KGF111" s="17"/>
      <c r="KGG111" s="17"/>
      <c r="KGH111" s="17"/>
      <c r="KGI111" s="17"/>
      <c r="KGJ111" s="17"/>
      <c r="KGK111" s="17"/>
      <c r="KGL111" s="17"/>
      <c r="KGM111" s="17"/>
      <c r="KGN111" s="17"/>
      <c r="KGO111" s="17"/>
      <c r="KGP111" s="17"/>
      <c r="KGQ111" s="17"/>
      <c r="KGR111" s="17"/>
      <c r="KGS111" s="17"/>
      <c r="KGT111" s="17"/>
      <c r="KGU111" s="17"/>
      <c r="KGV111" s="17"/>
      <c r="KGW111" s="17"/>
      <c r="KGX111" s="17"/>
      <c r="KGY111" s="17"/>
      <c r="KGZ111" s="17"/>
      <c r="KHA111" s="17"/>
      <c r="KHB111" s="17"/>
      <c r="KHC111" s="17"/>
      <c r="KHD111" s="17"/>
      <c r="KHE111" s="17"/>
      <c r="KHF111" s="17"/>
      <c r="KHG111" s="17"/>
      <c r="KHH111" s="17"/>
      <c r="KHI111" s="17"/>
      <c r="KHJ111" s="17"/>
      <c r="KHK111" s="17"/>
      <c r="KHL111" s="17"/>
      <c r="KHM111" s="17"/>
      <c r="KHN111" s="17"/>
      <c r="KHO111" s="17"/>
      <c r="KHP111" s="17"/>
      <c r="KHQ111" s="17"/>
      <c r="KHR111" s="17"/>
      <c r="KHS111" s="17"/>
      <c r="KHT111" s="17"/>
      <c r="KHU111" s="17"/>
      <c r="KHV111" s="17"/>
      <c r="KHW111" s="17"/>
      <c r="KHX111" s="17"/>
      <c r="KHY111" s="17"/>
      <c r="KHZ111" s="17"/>
      <c r="KIA111" s="17"/>
      <c r="KIB111" s="17"/>
      <c r="KIC111" s="17"/>
      <c r="KID111" s="17"/>
      <c r="KIE111" s="17"/>
      <c r="KIF111" s="17"/>
      <c r="KIG111" s="17"/>
      <c r="KIH111" s="17"/>
      <c r="KII111" s="17"/>
      <c r="KIJ111" s="17"/>
      <c r="KIK111" s="17"/>
      <c r="KIL111" s="17"/>
      <c r="KIM111" s="17"/>
      <c r="KIN111" s="17"/>
      <c r="KIO111" s="17"/>
      <c r="KIP111" s="17"/>
      <c r="KIQ111" s="17"/>
      <c r="KIR111" s="17"/>
      <c r="KIS111" s="17"/>
      <c r="KIT111" s="17"/>
      <c r="KIU111" s="17"/>
      <c r="KIV111" s="17"/>
      <c r="KIW111" s="17"/>
      <c r="KIX111" s="17"/>
      <c r="KIY111" s="17"/>
      <c r="KIZ111" s="17"/>
      <c r="KJA111" s="17"/>
      <c r="KJB111" s="17"/>
      <c r="KJC111" s="17"/>
      <c r="KJD111" s="17"/>
      <c r="KJE111" s="17"/>
      <c r="KJF111" s="17"/>
      <c r="KJG111" s="17"/>
      <c r="KJH111" s="17"/>
      <c r="KJI111" s="17"/>
      <c r="KJJ111" s="17"/>
      <c r="KJK111" s="17"/>
      <c r="KJL111" s="17"/>
      <c r="KJM111" s="17"/>
      <c r="KJN111" s="17"/>
      <c r="KJO111" s="17"/>
      <c r="KJP111" s="17"/>
      <c r="KJQ111" s="17"/>
      <c r="KJR111" s="17"/>
      <c r="KJS111" s="17"/>
      <c r="KJT111" s="17"/>
      <c r="KJU111" s="17"/>
      <c r="KJV111" s="17"/>
      <c r="KJW111" s="17"/>
      <c r="KJX111" s="17"/>
      <c r="KJY111" s="17"/>
      <c r="KJZ111" s="17"/>
      <c r="KKA111" s="17"/>
      <c r="KKB111" s="17"/>
      <c r="KKC111" s="17"/>
      <c r="KKD111" s="17"/>
      <c r="KKE111" s="17"/>
      <c r="KKF111" s="17"/>
      <c r="KKG111" s="17"/>
      <c r="KKH111" s="17"/>
      <c r="KKI111" s="17"/>
      <c r="KKJ111" s="17"/>
      <c r="KKK111" s="17"/>
      <c r="KKL111" s="17"/>
      <c r="KKM111" s="17"/>
      <c r="KKN111" s="17"/>
      <c r="KKO111" s="17"/>
      <c r="KKP111" s="17"/>
      <c r="KKQ111" s="17"/>
      <c r="KKR111" s="17"/>
      <c r="KKS111" s="17"/>
      <c r="KKT111" s="17"/>
      <c r="KKU111" s="17"/>
      <c r="KKV111" s="17"/>
      <c r="KKW111" s="17"/>
      <c r="KKX111" s="17"/>
      <c r="KKY111" s="17"/>
      <c r="KKZ111" s="17"/>
      <c r="KLA111" s="17"/>
      <c r="KLB111" s="17"/>
      <c r="KLC111" s="17"/>
      <c r="KLD111" s="17"/>
      <c r="KLE111" s="17"/>
      <c r="KLF111" s="17"/>
      <c r="KLG111" s="17"/>
      <c r="KLH111" s="17"/>
      <c r="KLI111" s="17"/>
      <c r="KLJ111" s="17"/>
      <c r="KLK111" s="17"/>
      <c r="KLL111" s="17"/>
      <c r="KLM111" s="17"/>
      <c r="KLN111" s="17"/>
      <c r="KLO111" s="17"/>
      <c r="KLP111" s="17"/>
      <c r="KLQ111" s="17"/>
      <c r="KLR111" s="17"/>
      <c r="KLS111" s="17"/>
      <c r="KLT111" s="17"/>
      <c r="KLU111" s="17"/>
      <c r="KLV111" s="17"/>
      <c r="KLW111" s="17"/>
      <c r="KLX111" s="17"/>
      <c r="KLY111" s="17"/>
      <c r="KLZ111" s="17"/>
      <c r="KMA111" s="17"/>
      <c r="KMB111" s="17"/>
      <c r="KMC111" s="17"/>
      <c r="KMD111" s="17"/>
      <c r="KME111" s="17"/>
      <c r="KMF111" s="17"/>
      <c r="KMG111" s="17"/>
      <c r="KMH111" s="17"/>
      <c r="KMI111" s="17"/>
      <c r="KMJ111" s="17"/>
      <c r="KMK111" s="17"/>
      <c r="KML111" s="17"/>
      <c r="KMM111" s="17"/>
      <c r="KMN111" s="17"/>
      <c r="KMO111" s="17"/>
      <c r="KMP111" s="17"/>
      <c r="KMQ111" s="17"/>
      <c r="KMR111" s="17"/>
      <c r="KMS111" s="17"/>
      <c r="KMT111" s="17"/>
      <c r="KMU111" s="17"/>
      <c r="KMV111" s="17"/>
      <c r="KMW111" s="17"/>
      <c r="KMX111" s="17"/>
      <c r="KMY111" s="17"/>
      <c r="KMZ111" s="17"/>
      <c r="KNA111" s="17"/>
      <c r="KNB111" s="17"/>
      <c r="KNC111" s="17"/>
      <c r="KND111" s="17"/>
      <c r="KNE111" s="17"/>
      <c r="KNF111" s="17"/>
      <c r="KNG111" s="17"/>
      <c r="KNH111" s="17"/>
      <c r="KNI111" s="17"/>
      <c r="KNJ111" s="17"/>
      <c r="KNK111" s="17"/>
      <c r="KNL111" s="17"/>
      <c r="KNM111" s="17"/>
      <c r="KNN111" s="17"/>
      <c r="KNO111" s="17"/>
      <c r="KNP111" s="17"/>
      <c r="KNQ111" s="17"/>
      <c r="KNR111" s="17"/>
      <c r="KNS111" s="17"/>
      <c r="KNT111" s="17"/>
      <c r="KNU111" s="17"/>
      <c r="KNV111" s="17"/>
      <c r="KNW111" s="17"/>
      <c r="KNX111" s="17"/>
      <c r="KNY111" s="17"/>
      <c r="KNZ111" s="17"/>
      <c r="KOA111" s="17"/>
      <c r="KOB111" s="17"/>
      <c r="KOC111" s="17"/>
      <c r="KOD111" s="17"/>
      <c r="KOE111" s="17"/>
      <c r="KOF111" s="17"/>
      <c r="KOG111" s="17"/>
      <c r="KOH111" s="17"/>
      <c r="KOI111" s="17"/>
      <c r="KOJ111" s="17"/>
      <c r="KOK111" s="17"/>
      <c r="KOL111" s="17"/>
      <c r="KOM111" s="17"/>
      <c r="KON111" s="17"/>
      <c r="KOO111" s="17"/>
      <c r="KOP111" s="17"/>
      <c r="KOQ111" s="17"/>
      <c r="KOR111" s="17"/>
      <c r="KOS111" s="17"/>
      <c r="KOT111" s="17"/>
      <c r="KOU111" s="17"/>
      <c r="KOV111" s="17"/>
      <c r="KOW111" s="17"/>
      <c r="KOX111" s="17"/>
      <c r="KOY111" s="17"/>
      <c r="KOZ111" s="17"/>
      <c r="KPA111" s="17"/>
      <c r="KPB111" s="17"/>
      <c r="KPC111" s="17"/>
      <c r="KPD111" s="17"/>
      <c r="KPE111" s="17"/>
      <c r="KPF111" s="17"/>
      <c r="KPG111" s="17"/>
      <c r="KPH111" s="17"/>
      <c r="KPI111" s="17"/>
      <c r="KPJ111" s="17"/>
      <c r="KPK111" s="17"/>
      <c r="KPL111" s="17"/>
      <c r="KPM111" s="17"/>
      <c r="KPN111" s="17"/>
      <c r="KPO111" s="17"/>
      <c r="KPP111" s="17"/>
      <c r="KPQ111" s="17"/>
      <c r="KPR111" s="17"/>
      <c r="KPS111" s="17"/>
      <c r="KPT111" s="17"/>
      <c r="KPU111" s="17"/>
      <c r="KPV111" s="17"/>
      <c r="KPW111" s="17"/>
      <c r="KPX111" s="17"/>
      <c r="KPY111" s="17"/>
      <c r="KPZ111" s="17"/>
      <c r="KQA111" s="17"/>
      <c r="KQB111" s="17"/>
      <c r="KQC111" s="17"/>
      <c r="KQD111" s="17"/>
      <c r="KQE111" s="17"/>
      <c r="KQF111" s="17"/>
      <c r="KQG111" s="17"/>
      <c r="KQH111" s="17"/>
      <c r="KQI111" s="17"/>
      <c r="KQJ111" s="17"/>
      <c r="KQK111" s="17"/>
      <c r="KQL111" s="17"/>
      <c r="KQM111" s="17"/>
      <c r="KQN111" s="17"/>
      <c r="KQO111" s="17"/>
      <c r="KQP111" s="17"/>
      <c r="KQQ111" s="17"/>
      <c r="KQR111" s="17"/>
      <c r="KQS111" s="17"/>
      <c r="KQT111" s="17"/>
      <c r="KQU111" s="17"/>
      <c r="KQV111" s="17"/>
      <c r="KQW111" s="17"/>
      <c r="KQX111" s="17"/>
      <c r="KQY111" s="17"/>
      <c r="KQZ111" s="17"/>
      <c r="KRA111" s="17"/>
      <c r="KRB111" s="17"/>
      <c r="KRC111" s="17"/>
      <c r="KRD111" s="17"/>
      <c r="KRE111" s="17"/>
      <c r="KRF111" s="17"/>
      <c r="KRG111" s="17"/>
      <c r="KRH111" s="17"/>
      <c r="KRI111" s="17"/>
      <c r="KRJ111" s="17"/>
      <c r="KRK111" s="17"/>
      <c r="KRL111" s="17"/>
      <c r="KRM111" s="17"/>
      <c r="KRN111" s="17"/>
      <c r="KRO111" s="17"/>
      <c r="KRP111" s="17"/>
      <c r="KRQ111" s="17"/>
      <c r="KRR111" s="17"/>
      <c r="KRS111" s="17"/>
      <c r="KRT111" s="17"/>
      <c r="KRU111" s="17"/>
      <c r="KRV111" s="17"/>
      <c r="KRW111" s="17"/>
      <c r="KRX111" s="17"/>
      <c r="KRY111" s="17"/>
      <c r="KRZ111" s="17"/>
      <c r="KSA111" s="17"/>
      <c r="KSB111" s="17"/>
      <c r="KSC111" s="17"/>
      <c r="KSD111" s="17"/>
      <c r="KSE111" s="17"/>
      <c r="KSF111" s="17"/>
      <c r="KSG111" s="17"/>
      <c r="KSH111" s="17"/>
      <c r="KSI111" s="17"/>
      <c r="KSJ111" s="17"/>
      <c r="KSK111" s="17"/>
      <c r="KSL111" s="17"/>
      <c r="KSM111" s="17"/>
      <c r="KSN111" s="17"/>
      <c r="KSO111" s="17"/>
      <c r="KSP111" s="17"/>
      <c r="KSQ111" s="17"/>
      <c r="KSR111" s="17"/>
      <c r="KSS111" s="17"/>
      <c r="KST111" s="17"/>
      <c r="KSU111" s="17"/>
      <c r="KSV111" s="17"/>
      <c r="KSW111" s="17"/>
      <c r="KSX111" s="17"/>
      <c r="KSY111" s="17"/>
      <c r="KSZ111" s="17"/>
      <c r="KTA111" s="17"/>
      <c r="KTB111" s="17"/>
      <c r="KTC111" s="17"/>
      <c r="KTD111" s="17"/>
      <c r="KTE111" s="17"/>
      <c r="KTF111" s="17"/>
      <c r="KTG111" s="17"/>
      <c r="KTH111" s="17"/>
      <c r="KTI111" s="17"/>
      <c r="KTJ111" s="17"/>
      <c r="KTK111" s="17"/>
      <c r="KTL111" s="17"/>
      <c r="KTM111" s="17"/>
      <c r="KTN111" s="17"/>
      <c r="KTO111" s="17"/>
      <c r="KTP111" s="17"/>
      <c r="KTQ111" s="17"/>
      <c r="KTR111" s="17"/>
      <c r="KTS111" s="17"/>
      <c r="KTT111" s="17"/>
      <c r="KTU111" s="17"/>
      <c r="KTV111" s="17"/>
      <c r="KTW111" s="17"/>
      <c r="KTX111" s="17"/>
      <c r="KTY111" s="17"/>
      <c r="KTZ111" s="17"/>
      <c r="KUA111" s="17"/>
      <c r="KUB111" s="17"/>
      <c r="KUC111" s="17"/>
      <c r="KUD111" s="17"/>
      <c r="KUE111" s="17"/>
      <c r="KUF111" s="17"/>
      <c r="KUG111" s="17"/>
      <c r="KUH111" s="17"/>
      <c r="KUI111" s="17"/>
      <c r="KUJ111" s="17"/>
      <c r="KUK111" s="17"/>
      <c r="KUL111" s="17"/>
      <c r="KUM111" s="17"/>
      <c r="KUN111" s="17"/>
      <c r="KUO111" s="17"/>
      <c r="KUP111" s="17"/>
      <c r="KUQ111" s="17"/>
      <c r="KUR111" s="17"/>
      <c r="KUS111" s="17"/>
      <c r="KUT111" s="17"/>
      <c r="KUU111" s="17"/>
      <c r="KUV111" s="17"/>
      <c r="KUW111" s="17"/>
      <c r="KUX111" s="17"/>
      <c r="KUY111" s="17"/>
      <c r="KUZ111" s="17"/>
      <c r="KVA111" s="17"/>
      <c r="KVB111" s="17"/>
      <c r="KVC111" s="17"/>
      <c r="KVD111" s="17"/>
      <c r="KVE111" s="17"/>
      <c r="KVF111" s="17"/>
      <c r="KVG111" s="17"/>
      <c r="KVH111" s="17"/>
      <c r="KVI111" s="17"/>
      <c r="KVJ111" s="17"/>
      <c r="KVK111" s="17"/>
      <c r="KVL111" s="17"/>
      <c r="KVM111" s="17"/>
      <c r="KVN111" s="17"/>
      <c r="KVO111" s="17"/>
      <c r="KVP111" s="17"/>
      <c r="KVQ111" s="17"/>
      <c r="KVR111" s="17"/>
      <c r="KVS111" s="17"/>
      <c r="KVT111" s="17"/>
      <c r="KVU111" s="17"/>
      <c r="KVV111" s="17"/>
      <c r="KVW111" s="17"/>
      <c r="KVX111" s="17"/>
      <c r="KVY111" s="17"/>
      <c r="KVZ111" s="17"/>
      <c r="KWA111" s="17"/>
      <c r="KWB111" s="17"/>
      <c r="KWC111" s="17"/>
      <c r="KWD111" s="17"/>
      <c r="KWE111" s="17"/>
      <c r="KWF111" s="17"/>
      <c r="KWG111" s="17"/>
      <c r="KWH111" s="17"/>
      <c r="KWI111" s="17"/>
      <c r="KWJ111" s="17"/>
      <c r="KWK111" s="17"/>
      <c r="KWL111" s="17"/>
      <c r="KWM111" s="17"/>
      <c r="KWN111" s="17"/>
      <c r="KWO111" s="17"/>
      <c r="KWP111" s="17"/>
      <c r="KWQ111" s="17"/>
      <c r="KWR111" s="17"/>
      <c r="KWS111" s="17"/>
      <c r="KWT111" s="17"/>
      <c r="KWU111" s="17"/>
      <c r="KWV111" s="17"/>
      <c r="KWW111" s="17"/>
      <c r="KWX111" s="17"/>
      <c r="KWY111" s="17"/>
      <c r="KWZ111" s="17"/>
      <c r="KXA111" s="17"/>
      <c r="KXB111" s="17"/>
      <c r="KXC111" s="17"/>
      <c r="KXD111" s="17"/>
      <c r="KXE111" s="17"/>
      <c r="KXF111" s="17"/>
      <c r="KXG111" s="17"/>
      <c r="KXH111" s="17"/>
      <c r="KXI111" s="17"/>
      <c r="KXJ111" s="17"/>
      <c r="KXK111" s="17"/>
      <c r="KXL111" s="17"/>
      <c r="KXM111" s="17"/>
      <c r="KXN111" s="17"/>
      <c r="KXO111" s="17"/>
      <c r="KXP111" s="17"/>
      <c r="KXQ111" s="17"/>
      <c r="KXR111" s="17"/>
      <c r="KXS111" s="17"/>
      <c r="KXT111" s="17"/>
      <c r="KXU111" s="17"/>
      <c r="KXV111" s="17"/>
      <c r="KXW111" s="17"/>
      <c r="KXX111" s="17"/>
      <c r="KXY111" s="17"/>
      <c r="KXZ111" s="17"/>
      <c r="KYA111" s="17"/>
      <c r="KYB111" s="17"/>
      <c r="KYC111" s="17"/>
      <c r="KYD111" s="17"/>
      <c r="KYE111" s="17"/>
      <c r="KYF111" s="17"/>
      <c r="KYG111" s="17"/>
      <c r="KYH111" s="17"/>
      <c r="KYI111" s="17"/>
      <c r="KYJ111" s="17"/>
      <c r="KYK111" s="17"/>
      <c r="KYL111" s="17"/>
      <c r="KYM111" s="17"/>
      <c r="KYN111" s="17"/>
      <c r="KYO111" s="17"/>
      <c r="KYP111" s="17"/>
      <c r="KYQ111" s="17"/>
      <c r="KYR111" s="17"/>
      <c r="KYS111" s="17"/>
      <c r="KYT111" s="17"/>
      <c r="KYU111" s="17"/>
      <c r="KYV111" s="17"/>
      <c r="KYW111" s="17"/>
      <c r="KYX111" s="17"/>
      <c r="KYY111" s="17"/>
      <c r="KYZ111" s="17"/>
      <c r="KZA111" s="17"/>
      <c r="KZB111" s="17"/>
      <c r="KZC111" s="17"/>
      <c r="KZD111" s="17"/>
      <c r="KZE111" s="17"/>
      <c r="KZF111" s="17"/>
      <c r="KZG111" s="17"/>
      <c r="KZH111" s="17"/>
      <c r="KZI111" s="17"/>
      <c r="KZJ111" s="17"/>
      <c r="KZK111" s="17"/>
      <c r="KZL111" s="17"/>
      <c r="KZM111" s="17"/>
      <c r="KZN111" s="17"/>
      <c r="KZO111" s="17"/>
      <c r="KZP111" s="17"/>
      <c r="KZQ111" s="17"/>
      <c r="KZR111" s="17"/>
      <c r="KZS111" s="17"/>
      <c r="KZT111" s="17"/>
      <c r="KZU111" s="17"/>
      <c r="KZV111" s="17"/>
      <c r="KZW111" s="17"/>
      <c r="KZX111" s="17"/>
      <c r="KZY111" s="17"/>
      <c r="KZZ111" s="17"/>
      <c r="LAA111" s="17"/>
      <c r="LAB111" s="17"/>
      <c r="LAC111" s="17"/>
      <c r="LAD111" s="17"/>
      <c r="LAE111" s="17"/>
      <c r="LAF111" s="17"/>
      <c r="LAG111" s="17"/>
      <c r="LAH111" s="17"/>
      <c r="LAI111" s="17"/>
      <c r="LAJ111" s="17"/>
      <c r="LAK111" s="17"/>
      <c r="LAL111" s="17"/>
      <c r="LAM111" s="17"/>
      <c r="LAN111" s="17"/>
      <c r="LAO111" s="17"/>
      <c r="LAP111" s="17"/>
      <c r="LAQ111" s="17"/>
      <c r="LAR111" s="17"/>
      <c r="LAS111" s="17"/>
      <c r="LAT111" s="17"/>
      <c r="LAU111" s="17"/>
      <c r="LAV111" s="17"/>
      <c r="LAW111" s="17"/>
      <c r="LAX111" s="17"/>
      <c r="LAY111" s="17"/>
      <c r="LAZ111" s="17"/>
      <c r="LBA111" s="17"/>
      <c r="LBB111" s="17"/>
      <c r="LBC111" s="17"/>
      <c r="LBD111" s="17"/>
      <c r="LBE111" s="17"/>
      <c r="LBF111" s="17"/>
      <c r="LBG111" s="17"/>
      <c r="LBH111" s="17"/>
      <c r="LBI111" s="17"/>
      <c r="LBJ111" s="17"/>
      <c r="LBK111" s="17"/>
      <c r="LBL111" s="17"/>
      <c r="LBM111" s="17"/>
      <c r="LBN111" s="17"/>
      <c r="LBO111" s="17"/>
      <c r="LBP111" s="17"/>
      <c r="LBQ111" s="17"/>
      <c r="LBR111" s="17"/>
      <c r="LBS111" s="17"/>
      <c r="LBT111" s="17"/>
      <c r="LBU111" s="17"/>
      <c r="LBV111" s="17"/>
      <c r="LBW111" s="17"/>
      <c r="LBX111" s="17"/>
      <c r="LBY111" s="17"/>
      <c r="LBZ111" s="17"/>
      <c r="LCA111" s="17"/>
      <c r="LCB111" s="17"/>
      <c r="LCC111" s="17"/>
      <c r="LCD111" s="17"/>
      <c r="LCE111" s="17"/>
      <c r="LCF111" s="17"/>
      <c r="LCG111" s="17"/>
      <c r="LCH111" s="17"/>
      <c r="LCI111" s="17"/>
      <c r="LCJ111" s="17"/>
      <c r="LCK111" s="17"/>
      <c r="LCL111" s="17"/>
      <c r="LCM111" s="17"/>
      <c r="LCN111" s="17"/>
      <c r="LCO111" s="17"/>
      <c r="LCP111" s="17"/>
      <c r="LCQ111" s="17"/>
      <c r="LCR111" s="17"/>
      <c r="LCS111" s="17"/>
      <c r="LCT111" s="17"/>
      <c r="LCU111" s="17"/>
      <c r="LCV111" s="17"/>
      <c r="LCW111" s="17"/>
      <c r="LCX111" s="17"/>
      <c r="LCY111" s="17"/>
      <c r="LCZ111" s="17"/>
      <c r="LDA111" s="17"/>
      <c r="LDB111" s="17"/>
      <c r="LDC111" s="17"/>
      <c r="LDD111" s="17"/>
      <c r="LDE111" s="17"/>
      <c r="LDF111" s="17"/>
      <c r="LDG111" s="17"/>
      <c r="LDH111" s="17"/>
      <c r="LDI111" s="17"/>
      <c r="LDJ111" s="17"/>
      <c r="LDK111" s="17"/>
      <c r="LDL111" s="17"/>
      <c r="LDM111" s="17"/>
      <c r="LDN111" s="17"/>
      <c r="LDO111" s="17"/>
      <c r="LDP111" s="17"/>
      <c r="LDQ111" s="17"/>
      <c r="LDR111" s="17"/>
      <c r="LDS111" s="17"/>
      <c r="LDT111" s="17"/>
      <c r="LDU111" s="17"/>
      <c r="LDV111" s="17"/>
      <c r="LDW111" s="17"/>
      <c r="LDX111" s="17"/>
      <c r="LDY111" s="17"/>
      <c r="LDZ111" s="17"/>
      <c r="LEA111" s="17"/>
      <c r="LEB111" s="17"/>
      <c r="LEC111" s="17"/>
      <c r="LED111" s="17"/>
      <c r="LEE111" s="17"/>
      <c r="LEF111" s="17"/>
      <c r="LEG111" s="17"/>
      <c r="LEH111" s="17"/>
      <c r="LEI111" s="17"/>
      <c r="LEJ111" s="17"/>
      <c r="LEK111" s="17"/>
      <c r="LEL111" s="17"/>
      <c r="LEM111" s="17"/>
      <c r="LEN111" s="17"/>
      <c r="LEO111" s="17"/>
      <c r="LEP111" s="17"/>
      <c r="LEQ111" s="17"/>
      <c r="LER111" s="17"/>
      <c r="LES111" s="17"/>
      <c r="LET111" s="17"/>
      <c r="LEU111" s="17"/>
      <c r="LEV111" s="17"/>
      <c r="LEW111" s="17"/>
      <c r="LEX111" s="17"/>
      <c r="LEY111" s="17"/>
      <c r="LEZ111" s="17"/>
      <c r="LFA111" s="17"/>
      <c r="LFB111" s="17"/>
      <c r="LFC111" s="17"/>
      <c r="LFD111" s="17"/>
      <c r="LFE111" s="17"/>
      <c r="LFF111" s="17"/>
      <c r="LFG111" s="17"/>
      <c r="LFH111" s="17"/>
      <c r="LFI111" s="17"/>
      <c r="LFJ111" s="17"/>
      <c r="LFK111" s="17"/>
      <c r="LFL111" s="17"/>
      <c r="LFM111" s="17"/>
      <c r="LFN111" s="17"/>
      <c r="LFO111" s="17"/>
      <c r="LFP111" s="17"/>
      <c r="LFQ111" s="17"/>
      <c r="LFR111" s="17"/>
      <c r="LFS111" s="17"/>
      <c r="LFT111" s="17"/>
      <c r="LFU111" s="17"/>
      <c r="LFV111" s="17"/>
      <c r="LFW111" s="17"/>
      <c r="LFX111" s="17"/>
      <c r="LFY111" s="17"/>
      <c r="LFZ111" s="17"/>
      <c r="LGA111" s="17"/>
      <c r="LGB111" s="17"/>
      <c r="LGC111" s="17"/>
      <c r="LGD111" s="17"/>
      <c r="LGE111" s="17"/>
      <c r="LGF111" s="17"/>
      <c r="LGG111" s="17"/>
      <c r="LGH111" s="17"/>
      <c r="LGI111" s="17"/>
      <c r="LGJ111" s="17"/>
      <c r="LGK111" s="17"/>
      <c r="LGL111" s="17"/>
      <c r="LGM111" s="17"/>
      <c r="LGN111" s="17"/>
      <c r="LGO111" s="17"/>
      <c r="LGP111" s="17"/>
      <c r="LGQ111" s="17"/>
      <c r="LGR111" s="17"/>
      <c r="LGS111" s="17"/>
      <c r="LGT111" s="17"/>
      <c r="LGU111" s="17"/>
      <c r="LGV111" s="17"/>
      <c r="LGW111" s="17"/>
      <c r="LGX111" s="17"/>
      <c r="LGY111" s="17"/>
      <c r="LGZ111" s="17"/>
      <c r="LHA111" s="17"/>
      <c r="LHB111" s="17"/>
      <c r="LHC111" s="17"/>
      <c r="LHD111" s="17"/>
      <c r="LHE111" s="17"/>
      <c r="LHF111" s="17"/>
      <c r="LHG111" s="17"/>
      <c r="LHH111" s="17"/>
      <c r="LHI111" s="17"/>
      <c r="LHJ111" s="17"/>
      <c r="LHK111" s="17"/>
      <c r="LHL111" s="17"/>
      <c r="LHM111" s="17"/>
      <c r="LHN111" s="17"/>
      <c r="LHO111" s="17"/>
      <c r="LHP111" s="17"/>
      <c r="LHQ111" s="17"/>
      <c r="LHR111" s="17"/>
      <c r="LHS111" s="17"/>
      <c r="LHT111" s="17"/>
      <c r="LHU111" s="17"/>
      <c r="LHV111" s="17"/>
      <c r="LHW111" s="17"/>
      <c r="LHX111" s="17"/>
      <c r="LHY111" s="17"/>
      <c r="LHZ111" s="17"/>
      <c r="LIA111" s="17"/>
      <c r="LIB111" s="17"/>
      <c r="LIC111" s="17"/>
      <c r="LID111" s="17"/>
      <c r="LIE111" s="17"/>
      <c r="LIF111" s="17"/>
      <c r="LIG111" s="17"/>
      <c r="LIH111" s="17"/>
      <c r="LII111" s="17"/>
      <c r="LIJ111" s="17"/>
      <c r="LIK111" s="17"/>
      <c r="LIL111" s="17"/>
      <c r="LIM111" s="17"/>
      <c r="LIN111" s="17"/>
      <c r="LIO111" s="17"/>
      <c r="LIP111" s="17"/>
      <c r="LIQ111" s="17"/>
      <c r="LIR111" s="17"/>
      <c r="LIS111" s="17"/>
      <c r="LIT111" s="17"/>
      <c r="LIU111" s="17"/>
      <c r="LIV111" s="17"/>
      <c r="LIW111" s="17"/>
      <c r="LIX111" s="17"/>
      <c r="LIY111" s="17"/>
      <c r="LIZ111" s="17"/>
      <c r="LJA111" s="17"/>
      <c r="LJB111" s="17"/>
      <c r="LJC111" s="17"/>
      <c r="LJD111" s="17"/>
      <c r="LJE111" s="17"/>
      <c r="LJF111" s="17"/>
      <c r="LJG111" s="17"/>
      <c r="LJH111" s="17"/>
      <c r="LJI111" s="17"/>
      <c r="LJJ111" s="17"/>
      <c r="LJK111" s="17"/>
      <c r="LJL111" s="17"/>
      <c r="LJM111" s="17"/>
      <c r="LJN111" s="17"/>
      <c r="LJO111" s="17"/>
      <c r="LJP111" s="17"/>
      <c r="LJQ111" s="17"/>
      <c r="LJR111" s="17"/>
      <c r="LJS111" s="17"/>
      <c r="LJT111" s="17"/>
      <c r="LJU111" s="17"/>
      <c r="LJV111" s="17"/>
      <c r="LJW111" s="17"/>
      <c r="LJX111" s="17"/>
      <c r="LJY111" s="17"/>
      <c r="LJZ111" s="17"/>
      <c r="LKA111" s="17"/>
      <c r="LKB111" s="17"/>
      <c r="LKC111" s="17"/>
      <c r="LKD111" s="17"/>
      <c r="LKE111" s="17"/>
      <c r="LKF111" s="17"/>
      <c r="LKG111" s="17"/>
      <c r="LKH111" s="17"/>
      <c r="LKI111" s="17"/>
      <c r="LKJ111" s="17"/>
      <c r="LKK111" s="17"/>
      <c r="LKL111" s="17"/>
      <c r="LKM111" s="17"/>
      <c r="LKN111" s="17"/>
      <c r="LKO111" s="17"/>
      <c r="LKP111" s="17"/>
      <c r="LKQ111" s="17"/>
      <c r="LKR111" s="17"/>
      <c r="LKS111" s="17"/>
      <c r="LKT111" s="17"/>
      <c r="LKU111" s="17"/>
      <c r="LKV111" s="17"/>
      <c r="LKW111" s="17"/>
      <c r="LKX111" s="17"/>
      <c r="LKY111" s="17"/>
      <c r="LKZ111" s="17"/>
      <c r="LLA111" s="17"/>
      <c r="LLB111" s="17"/>
      <c r="LLC111" s="17"/>
      <c r="LLD111" s="17"/>
      <c r="LLE111" s="17"/>
      <c r="LLF111" s="17"/>
      <c r="LLG111" s="17"/>
      <c r="LLH111" s="17"/>
      <c r="LLI111" s="17"/>
      <c r="LLJ111" s="17"/>
      <c r="LLK111" s="17"/>
      <c r="LLL111" s="17"/>
      <c r="LLM111" s="17"/>
      <c r="LLN111" s="17"/>
      <c r="LLO111" s="17"/>
      <c r="LLP111" s="17"/>
      <c r="LLQ111" s="17"/>
      <c r="LLR111" s="17"/>
      <c r="LLS111" s="17"/>
      <c r="LLT111" s="17"/>
      <c r="LLU111" s="17"/>
      <c r="LLV111" s="17"/>
      <c r="LLW111" s="17"/>
      <c r="LLX111" s="17"/>
      <c r="LLY111" s="17"/>
      <c r="LLZ111" s="17"/>
      <c r="LMA111" s="17"/>
      <c r="LMB111" s="17"/>
      <c r="LMC111" s="17"/>
      <c r="LMD111" s="17"/>
      <c r="LME111" s="17"/>
      <c r="LMF111" s="17"/>
      <c r="LMG111" s="17"/>
      <c r="LMH111" s="17"/>
      <c r="LMI111" s="17"/>
      <c r="LMJ111" s="17"/>
      <c r="LMK111" s="17"/>
      <c r="LML111" s="17"/>
      <c r="LMM111" s="17"/>
      <c r="LMN111" s="17"/>
      <c r="LMO111" s="17"/>
      <c r="LMP111" s="17"/>
      <c r="LMQ111" s="17"/>
      <c r="LMR111" s="17"/>
      <c r="LMS111" s="17"/>
      <c r="LMT111" s="17"/>
      <c r="LMU111" s="17"/>
      <c r="LMV111" s="17"/>
      <c r="LMW111" s="17"/>
      <c r="LMX111" s="17"/>
      <c r="LMY111" s="17"/>
      <c r="LMZ111" s="17"/>
      <c r="LNA111" s="17"/>
      <c r="LNB111" s="17"/>
      <c r="LNC111" s="17"/>
      <c r="LND111" s="17"/>
      <c r="LNE111" s="17"/>
      <c r="LNF111" s="17"/>
      <c r="LNG111" s="17"/>
      <c r="LNH111" s="17"/>
      <c r="LNI111" s="17"/>
      <c r="LNJ111" s="17"/>
      <c r="LNK111" s="17"/>
      <c r="LNL111" s="17"/>
      <c r="LNM111" s="17"/>
      <c r="LNN111" s="17"/>
      <c r="LNO111" s="17"/>
      <c r="LNP111" s="17"/>
      <c r="LNQ111" s="17"/>
      <c r="LNR111" s="17"/>
      <c r="LNS111" s="17"/>
      <c r="LNT111" s="17"/>
      <c r="LNU111" s="17"/>
      <c r="LNV111" s="17"/>
      <c r="LNW111" s="17"/>
      <c r="LNX111" s="17"/>
      <c r="LNY111" s="17"/>
      <c r="LNZ111" s="17"/>
      <c r="LOA111" s="17"/>
      <c r="LOB111" s="17"/>
      <c r="LOC111" s="17"/>
      <c r="LOD111" s="17"/>
      <c r="LOE111" s="17"/>
      <c r="LOF111" s="17"/>
      <c r="LOG111" s="17"/>
      <c r="LOH111" s="17"/>
      <c r="LOI111" s="17"/>
      <c r="LOJ111" s="17"/>
      <c r="LOK111" s="17"/>
      <c r="LOL111" s="17"/>
      <c r="LOM111" s="17"/>
      <c r="LON111" s="17"/>
      <c r="LOO111" s="17"/>
      <c r="LOP111" s="17"/>
      <c r="LOQ111" s="17"/>
      <c r="LOR111" s="17"/>
      <c r="LOS111" s="17"/>
      <c r="LOT111" s="17"/>
      <c r="LOU111" s="17"/>
      <c r="LOV111" s="17"/>
      <c r="LOW111" s="17"/>
      <c r="LOX111" s="17"/>
      <c r="LOY111" s="17"/>
      <c r="LOZ111" s="17"/>
      <c r="LPA111" s="17"/>
      <c r="LPB111" s="17"/>
      <c r="LPC111" s="17"/>
      <c r="LPD111" s="17"/>
      <c r="LPE111" s="17"/>
      <c r="LPF111" s="17"/>
      <c r="LPG111" s="17"/>
      <c r="LPH111" s="17"/>
      <c r="LPI111" s="17"/>
      <c r="LPJ111" s="17"/>
      <c r="LPK111" s="17"/>
      <c r="LPL111" s="17"/>
      <c r="LPM111" s="17"/>
      <c r="LPN111" s="17"/>
      <c r="LPO111" s="17"/>
      <c r="LPP111" s="17"/>
      <c r="LPQ111" s="17"/>
      <c r="LPR111" s="17"/>
      <c r="LPS111" s="17"/>
      <c r="LPT111" s="17"/>
      <c r="LPU111" s="17"/>
      <c r="LPV111" s="17"/>
      <c r="LPW111" s="17"/>
      <c r="LPX111" s="17"/>
      <c r="LPY111" s="17"/>
      <c r="LPZ111" s="17"/>
      <c r="LQA111" s="17"/>
      <c r="LQB111" s="17"/>
      <c r="LQC111" s="17"/>
      <c r="LQD111" s="17"/>
      <c r="LQE111" s="17"/>
      <c r="LQF111" s="17"/>
      <c r="LQG111" s="17"/>
      <c r="LQH111" s="17"/>
      <c r="LQI111" s="17"/>
      <c r="LQJ111" s="17"/>
      <c r="LQK111" s="17"/>
      <c r="LQL111" s="17"/>
      <c r="LQM111" s="17"/>
      <c r="LQN111" s="17"/>
      <c r="LQO111" s="17"/>
      <c r="LQP111" s="17"/>
      <c r="LQQ111" s="17"/>
      <c r="LQR111" s="17"/>
      <c r="LQS111" s="17"/>
      <c r="LQT111" s="17"/>
      <c r="LQU111" s="17"/>
      <c r="LQV111" s="17"/>
      <c r="LQW111" s="17"/>
      <c r="LQX111" s="17"/>
      <c r="LQY111" s="17"/>
      <c r="LQZ111" s="17"/>
      <c r="LRA111" s="17"/>
      <c r="LRB111" s="17"/>
      <c r="LRC111" s="17"/>
      <c r="LRD111" s="17"/>
      <c r="LRE111" s="17"/>
      <c r="LRF111" s="17"/>
      <c r="LRG111" s="17"/>
      <c r="LRH111" s="17"/>
      <c r="LRI111" s="17"/>
      <c r="LRJ111" s="17"/>
      <c r="LRK111" s="17"/>
      <c r="LRL111" s="17"/>
      <c r="LRM111" s="17"/>
      <c r="LRN111" s="17"/>
      <c r="LRO111" s="17"/>
      <c r="LRP111" s="17"/>
      <c r="LRQ111" s="17"/>
      <c r="LRR111" s="17"/>
      <c r="LRS111" s="17"/>
      <c r="LRT111" s="17"/>
      <c r="LRU111" s="17"/>
      <c r="LRV111" s="17"/>
      <c r="LRW111" s="17"/>
      <c r="LRX111" s="17"/>
      <c r="LRY111" s="17"/>
      <c r="LRZ111" s="17"/>
      <c r="LSA111" s="17"/>
      <c r="LSB111" s="17"/>
      <c r="LSC111" s="17"/>
      <c r="LSD111" s="17"/>
      <c r="LSE111" s="17"/>
      <c r="LSF111" s="17"/>
      <c r="LSG111" s="17"/>
      <c r="LSH111" s="17"/>
      <c r="LSI111" s="17"/>
      <c r="LSJ111" s="17"/>
      <c r="LSK111" s="17"/>
      <c r="LSL111" s="17"/>
      <c r="LSM111" s="17"/>
      <c r="LSN111" s="17"/>
      <c r="LSO111" s="17"/>
      <c r="LSP111" s="17"/>
      <c r="LSQ111" s="17"/>
      <c r="LSR111" s="17"/>
      <c r="LSS111" s="17"/>
      <c r="LST111" s="17"/>
      <c r="LSU111" s="17"/>
      <c r="LSV111" s="17"/>
      <c r="LSW111" s="17"/>
      <c r="LSX111" s="17"/>
      <c r="LSY111" s="17"/>
      <c r="LSZ111" s="17"/>
      <c r="LTA111" s="17"/>
      <c r="LTB111" s="17"/>
      <c r="LTC111" s="17"/>
      <c r="LTD111" s="17"/>
      <c r="LTE111" s="17"/>
      <c r="LTF111" s="17"/>
      <c r="LTG111" s="17"/>
      <c r="LTH111" s="17"/>
      <c r="LTI111" s="17"/>
      <c r="LTJ111" s="17"/>
      <c r="LTK111" s="17"/>
      <c r="LTL111" s="17"/>
      <c r="LTM111" s="17"/>
      <c r="LTN111" s="17"/>
      <c r="LTO111" s="17"/>
      <c r="LTP111" s="17"/>
      <c r="LTQ111" s="17"/>
      <c r="LTR111" s="17"/>
      <c r="LTS111" s="17"/>
      <c r="LTT111" s="17"/>
      <c r="LTU111" s="17"/>
      <c r="LTV111" s="17"/>
      <c r="LTW111" s="17"/>
      <c r="LTX111" s="17"/>
      <c r="LTY111" s="17"/>
      <c r="LTZ111" s="17"/>
      <c r="LUA111" s="17"/>
      <c r="LUB111" s="17"/>
      <c r="LUC111" s="17"/>
      <c r="LUD111" s="17"/>
      <c r="LUE111" s="17"/>
      <c r="LUF111" s="17"/>
      <c r="LUG111" s="17"/>
      <c r="LUH111" s="17"/>
      <c r="LUI111" s="17"/>
      <c r="LUJ111" s="17"/>
      <c r="LUK111" s="17"/>
      <c r="LUL111" s="17"/>
      <c r="LUM111" s="17"/>
      <c r="LUN111" s="17"/>
      <c r="LUO111" s="17"/>
      <c r="LUP111" s="17"/>
      <c r="LUQ111" s="17"/>
      <c r="LUR111" s="17"/>
      <c r="LUS111" s="17"/>
      <c r="LUT111" s="17"/>
      <c r="LUU111" s="17"/>
      <c r="LUV111" s="17"/>
      <c r="LUW111" s="17"/>
      <c r="LUX111" s="17"/>
      <c r="LUY111" s="17"/>
      <c r="LUZ111" s="17"/>
      <c r="LVA111" s="17"/>
      <c r="LVB111" s="17"/>
      <c r="LVC111" s="17"/>
      <c r="LVD111" s="17"/>
      <c r="LVE111" s="17"/>
      <c r="LVF111" s="17"/>
      <c r="LVG111" s="17"/>
      <c r="LVH111" s="17"/>
      <c r="LVI111" s="17"/>
      <c r="LVJ111" s="17"/>
      <c r="LVK111" s="17"/>
      <c r="LVL111" s="17"/>
      <c r="LVM111" s="17"/>
      <c r="LVN111" s="17"/>
      <c r="LVO111" s="17"/>
      <c r="LVP111" s="17"/>
      <c r="LVQ111" s="17"/>
      <c r="LVR111" s="17"/>
      <c r="LVS111" s="17"/>
      <c r="LVT111" s="17"/>
      <c r="LVU111" s="17"/>
      <c r="LVV111" s="17"/>
      <c r="LVW111" s="17"/>
      <c r="LVX111" s="17"/>
      <c r="LVY111" s="17"/>
      <c r="LVZ111" s="17"/>
      <c r="LWA111" s="17"/>
      <c r="LWB111" s="17"/>
      <c r="LWC111" s="17"/>
      <c r="LWD111" s="17"/>
      <c r="LWE111" s="17"/>
      <c r="LWF111" s="17"/>
      <c r="LWG111" s="17"/>
      <c r="LWH111" s="17"/>
      <c r="LWI111" s="17"/>
      <c r="LWJ111" s="17"/>
      <c r="LWK111" s="17"/>
      <c r="LWL111" s="17"/>
      <c r="LWM111" s="17"/>
      <c r="LWN111" s="17"/>
      <c r="LWO111" s="17"/>
      <c r="LWP111" s="17"/>
      <c r="LWQ111" s="17"/>
      <c r="LWR111" s="17"/>
      <c r="LWS111" s="17"/>
      <c r="LWT111" s="17"/>
      <c r="LWU111" s="17"/>
      <c r="LWV111" s="17"/>
      <c r="LWW111" s="17"/>
      <c r="LWX111" s="17"/>
      <c r="LWY111" s="17"/>
      <c r="LWZ111" s="17"/>
      <c r="LXA111" s="17"/>
      <c r="LXB111" s="17"/>
      <c r="LXC111" s="17"/>
      <c r="LXD111" s="17"/>
      <c r="LXE111" s="17"/>
      <c r="LXF111" s="17"/>
      <c r="LXG111" s="17"/>
      <c r="LXH111" s="17"/>
      <c r="LXI111" s="17"/>
      <c r="LXJ111" s="17"/>
      <c r="LXK111" s="17"/>
      <c r="LXL111" s="17"/>
      <c r="LXM111" s="17"/>
      <c r="LXN111" s="17"/>
      <c r="LXO111" s="17"/>
      <c r="LXP111" s="17"/>
      <c r="LXQ111" s="17"/>
      <c r="LXR111" s="17"/>
      <c r="LXS111" s="17"/>
      <c r="LXT111" s="17"/>
      <c r="LXU111" s="17"/>
      <c r="LXV111" s="17"/>
      <c r="LXW111" s="17"/>
      <c r="LXX111" s="17"/>
      <c r="LXY111" s="17"/>
      <c r="LXZ111" s="17"/>
      <c r="LYA111" s="17"/>
      <c r="LYB111" s="17"/>
      <c r="LYC111" s="17"/>
      <c r="LYD111" s="17"/>
      <c r="LYE111" s="17"/>
      <c r="LYF111" s="17"/>
      <c r="LYG111" s="17"/>
      <c r="LYH111" s="17"/>
      <c r="LYI111" s="17"/>
      <c r="LYJ111" s="17"/>
      <c r="LYK111" s="17"/>
      <c r="LYL111" s="17"/>
      <c r="LYM111" s="17"/>
      <c r="LYN111" s="17"/>
      <c r="LYO111" s="17"/>
      <c r="LYP111" s="17"/>
      <c r="LYQ111" s="17"/>
      <c r="LYR111" s="17"/>
      <c r="LYS111" s="17"/>
      <c r="LYT111" s="17"/>
      <c r="LYU111" s="17"/>
      <c r="LYV111" s="17"/>
      <c r="LYW111" s="17"/>
      <c r="LYX111" s="17"/>
      <c r="LYY111" s="17"/>
      <c r="LYZ111" s="17"/>
      <c r="LZA111" s="17"/>
      <c r="LZB111" s="17"/>
      <c r="LZC111" s="17"/>
      <c r="LZD111" s="17"/>
      <c r="LZE111" s="17"/>
      <c r="LZF111" s="17"/>
      <c r="LZG111" s="17"/>
      <c r="LZH111" s="17"/>
      <c r="LZI111" s="17"/>
      <c r="LZJ111" s="17"/>
      <c r="LZK111" s="17"/>
      <c r="LZL111" s="17"/>
      <c r="LZM111" s="17"/>
      <c r="LZN111" s="17"/>
      <c r="LZO111" s="17"/>
      <c r="LZP111" s="17"/>
      <c r="LZQ111" s="17"/>
      <c r="LZR111" s="17"/>
      <c r="LZS111" s="17"/>
      <c r="LZT111" s="17"/>
      <c r="LZU111" s="17"/>
      <c r="LZV111" s="17"/>
      <c r="LZW111" s="17"/>
      <c r="LZX111" s="17"/>
      <c r="LZY111" s="17"/>
      <c r="LZZ111" s="17"/>
      <c r="MAA111" s="17"/>
      <c r="MAB111" s="17"/>
      <c r="MAC111" s="17"/>
      <c r="MAD111" s="17"/>
      <c r="MAE111" s="17"/>
      <c r="MAF111" s="17"/>
      <c r="MAG111" s="17"/>
      <c r="MAH111" s="17"/>
      <c r="MAI111" s="17"/>
      <c r="MAJ111" s="17"/>
      <c r="MAK111" s="17"/>
      <c r="MAL111" s="17"/>
      <c r="MAM111" s="17"/>
      <c r="MAN111" s="17"/>
      <c r="MAO111" s="17"/>
      <c r="MAP111" s="17"/>
      <c r="MAQ111" s="17"/>
      <c r="MAR111" s="17"/>
      <c r="MAS111" s="17"/>
      <c r="MAT111" s="17"/>
      <c r="MAU111" s="17"/>
      <c r="MAV111" s="17"/>
      <c r="MAW111" s="17"/>
      <c r="MAX111" s="17"/>
      <c r="MAY111" s="17"/>
      <c r="MAZ111" s="17"/>
      <c r="MBA111" s="17"/>
      <c r="MBB111" s="17"/>
      <c r="MBC111" s="17"/>
      <c r="MBD111" s="17"/>
      <c r="MBE111" s="17"/>
      <c r="MBF111" s="17"/>
      <c r="MBG111" s="17"/>
      <c r="MBH111" s="17"/>
      <c r="MBI111" s="17"/>
      <c r="MBJ111" s="17"/>
      <c r="MBK111" s="17"/>
      <c r="MBL111" s="17"/>
      <c r="MBM111" s="17"/>
      <c r="MBN111" s="17"/>
      <c r="MBO111" s="17"/>
      <c r="MBP111" s="17"/>
      <c r="MBQ111" s="17"/>
      <c r="MBR111" s="17"/>
      <c r="MBS111" s="17"/>
      <c r="MBT111" s="17"/>
      <c r="MBU111" s="17"/>
      <c r="MBV111" s="17"/>
      <c r="MBW111" s="17"/>
      <c r="MBX111" s="17"/>
      <c r="MBY111" s="17"/>
      <c r="MBZ111" s="17"/>
      <c r="MCA111" s="17"/>
      <c r="MCB111" s="17"/>
      <c r="MCC111" s="17"/>
      <c r="MCD111" s="17"/>
      <c r="MCE111" s="17"/>
      <c r="MCF111" s="17"/>
      <c r="MCG111" s="17"/>
      <c r="MCH111" s="17"/>
      <c r="MCI111" s="17"/>
      <c r="MCJ111" s="17"/>
      <c r="MCK111" s="17"/>
      <c r="MCL111" s="17"/>
      <c r="MCM111" s="17"/>
      <c r="MCN111" s="17"/>
      <c r="MCO111" s="17"/>
      <c r="MCP111" s="17"/>
      <c r="MCQ111" s="17"/>
      <c r="MCR111" s="17"/>
      <c r="MCS111" s="17"/>
      <c r="MCT111" s="17"/>
      <c r="MCU111" s="17"/>
      <c r="MCV111" s="17"/>
      <c r="MCW111" s="17"/>
      <c r="MCX111" s="17"/>
      <c r="MCY111" s="17"/>
      <c r="MCZ111" s="17"/>
      <c r="MDA111" s="17"/>
      <c r="MDB111" s="17"/>
      <c r="MDC111" s="17"/>
      <c r="MDD111" s="17"/>
      <c r="MDE111" s="17"/>
      <c r="MDF111" s="17"/>
      <c r="MDG111" s="17"/>
      <c r="MDH111" s="17"/>
      <c r="MDI111" s="17"/>
      <c r="MDJ111" s="17"/>
      <c r="MDK111" s="17"/>
      <c r="MDL111" s="17"/>
      <c r="MDM111" s="17"/>
      <c r="MDN111" s="17"/>
      <c r="MDO111" s="17"/>
      <c r="MDP111" s="17"/>
      <c r="MDQ111" s="17"/>
      <c r="MDR111" s="17"/>
      <c r="MDS111" s="17"/>
      <c r="MDT111" s="17"/>
      <c r="MDU111" s="17"/>
      <c r="MDV111" s="17"/>
      <c r="MDW111" s="17"/>
      <c r="MDX111" s="17"/>
      <c r="MDY111" s="17"/>
      <c r="MDZ111" s="17"/>
      <c r="MEA111" s="17"/>
      <c r="MEB111" s="17"/>
      <c r="MEC111" s="17"/>
      <c r="MED111" s="17"/>
      <c r="MEE111" s="17"/>
      <c r="MEF111" s="17"/>
      <c r="MEG111" s="17"/>
      <c r="MEH111" s="17"/>
      <c r="MEI111" s="17"/>
      <c r="MEJ111" s="17"/>
      <c r="MEK111" s="17"/>
      <c r="MEL111" s="17"/>
      <c r="MEM111" s="17"/>
      <c r="MEN111" s="17"/>
      <c r="MEO111" s="17"/>
      <c r="MEP111" s="17"/>
      <c r="MEQ111" s="17"/>
      <c r="MER111" s="17"/>
      <c r="MES111" s="17"/>
      <c r="MET111" s="17"/>
      <c r="MEU111" s="17"/>
      <c r="MEV111" s="17"/>
      <c r="MEW111" s="17"/>
      <c r="MEX111" s="17"/>
      <c r="MEY111" s="17"/>
      <c r="MEZ111" s="17"/>
      <c r="MFA111" s="17"/>
      <c r="MFB111" s="17"/>
      <c r="MFC111" s="17"/>
      <c r="MFD111" s="17"/>
      <c r="MFE111" s="17"/>
      <c r="MFF111" s="17"/>
      <c r="MFG111" s="17"/>
      <c r="MFH111" s="17"/>
      <c r="MFI111" s="17"/>
      <c r="MFJ111" s="17"/>
      <c r="MFK111" s="17"/>
      <c r="MFL111" s="17"/>
      <c r="MFM111" s="17"/>
      <c r="MFN111" s="17"/>
      <c r="MFO111" s="17"/>
      <c r="MFP111" s="17"/>
      <c r="MFQ111" s="17"/>
      <c r="MFR111" s="17"/>
      <c r="MFS111" s="17"/>
      <c r="MFT111" s="17"/>
      <c r="MFU111" s="17"/>
      <c r="MFV111" s="17"/>
      <c r="MFW111" s="17"/>
      <c r="MFX111" s="17"/>
      <c r="MFY111" s="17"/>
      <c r="MFZ111" s="17"/>
      <c r="MGA111" s="17"/>
      <c r="MGB111" s="17"/>
      <c r="MGC111" s="17"/>
      <c r="MGD111" s="17"/>
      <c r="MGE111" s="17"/>
      <c r="MGF111" s="17"/>
      <c r="MGG111" s="17"/>
      <c r="MGH111" s="17"/>
      <c r="MGI111" s="17"/>
      <c r="MGJ111" s="17"/>
      <c r="MGK111" s="17"/>
      <c r="MGL111" s="17"/>
      <c r="MGM111" s="17"/>
      <c r="MGN111" s="17"/>
      <c r="MGO111" s="17"/>
      <c r="MGP111" s="17"/>
      <c r="MGQ111" s="17"/>
      <c r="MGR111" s="17"/>
      <c r="MGS111" s="17"/>
      <c r="MGT111" s="17"/>
      <c r="MGU111" s="17"/>
      <c r="MGV111" s="17"/>
      <c r="MGW111" s="17"/>
      <c r="MGX111" s="17"/>
      <c r="MGY111" s="17"/>
      <c r="MGZ111" s="17"/>
      <c r="MHA111" s="17"/>
      <c r="MHB111" s="17"/>
      <c r="MHC111" s="17"/>
      <c r="MHD111" s="17"/>
      <c r="MHE111" s="17"/>
      <c r="MHF111" s="17"/>
      <c r="MHG111" s="17"/>
      <c r="MHH111" s="17"/>
      <c r="MHI111" s="17"/>
      <c r="MHJ111" s="17"/>
      <c r="MHK111" s="17"/>
      <c r="MHL111" s="17"/>
      <c r="MHM111" s="17"/>
      <c r="MHN111" s="17"/>
      <c r="MHO111" s="17"/>
      <c r="MHP111" s="17"/>
      <c r="MHQ111" s="17"/>
      <c r="MHR111" s="17"/>
      <c r="MHS111" s="17"/>
      <c r="MHT111" s="17"/>
      <c r="MHU111" s="17"/>
      <c r="MHV111" s="17"/>
      <c r="MHW111" s="17"/>
      <c r="MHX111" s="17"/>
      <c r="MHY111" s="17"/>
      <c r="MHZ111" s="17"/>
      <c r="MIA111" s="17"/>
      <c r="MIB111" s="17"/>
      <c r="MIC111" s="17"/>
      <c r="MID111" s="17"/>
      <c r="MIE111" s="17"/>
      <c r="MIF111" s="17"/>
      <c r="MIG111" s="17"/>
      <c r="MIH111" s="17"/>
      <c r="MII111" s="17"/>
      <c r="MIJ111" s="17"/>
      <c r="MIK111" s="17"/>
      <c r="MIL111" s="17"/>
      <c r="MIM111" s="17"/>
      <c r="MIN111" s="17"/>
      <c r="MIO111" s="17"/>
      <c r="MIP111" s="17"/>
      <c r="MIQ111" s="17"/>
      <c r="MIR111" s="17"/>
      <c r="MIS111" s="17"/>
      <c r="MIT111" s="17"/>
      <c r="MIU111" s="17"/>
      <c r="MIV111" s="17"/>
      <c r="MIW111" s="17"/>
      <c r="MIX111" s="17"/>
      <c r="MIY111" s="17"/>
      <c r="MIZ111" s="17"/>
      <c r="MJA111" s="17"/>
      <c r="MJB111" s="17"/>
      <c r="MJC111" s="17"/>
      <c r="MJD111" s="17"/>
      <c r="MJE111" s="17"/>
      <c r="MJF111" s="17"/>
      <c r="MJG111" s="17"/>
      <c r="MJH111" s="17"/>
      <c r="MJI111" s="17"/>
      <c r="MJJ111" s="17"/>
      <c r="MJK111" s="17"/>
      <c r="MJL111" s="17"/>
      <c r="MJM111" s="17"/>
      <c r="MJN111" s="17"/>
      <c r="MJO111" s="17"/>
      <c r="MJP111" s="17"/>
      <c r="MJQ111" s="17"/>
      <c r="MJR111" s="17"/>
      <c r="MJS111" s="17"/>
      <c r="MJT111" s="17"/>
      <c r="MJU111" s="17"/>
      <c r="MJV111" s="17"/>
      <c r="MJW111" s="17"/>
      <c r="MJX111" s="17"/>
      <c r="MJY111" s="17"/>
      <c r="MJZ111" s="17"/>
      <c r="MKA111" s="17"/>
      <c r="MKB111" s="17"/>
      <c r="MKC111" s="17"/>
      <c r="MKD111" s="17"/>
      <c r="MKE111" s="17"/>
      <c r="MKF111" s="17"/>
      <c r="MKG111" s="17"/>
      <c r="MKH111" s="17"/>
      <c r="MKI111" s="17"/>
      <c r="MKJ111" s="17"/>
      <c r="MKK111" s="17"/>
      <c r="MKL111" s="17"/>
      <c r="MKM111" s="17"/>
      <c r="MKN111" s="17"/>
      <c r="MKO111" s="17"/>
      <c r="MKP111" s="17"/>
      <c r="MKQ111" s="17"/>
      <c r="MKR111" s="17"/>
      <c r="MKS111" s="17"/>
      <c r="MKT111" s="17"/>
      <c r="MKU111" s="17"/>
      <c r="MKV111" s="17"/>
      <c r="MKW111" s="17"/>
      <c r="MKX111" s="17"/>
      <c r="MKY111" s="17"/>
      <c r="MKZ111" s="17"/>
      <c r="MLA111" s="17"/>
      <c r="MLB111" s="17"/>
      <c r="MLC111" s="17"/>
      <c r="MLD111" s="17"/>
      <c r="MLE111" s="17"/>
      <c r="MLF111" s="17"/>
      <c r="MLG111" s="17"/>
      <c r="MLH111" s="17"/>
      <c r="MLI111" s="17"/>
      <c r="MLJ111" s="17"/>
      <c r="MLK111" s="17"/>
      <c r="MLL111" s="17"/>
      <c r="MLM111" s="17"/>
      <c r="MLN111" s="17"/>
      <c r="MLO111" s="17"/>
      <c r="MLP111" s="17"/>
      <c r="MLQ111" s="17"/>
      <c r="MLR111" s="17"/>
      <c r="MLS111" s="17"/>
      <c r="MLT111" s="17"/>
      <c r="MLU111" s="17"/>
      <c r="MLV111" s="17"/>
      <c r="MLW111" s="17"/>
      <c r="MLX111" s="17"/>
      <c r="MLY111" s="17"/>
      <c r="MLZ111" s="17"/>
      <c r="MMA111" s="17"/>
      <c r="MMB111" s="17"/>
      <c r="MMC111" s="17"/>
      <c r="MMD111" s="17"/>
      <c r="MME111" s="17"/>
      <c r="MMF111" s="17"/>
      <c r="MMG111" s="17"/>
      <c r="MMH111" s="17"/>
      <c r="MMI111" s="17"/>
      <c r="MMJ111" s="17"/>
      <c r="MMK111" s="17"/>
      <c r="MML111" s="17"/>
      <c r="MMM111" s="17"/>
      <c r="MMN111" s="17"/>
      <c r="MMO111" s="17"/>
      <c r="MMP111" s="17"/>
      <c r="MMQ111" s="17"/>
      <c r="MMR111" s="17"/>
      <c r="MMS111" s="17"/>
      <c r="MMT111" s="17"/>
      <c r="MMU111" s="17"/>
      <c r="MMV111" s="17"/>
      <c r="MMW111" s="17"/>
      <c r="MMX111" s="17"/>
      <c r="MMY111" s="17"/>
      <c r="MMZ111" s="17"/>
      <c r="MNA111" s="17"/>
      <c r="MNB111" s="17"/>
      <c r="MNC111" s="17"/>
      <c r="MND111" s="17"/>
      <c r="MNE111" s="17"/>
      <c r="MNF111" s="17"/>
      <c r="MNG111" s="17"/>
      <c r="MNH111" s="17"/>
      <c r="MNI111" s="17"/>
      <c r="MNJ111" s="17"/>
      <c r="MNK111" s="17"/>
      <c r="MNL111" s="17"/>
      <c r="MNM111" s="17"/>
      <c r="MNN111" s="17"/>
      <c r="MNO111" s="17"/>
      <c r="MNP111" s="17"/>
      <c r="MNQ111" s="17"/>
      <c r="MNR111" s="17"/>
      <c r="MNS111" s="17"/>
      <c r="MNT111" s="17"/>
      <c r="MNU111" s="17"/>
      <c r="MNV111" s="17"/>
      <c r="MNW111" s="17"/>
      <c r="MNX111" s="17"/>
      <c r="MNY111" s="17"/>
      <c r="MNZ111" s="17"/>
      <c r="MOA111" s="17"/>
      <c r="MOB111" s="17"/>
      <c r="MOC111" s="17"/>
      <c r="MOD111" s="17"/>
      <c r="MOE111" s="17"/>
      <c r="MOF111" s="17"/>
      <c r="MOG111" s="17"/>
      <c r="MOH111" s="17"/>
      <c r="MOI111" s="17"/>
      <c r="MOJ111" s="17"/>
      <c r="MOK111" s="17"/>
      <c r="MOL111" s="17"/>
      <c r="MOM111" s="17"/>
      <c r="MON111" s="17"/>
      <c r="MOO111" s="17"/>
      <c r="MOP111" s="17"/>
      <c r="MOQ111" s="17"/>
      <c r="MOR111" s="17"/>
      <c r="MOS111" s="17"/>
      <c r="MOT111" s="17"/>
      <c r="MOU111" s="17"/>
      <c r="MOV111" s="17"/>
      <c r="MOW111" s="17"/>
      <c r="MOX111" s="17"/>
      <c r="MOY111" s="17"/>
      <c r="MOZ111" s="17"/>
      <c r="MPA111" s="17"/>
      <c r="MPB111" s="17"/>
      <c r="MPC111" s="17"/>
      <c r="MPD111" s="17"/>
      <c r="MPE111" s="17"/>
      <c r="MPF111" s="17"/>
      <c r="MPG111" s="17"/>
      <c r="MPH111" s="17"/>
      <c r="MPI111" s="17"/>
      <c r="MPJ111" s="17"/>
      <c r="MPK111" s="17"/>
      <c r="MPL111" s="17"/>
      <c r="MPM111" s="17"/>
      <c r="MPN111" s="17"/>
      <c r="MPO111" s="17"/>
      <c r="MPP111" s="17"/>
      <c r="MPQ111" s="17"/>
      <c r="MPR111" s="17"/>
      <c r="MPS111" s="17"/>
      <c r="MPT111" s="17"/>
      <c r="MPU111" s="17"/>
      <c r="MPV111" s="17"/>
      <c r="MPW111" s="17"/>
      <c r="MPX111" s="17"/>
      <c r="MPY111" s="17"/>
      <c r="MPZ111" s="17"/>
      <c r="MQA111" s="17"/>
      <c r="MQB111" s="17"/>
      <c r="MQC111" s="17"/>
      <c r="MQD111" s="17"/>
      <c r="MQE111" s="17"/>
      <c r="MQF111" s="17"/>
      <c r="MQG111" s="17"/>
      <c r="MQH111" s="17"/>
      <c r="MQI111" s="17"/>
      <c r="MQJ111" s="17"/>
      <c r="MQK111" s="17"/>
      <c r="MQL111" s="17"/>
      <c r="MQM111" s="17"/>
      <c r="MQN111" s="17"/>
      <c r="MQO111" s="17"/>
      <c r="MQP111" s="17"/>
      <c r="MQQ111" s="17"/>
      <c r="MQR111" s="17"/>
      <c r="MQS111" s="17"/>
      <c r="MQT111" s="17"/>
      <c r="MQU111" s="17"/>
      <c r="MQV111" s="17"/>
      <c r="MQW111" s="17"/>
      <c r="MQX111" s="17"/>
      <c r="MQY111" s="17"/>
      <c r="MQZ111" s="17"/>
      <c r="MRA111" s="17"/>
      <c r="MRB111" s="17"/>
      <c r="MRC111" s="17"/>
      <c r="MRD111" s="17"/>
      <c r="MRE111" s="17"/>
      <c r="MRF111" s="17"/>
      <c r="MRG111" s="17"/>
      <c r="MRH111" s="17"/>
      <c r="MRI111" s="17"/>
      <c r="MRJ111" s="17"/>
      <c r="MRK111" s="17"/>
      <c r="MRL111" s="17"/>
      <c r="MRM111" s="17"/>
      <c r="MRN111" s="17"/>
      <c r="MRO111" s="17"/>
      <c r="MRP111" s="17"/>
      <c r="MRQ111" s="17"/>
      <c r="MRR111" s="17"/>
      <c r="MRS111" s="17"/>
      <c r="MRT111" s="17"/>
      <c r="MRU111" s="17"/>
      <c r="MRV111" s="17"/>
      <c r="MRW111" s="17"/>
      <c r="MRX111" s="17"/>
      <c r="MRY111" s="17"/>
      <c r="MRZ111" s="17"/>
      <c r="MSA111" s="17"/>
      <c r="MSB111" s="17"/>
      <c r="MSC111" s="17"/>
      <c r="MSD111" s="17"/>
      <c r="MSE111" s="17"/>
      <c r="MSF111" s="17"/>
      <c r="MSG111" s="17"/>
      <c r="MSH111" s="17"/>
      <c r="MSI111" s="17"/>
      <c r="MSJ111" s="17"/>
      <c r="MSK111" s="17"/>
      <c r="MSL111" s="17"/>
      <c r="MSM111" s="17"/>
      <c r="MSN111" s="17"/>
      <c r="MSO111" s="17"/>
      <c r="MSP111" s="17"/>
      <c r="MSQ111" s="17"/>
      <c r="MSR111" s="17"/>
      <c r="MSS111" s="17"/>
      <c r="MST111" s="17"/>
      <c r="MSU111" s="17"/>
      <c r="MSV111" s="17"/>
      <c r="MSW111" s="17"/>
      <c r="MSX111" s="17"/>
      <c r="MSY111" s="17"/>
      <c r="MSZ111" s="17"/>
      <c r="MTA111" s="17"/>
      <c r="MTB111" s="17"/>
      <c r="MTC111" s="17"/>
      <c r="MTD111" s="17"/>
      <c r="MTE111" s="17"/>
      <c r="MTF111" s="17"/>
      <c r="MTG111" s="17"/>
      <c r="MTH111" s="17"/>
      <c r="MTI111" s="17"/>
      <c r="MTJ111" s="17"/>
      <c r="MTK111" s="17"/>
      <c r="MTL111" s="17"/>
      <c r="MTM111" s="17"/>
      <c r="MTN111" s="17"/>
      <c r="MTO111" s="17"/>
      <c r="MTP111" s="17"/>
      <c r="MTQ111" s="17"/>
      <c r="MTR111" s="17"/>
      <c r="MTS111" s="17"/>
      <c r="MTT111" s="17"/>
      <c r="MTU111" s="17"/>
      <c r="MTV111" s="17"/>
      <c r="MTW111" s="17"/>
      <c r="MTX111" s="17"/>
      <c r="MTY111" s="17"/>
      <c r="MTZ111" s="17"/>
      <c r="MUA111" s="17"/>
      <c r="MUB111" s="17"/>
      <c r="MUC111" s="17"/>
      <c r="MUD111" s="17"/>
      <c r="MUE111" s="17"/>
      <c r="MUF111" s="17"/>
      <c r="MUG111" s="17"/>
      <c r="MUH111" s="17"/>
      <c r="MUI111" s="17"/>
      <c r="MUJ111" s="17"/>
      <c r="MUK111" s="17"/>
      <c r="MUL111" s="17"/>
      <c r="MUM111" s="17"/>
      <c r="MUN111" s="17"/>
      <c r="MUO111" s="17"/>
      <c r="MUP111" s="17"/>
      <c r="MUQ111" s="17"/>
      <c r="MUR111" s="17"/>
      <c r="MUS111" s="17"/>
      <c r="MUT111" s="17"/>
      <c r="MUU111" s="17"/>
      <c r="MUV111" s="17"/>
      <c r="MUW111" s="17"/>
      <c r="MUX111" s="17"/>
      <c r="MUY111" s="17"/>
      <c r="MUZ111" s="17"/>
      <c r="MVA111" s="17"/>
      <c r="MVB111" s="17"/>
      <c r="MVC111" s="17"/>
      <c r="MVD111" s="17"/>
      <c r="MVE111" s="17"/>
      <c r="MVF111" s="17"/>
      <c r="MVG111" s="17"/>
      <c r="MVH111" s="17"/>
      <c r="MVI111" s="17"/>
      <c r="MVJ111" s="17"/>
      <c r="MVK111" s="17"/>
      <c r="MVL111" s="17"/>
      <c r="MVM111" s="17"/>
      <c r="MVN111" s="17"/>
      <c r="MVO111" s="17"/>
      <c r="MVP111" s="17"/>
      <c r="MVQ111" s="17"/>
      <c r="MVR111" s="17"/>
      <c r="MVS111" s="17"/>
      <c r="MVT111" s="17"/>
      <c r="MVU111" s="17"/>
      <c r="MVV111" s="17"/>
      <c r="MVW111" s="17"/>
      <c r="MVX111" s="17"/>
      <c r="MVY111" s="17"/>
      <c r="MVZ111" s="17"/>
      <c r="MWA111" s="17"/>
      <c r="MWB111" s="17"/>
      <c r="MWC111" s="17"/>
      <c r="MWD111" s="17"/>
      <c r="MWE111" s="17"/>
      <c r="MWF111" s="17"/>
      <c r="MWG111" s="17"/>
      <c r="MWH111" s="17"/>
      <c r="MWI111" s="17"/>
      <c r="MWJ111" s="17"/>
      <c r="MWK111" s="17"/>
      <c r="MWL111" s="17"/>
      <c r="MWM111" s="17"/>
      <c r="MWN111" s="17"/>
      <c r="MWO111" s="17"/>
      <c r="MWP111" s="17"/>
      <c r="MWQ111" s="17"/>
      <c r="MWR111" s="17"/>
      <c r="MWS111" s="17"/>
      <c r="MWT111" s="17"/>
      <c r="MWU111" s="17"/>
      <c r="MWV111" s="17"/>
      <c r="MWW111" s="17"/>
      <c r="MWX111" s="17"/>
      <c r="MWY111" s="17"/>
      <c r="MWZ111" s="17"/>
      <c r="MXA111" s="17"/>
      <c r="MXB111" s="17"/>
      <c r="MXC111" s="17"/>
      <c r="MXD111" s="17"/>
      <c r="MXE111" s="17"/>
      <c r="MXF111" s="17"/>
      <c r="MXG111" s="17"/>
      <c r="MXH111" s="17"/>
      <c r="MXI111" s="17"/>
      <c r="MXJ111" s="17"/>
      <c r="MXK111" s="17"/>
      <c r="MXL111" s="17"/>
      <c r="MXM111" s="17"/>
      <c r="MXN111" s="17"/>
      <c r="MXO111" s="17"/>
      <c r="MXP111" s="17"/>
      <c r="MXQ111" s="17"/>
      <c r="MXR111" s="17"/>
      <c r="MXS111" s="17"/>
      <c r="MXT111" s="17"/>
      <c r="MXU111" s="17"/>
      <c r="MXV111" s="17"/>
      <c r="MXW111" s="17"/>
      <c r="MXX111" s="17"/>
      <c r="MXY111" s="17"/>
      <c r="MXZ111" s="17"/>
      <c r="MYA111" s="17"/>
      <c r="MYB111" s="17"/>
      <c r="MYC111" s="17"/>
      <c r="MYD111" s="17"/>
      <c r="MYE111" s="17"/>
      <c r="MYF111" s="17"/>
      <c r="MYG111" s="17"/>
      <c r="MYH111" s="17"/>
      <c r="MYI111" s="17"/>
      <c r="MYJ111" s="17"/>
      <c r="MYK111" s="17"/>
      <c r="MYL111" s="17"/>
      <c r="MYM111" s="17"/>
      <c r="MYN111" s="17"/>
      <c r="MYO111" s="17"/>
      <c r="MYP111" s="17"/>
      <c r="MYQ111" s="17"/>
      <c r="MYR111" s="17"/>
      <c r="MYS111" s="17"/>
      <c r="MYT111" s="17"/>
      <c r="MYU111" s="17"/>
      <c r="MYV111" s="17"/>
      <c r="MYW111" s="17"/>
      <c r="MYX111" s="17"/>
      <c r="MYY111" s="17"/>
      <c r="MYZ111" s="17"/>
      <c r="MZA111" s="17"/>
      <c r="MZB111" s="17"/>
      <c r="MZC111" s="17"/>
      <c r="MZD111" s="17"/>
      <c r="MZE111" s="17"/>
      <c r="MZF111" s="17"/>
      <c r="MZG111" s="17"/>
      <c r="MZH111" s="17"/>
      <c r="MZI111" s="17"/>
      <c r="MZJ111" s="17"/>
      <c r="MZK111" s="17"/>
      <c r="MZL111" s="17"/>
      <c r="MZM111" s="17"/>
      <c r="MZN111" s="17"/>
      <c r="MZO111" s="17"/>
      <c r="MZP111" s="17"/>
      <c r="MZQ111" s="17"/>
      <c r="MZR111" s="17"/>
      <c r="MZS111" s="17"/>
      <c r="MZT111" s="17"/>
      <c r="MZU111" s="17"/>
      <c r="MZV111" s="17"/>
      <c r="MZW111" s="17"/>
      <c r="MZX111" s="17"/>
      <c r="MZY111" s="17"/>
      <c r="MZZ111" s="17"/>
      <c r="NAA111" s="17"/>
      <c r="NAB111" s="17"/>
      <c r="NAC111" s="17"/>
      <c r="NAD111" s="17"/>
      <c r="NAE111" s="17"/>
      <c r="NAF111" s="17"/>
      <c r="NAG111" s="17"/>
      <c r="NAH111" s="17"/>
      <c r="NAI111" s="17"/>
      <c r="NAJ111" s="17"/>
      <c r="NAK111" s="17"/>
      <c r="NAL111" s="17"/>
      <c r="NAM111" s="17"/>
      <c r="NAN111" s="17"/>
      <c r="NAO111" s="17"/>
      <c r="NAP111" s="17"/>
      <c r="NAQ111" s="17"/>
      <c r="NAR111" s="17"/>
      <c r="NAS111" s="17"/>
      <c r="NAT111" s="17"/>
      <c r="NAU111" s="17"/>
      <c r="NAV111" s="17"/>
      <c r="NAW111" s="17"/>
      <c r="NAX111" s="17"/>
      <c r="NAY111" s="17"/>
      <c r="NAZ111" s="17"/>
      <c r="NBA111" s="17"/>
      <c r="NBB111" s="17"/>
      <c r="NBC111" s="17"/>
      <c r="NBD111" s="17"/>
      <c r="NBE111" s="17"/>
      <c r="NBF111" s="17"/>
      <c r="NBG111" s="17"/>
      <c r="NBH111" s="17"/>
      <c r="NBI111" s="17"/>
      <c r="NBJ111" s="17"/>
      <c r="NBK111" s="17"/>
      <c r="NBL111" s="17"/>
      <c r="NBM111" s="17"/>
      <c r="NBN111" s="17"/>
      <c r="NBO111" s="17"/>
      <c r="NBP111" s="17"/>
      <c r="NBQ111" s="17"/>
      <c r="NBR111" s="17"/>
      <c r="NBS111" s="17"/>
      <c r="NBT111" s="17"/>
      <c r="NBU111" s="17"/>
      <c r="NBV111" s="17"/>
      <c r="NBW111" s="17"/>
      <c r="NBX111" s="17"/>
      <c r="NBY111" s="17"/>
      <c r="NBZ111" s="17"/>
      <c r="NCA111" s="17"/>
      <c r="NCB111" s="17"/>
      <c r="NCC111" s="17"/>
      <c r="NCD111" s="17"/>
      <c r="NCE111" s="17"/>
      <c r="NCF111" s="17"/>
      <c r="NCG111" s="17"/>
      <c r="NCH111" s="17"/>
      <c r="NCI111" s="17"/>
      <c r="NCJ111" s="17"/>
      <c r="NCK111" s="17"/>
      <c r="NCL111" s="17"/>
      <c r="NCM111" s="17"/>
      <c r="NCN111" s="17"/>
      <c r="NCO111" s="17"/>
      <c r="NCP111" s="17"/>
      <c r="NCQ111" s="17"/>
      <c r="NCR111" s="17"/>
      <c r="NCS111" s="17"/>
      <c r="NCT111" s="17"/>
      <c r="NCU111" s="17"/>
      <c r="NCV111" s="17"/>
      <c r="NCW111" s="17"/>
      <c r="NCX111" s="17"/>
      <c r="NCY111" s="17"/>
      <c r="NCZ111" s="17"/>
      <c r="NDA111" s="17"/>
      <c r="NDB111" s="17"/>
      <c r="NDC111" s="17"/>
      <c r="NDD111" s="17"/>
      <c r="NDE111" s="17"/>
      <c r="NDF111" s="17"/>
      <c r="NDG111" s="17"/>
      <c r="NDH111" s="17"/>
      <c r="NDI111" s="17"/>
      <c r="NDJ111" s="17"/>
      <c r="NDK111" s="17"/>
      <c r="NDL111" s="17"/>
      <c r="NDM111" s="17"/>
      <c r="NDN111" s="17"/>
      <c r="NDO111" s="17"/>
      <c r="NDP111" s="17"/>
      <c r="NDQ111" s="17"/>
      <c r="NDR111" s="17"/>
      <c r="NDS111" s="17"/>
      <c r="NDT111" s="17"/>
      <c r="NDU111" s="17"/>
      <c r="NDV111" s="17"/>
      <c r="NDW111" s="17"/>
      <c r="NDX111" s="17"/>
      <c r="NDY111" s="17"/>
      <c r="NDZ111" s="17"/>
      <c r="NEA111" s="17"/>
      <c r="NEB111" s="17"/>
      <c r="NEC111" s="17"/>
      <c r="NED111" s="17"/>
      <c r="NEE111" s="17"/>
      <c r="NEF111" s="17"/>
      <c r="NEG111" s="17"/>
      <c r="NEH111" s="17"/>
      <c r="NEI111" s="17"/>
      <c r="NEJ111" s="17"/>
      <c r="NEK111" s="17"/>
      <c r="NEL111" s="17"/>
      <c r="NEM111" s="17"/>
      <c r="NEN111" s="17"/>
      <c r="NEO111" s="17"/>
      <c r="NEP111" s="17"/>
      <c r="NEQ111" s="17"/>
      <c r="NER111" s="17"/>
      <c r="NES111" s="17"/>
      <c r="NET111" s="17"/>
      <c r="NEU111" s="17"/>
      <c r="NEV111" s="17"/>
      <c r="NEW111" s="17"/>
      <c r="NEX111" s="17"/>
      <c r="NEY111" s="17"/>
      <c r="NEZ111" s="17"/>
      <c r="NFA111" s="17"/>
      <c r="NFB111" s="17"/>
      <c r="NFC111" s="17"/>
      <c r="NFD111" s="17"/>
      <c r="NFE111" s="17"/>
      <c r="NFF111" s="17"/>
      <c r="NFG111" s="17"/>
      <c r="NFH111" s="17"/>
      <c r="NFI111" s="17"/>
      <c r="NFJ111" s="17"/>
      <c r="NFK111" s="17"/>
      <c r="NFL111" s="17"/>
      <c r="NFM111" s="17"/>
      <c r="NFN111" s="17"/>
      <c r="NFO111" s="17"/>
      <c r="NFP111" s="17"/>
      <c r="NFQ111" s="17"/>
      <c r="NFR111" s="17"/>
      <c r="NFS111" s="17"/>
      <c r="NFT111" s="17"/>
      <c r="NFU111" s="17"/>
      <c r="NFV111" s="17"/>
      <c r="NFW111" s="17"/>
      <c r="NFX111" s="17"/>
      <c r="NFY111" s="17"/>
      <c r="NFZ111" s="17"/>
      <c r="NGA111" s="17"/>
      <c r="NGB111" s="17"/>
      <c r="NGC111" s="17"/>
      <c r="NGD111" s="17"/>
      <c r="NGE111" s="17"/>
      <c r="NGF111" s="17"/>
      <c r="NGG111" s="17"/>
      <c r="NGH111" s="17"/>
      <c r="NGI111" s="17"/>
      <c r="NGJ111" s="17"/>
      <c r="NGK111" s="17"/>
      <c r="NGL111" s="17"/>
      <c r="NGM111" s="17"/>
      <c r="NGN111" s="17"/>
      <c r="NGO111" s="17"/>
      <c r="NGP111" s="17"/>
      <c r="NGQ111" s="17"/>
      <c r="NGR111" s="17"/>
      <c r="NGS111" s="17"/>
      <c r="NGT111" s="17"/>
      <c r="NGU111" s="17"/>
      <c r="NGV111" s="17"/>
      <c r="NGW111" s="17"/>
      <c r="NGX111" s="17"/>
      <c r="NGY111" s="17"/>
      <c r="NGZ111" s="17"/>
      <c r="NHA111" s="17"/>
      <c r="NHB111" s="17"/>
      <c r="NHC111" s="17"/>
      <c r="NHD111" s="17"/>
      <c r="NHE111" s="17"/>
      <c r="NHF111" s="17"/>
      <c r="NHG111" s="17"/>
      <c r="NHH111" s="17"/>
      <c r="NHI111" s="17"/>
      <c r="NHJ111" s="17"/>
      <c r="NHK111" s="17"/>
      <c r="NHL111" s="17"/>
      <c r="NHM111" s="17"/>
      <c r="NHN111" s="17"/>
      <c r="NHO111" s="17"/>
      <c r="NHP111" s="17"/>
      <c r="NHQ111" s="17"/>
      <c r="NHR111" s="17"/>
      <c r="NHS111" s="17"/>
      <c r="NHT111" s="17"/>
      <c r="NHU111" s="17"/>
      <c r="NHV111" s="17"/>
      <c r="NHW111" s="17"/>
      <c r="NHX111" s="17"/>
      <c r="NHY111" s="17"/>
      <c r="NHZ111" s="17"/>
      <c r="NIA111" s="17"/>
      <c r="NIB111" s="17"/>
      <c r="NIC111" s="17"/>
      <c r="NID111" s="17"/>
      <c r="NIE111" s="17"/>
      <c r="NIF111" s="17"/>
      <c r="NIG111" s="17"/>
      <c r="NIH111" s="17"/>
      <c r="NII111" s="17"/>
      <c r="NIJ111" s="17"/>
      <c r="NIK111" s="17"/>
      <c r="NIL111" s="17"/>
      <c r="NIM111" s="17"/>
      <c r="NIN111" s="17"/>
      <c r="NIO111" s="17"/>
      <c r="NIP111" s="17"/>
      <c r="NIQ111" s="17"/>
      <c r="NIR111" s="17"/>
      <c r="NIS111" s="17"/>
      <c r="NIT111" s="17"/>
      <c r="NIU111" s="17"/>
      <c r="NIV111" s="17"/>
      <c r="NIW111" s="17"/>
      <c r="NIX111" s="17"/>
      <c r="NIY111" s="17"/>
      <c r="NIZ111" s="17"/>
      <c r="NJA111" s="17"/>
      <c r="NJB111" s="17"/>
      <c r="NJC111" s="17"/>
      <c r="NJD111" s="17"/>
      <c r="NJE111" s="17"/>
      <c r="NJF111" s="17"/>
      <c r="NJG111" s="17"/>
      <c r="NJH111" s="17"/>
      <c r="NJI111" s="17"/>
      <c r="NJJ111" s="17"/>
      <c r="NJK111" s="17"/>
      <c r="NJL111" s="17"/>
      <c r="NJM111" s="17"/>
      <c r="NJN111" s="17"/>
      <c r="NJO111" s="17"/>
      <c r="NJP111" s="17"/>
      <c r="NJQ111" s="17"/>
      <c r="NJR111" s="17"/>
      <c r="NJS111" s="17"/>
      <c r="NJT111" s="17"/>
      <c r="NJU111" s="17"/>
      <c r="NJV111" s="17"/>
      <c r="NJW111" s="17"/>
      <c r="NJX111" s="17"/>
      <c r="NJY111" s="17"/>
      <c r="NJZ111" s="17"/>
      <c r="NKA111" s="17"/>
      <c r="NKB111" s="17"/>
      <c r="NKC111" s="17"/>
      <c r="NKD111" s="17"/>
      <c r="NKE111" s="17"/>
      <c r="NKF111" s="17"/>
      <c r="NKG111" s="17"/>
      <c r="NKH111" s="17"/>
      <c r="NKI111" s="17"/>
      <c r="NKJ111" s="17"/>
      <c r="NKK111" s="17"/>
      <c r="NKL111" s="17"/>
      <c r="NKM111" s="17"/>
      <c r="NKN111" s="17"/>
      <c r="NKO111" s="17"/>
      <c r="NKP111" s="17"/>
      <c r="NKQ111" s="17"/>
      <c r="NKR111" s="17"/>
      <c r="NKS111" s="17"/>
      <c r="NKT111" s="17"/>
      <c r="NKU111" s="17"/>
      <c r="NKV111" s="17"/>
      <c r="NKW111" s="17"/>
      <c r="NKX111" s="17"/>
      <c r="NKY111" s="17"/>
      <c r="NKZ111" s="17"/>
      <c r="NLA111" s="17"/>
      <c r="NLB111" s="17"/>
      <c r="NLC111" s="17"/>
      <c r="NLD111" s="17"/>
      <c r="NLE111" s="17"/>
      <c r="NLF111" s="17"/>
      <c r="NLG111" s="17"/>
      <c r="NLH111" s="17"/>
      <c r="NLI111" s="17"/>
      <c r="NLJ111" s="17"/>
      <c r="NLK111" s="17"/>
      <c r="NLL111" s="17"/>
      <c r="NLM111" s="17"/>
      <c r="NLN111" s="17"/>
      <c r="NLO111" s="17"/>
      <c r="NLP111" s="17"/>
      <c r="NLQ111" s="17"/>
      <c r="NLR111" s="17"/>
      <c r="NLS111" s="17"/>
      <c r="NLT111" s="17"/>
      <c r="NLU111" s="17"/>
      <c r="NLV111" s="17"/>
      <c r="NLW111" s="17"/>
      <c r="NLX111" s="17"/>
      <c r="NLY111" s="17"/>
      <c r="NLZ111" s="17"/>
      <c r="NMA111" s="17"/>
      <c r="NMB111" s="17"/>
      <c r="NMC111" s="17"/>
      <c r="NMD111" s="17"/>
      <c r="NME111" s="17"/>
      <c r="NMF111" s="17"/>
      <c r="NMG111" s="17"/>
      <c r="NMH111" s="17"/>
      <c r="NMI111" s="17"/>
      <c r="NMJ111" s="17"/>
      <c r="NMK111" s="17"/>
      <c r="NML111" s="17"/>
      <c r="NMM111" s="17"/>
      <c r="NMN111" s="17"/>
      <c r="NMO111" s="17"/>
      <c r="NMP111" s="17"/>
      <c r="NMQ111" s="17"/>
      <c r="NMR111" s="17"/>
      <c r="NMS111" s="17"/>
      <c r="NMT111" s="17"/>
      <c r="NMU111" s="17"/>
      <c r="NMV111" s="17"/>
      <c r="NMW111" s="17"/>
      <c r="NMX111" s="17"/>
      <c r="NMY111" s="17"/>
      <c r="NMZ111" s="17"/>
      <c r="NNA111" s="17"/>
      <c r="NNB111" s="17"/>
      <c r="NNC111" s="17"/>
      <c r="NND111" s="17"/>
      <c r="NNE111" s="17"/>
      <c r="NNF111" s="17"/>
      <c r="NNG111" s="17"/>
      <c r="NNH111" s="17"/>
      <c r="NNI111" s="17"/>
      <c r="NNJ111" s="17"/>
      <c r="NNK111" s="17"/>
      <c r="NNL111" s="17"/>
      <c r="NNM111" s="17"/>
      <c r="NNN111" s="17"/>
      <c r="NNO111" s="17"/>
      <c r="NNP111" s="17"/>
      <c r="NNQ111" s="17"/>
      <c r="NNR111" s="17"/>
      <c r="NNS111" s="17"/>
      <c r="NNT111" s="17"/>
      <c r="NNU111" s="17"/>
      <c r="NNV111" s="17"/>
      <c r="NNW111" s="17"/>
      <c r="NNX111" s="17"/>
      <c r="NNY111" s="17"/>
      <c r="NNZ111" s="17"/>
      <c r="NOA111" s="17"/>
      <c r="NOB111" s="17"/>
      <c r="NOC111" s="17"/>
      <c r="NOD111" s="17"/>
      <c r="NOE111" s="17"/>
      <c r="NOF111" s="17"/>
      <c r="NOG111" s="17"/>
      <c r="NOH111" s="17"/>
      <c r="NOI111" s="17"/>
      <c r="NOJ111" s="17"/>
      <c r="NOK111" s="17"/>
      <c r="NOL111" s="17"/>
      <c r="NOM111" s="17"/>
      <c r="NON111" s="17"/>
      <c r="NOO111" s="17"/>
      <c r="NOP111" s="17"/>
      <c r="NOQ111" s="17"/>
      <c r="NOR111" s="17"/>
      <c r="NOS111" s="17"/>
      <c r="NOT111" s="17"/>
      <c r="NOU111" s="17"/>
      <c r="NOV111" s="17"/>
      <c r="NOW111" s="17"/>
      <c r="NOX111" s="17"/>
      <c r="NOY111" s="17"/>
      <c r="NOZ111" s="17"/>
      <c r="NPA111" s="17"/>
      <c r="NPB111" s="17"/>
      <c r="NPC111" s="17"/>
      <c r="NPD111" s="17"/>
      <c r="NPE111" s="17"/>
      <c r="NPF111" s="17"/>
      <c r="NPG111" s="17"/>
      <c r="NPH111" s="17"/>
      <c r="NPI111" s="17"/>
      <c r="NPJ111" s="17"/>
      <c r="NPK111" s="17"/>
      <c r="NPL111" s="17"/>
      <c r="NPM111" s="17"/>
      <c r="NPN111" s="17"/>
      <c r="NPO111" s="17"/>
      <c r="NPP111" s="17"/>
      <c r="NPQ111" s="17"/>
      <c r="NPR111" s="17"/>
      <c r="NPS111" s="17"/>
      <c r="NPT111" s="17"/>
      <c r="NPU111" s="17"/>
      <c r="NPV111" s="17"/>
      <c r="NPW111" s="17"/>
      <c r="NPX111" s="17"/>
      <c r="NPY111" s="17"/>
      <c r="NPZ111" s="17"/>
      <c r="NQA111" s="17"/>
      <c r="NQB111" s="17"/>
      <c r="NQC111" s="17"/>
      <c r="NQD111" s="17"/>
      <c r="NQE111" s="17"/>
      <c r="NQF111" s="17"/>
      <c r="NQG111" s="17"/>
      <c r="NQH111" s="17"/>
      <c r="NQI111" s="17"/>
      <c r="NQJ111" s="17"/>
      <c r="NQK111" s="17"/>
      <c r="NQL111" s="17"/>
      <c r="NQM111" s="17"/>
      <c r="NQN111" s="17"/>
      <c r="NQO111" s="17"/>
      <c r="NQP111" s="17"/>
      <c r="NQQ111" s="17"/>
      <c r="NQR111" s="17"/>
      <c r="NQS111" s="17"/>
      <c r="NQT111" s="17"/>
      <c r="NQU111" s="17"/>
      <c r="NQV111" s="17"/>
      <c r="NQW111" s="17"/>
      <c r="NQX111" s="17"/>
      <c r="NQY111" s="17"/>
      <c r="NQZ111" s="17"/>
      <c r="NRA111" s="17"/>
      <c r="NRB111" s="17"/>
      <c r="NRC111" s="17"/>
      <c r="NRD111" s="17"/>
      <c r="NRE111" s="17"/>
      <c r="NRF111" s="17"/>
      <c r="NRG111" s="17"/>
      <c r="NRH111" s="17"/>
      <c r="NRI111" s="17"/>
      <c r="NRJ111" s="17"/>
      <c r="NRK111" s="17"/>
      <c r="NRL111" s="17"/>
      <c r="NRM111" s="17"/>
      <c r="NRN111" s="17"/>
      <c r="NRO111" s="17"/>
      <c r="NRP111" s="17"/>
      <c r="NRQ111" s="17"/>
      <c r="NRR111" s="17"/>
      <c r="NRS111" s="17"/>
      <c r="NRT111" s="17"/>
      <c r="NRU111" s="17"/>
      <c r="NRV111" s="17"/>
      <c r="NRW111" s="17"/>
      <c r="NRX111" s="17"/>
      <c r="NRY111" s="17"/>
      <c r="NRZ111" s="17"/>
      <c r="NSA111" s="17"/>
      <c r="NSB111" s="17"/>
      <c r="NSC111" s="17"/>
      <c r="NSD111" s="17"/>
      <c r="NSE111" s="17"/>
      <c r="NSF111" s="17"/>
      <c r="NSG111" s="17"/>
      <c r="NSH111" s="17"/>
      <c r="NSI111" s="17"/>
      <c r="NSJ111" s="17"/>
      <c r="NSK111" s="17"/>
      <c r="NSL111" s="17"/>
      <c r="NSM111" s="17"/>
      <c r="NSN111" s="17"/>
      <c r="NSO111" s="17"/>
      <c r="NSP111" s="17"/>
      <c r="NSQ111" s="17"/>
      <c r="NSR111" s="17"/>
      <c r="NSS111" s="17"/>
      <c r="NST111" s="17"/>
      <c r="NSU111" s="17"/>
      <c r="NSV111" s="17"/>
      <c r="NSW111" s="17"/>
      <c r="NSX111" s="17"/>
      <c r="NSY111" s="17"/>
      <c r="NSZ111" s="17"/>
      <c r="NTA111" s="17"/>
      <c r="NTB111" s="17"/>
      <c r="NTC111" s="17"/>
      <c r="NTD111" s="17"/>
      <c r="NTE111" s="17"/>
      <c r="NTF111" s="17"/>
      <c r="NTG111" s="17"/>
      <c r="NTH111" s="17"/>
      <c r="NTI111" s="17"/>
      <c r="NTJ111" s="17"/>
      <c r="NTK111" s="17"/>
      <c r="NTL111" s="17"/>
      <c r="NTM111" s="17"/>
      <c r="NTN111" s="17"/>
      <c r="NTO111" s="17"/>
      <c r="NTP111" s="17"/>
      <c r="NTQ111" s="17"/>
      <c r="NTR111" s="17"/>
      <c r="NTS111" s="17"/>
      <c r="NTT111" s="17"/>
      <c r="NTU111" s="17"/>
      <c r="NTV111" s="17"/>
      <c r="NTW111" s="17"/>
      <c r="NTX111" s="17"/>
      <c r="NTY111" s="17"/>
      <c r="NTZ111" s="17"/>
      <c r="NUA111" s="17"/>
      <c r="NUB111" s="17"/>
      <c r="NUC111" s="17"/>
      <c r="NUD111" s="17"/>
      <c r="NUE111" s="17"/>
      <c r="NUF111" s="17"/>
      <c r="NUG111" s="17"/>
      <c r="NUH111" s="17"/>
      <c r="NUI111" s="17"/>
      <c r="NUJ111" s="17"/>
      <c r="NUK111" s="17"/>
      <c r="NUL111" s="17"/>
      <c r="NUM111" s="17"/>
      <c r="NUN111" s="17"/>
      <c r="NUO111" s="17"/>
      <c r="NUP111" s="17"/>
      <c r="NUQ111" s="17"/>
      <c r="NUR111" s="17"/>
      <c r="NUS111" s="17"/>
      <c r="NUT111" s="17"/>
      <c r="NUU111" s="17"/>
      <c r="NUV111" s="17"/>
      <c r="NUW111" s="17"/>
      <c r="NUX111" s="17"/>
      <c r="NUY111" s="17"/>
      <c r="NUZ111" s="17"/>
      <c r="NVA111" s="17"/>
      <c r="NVB111" s="17"/>
      <c r="NVC111" s="17"/>
      <c r="NVD111" s="17"/>
      <c r="NVE111" s="17"/>
      <c r="NVF111" s="17"/>
      <c r="NVG111" s="17"/>
      <c r="NVH111" s="17"/>
      <c r="NVI111" s="17"/>
      <c r="NVJ111" s="17"/>
      <c r="NVK111" s="17"/>
      <c r="NVL111" s="17"/>
      <c r="NVM111" s="17"/>
      <c r="NVN111" s="17"/>
      <c r="NVO111" s="17"/>
      <c r="NVP111" s="17"/>
      <c r="NVQ111" s="17"/>
      <c r="NVR111" s="17"/>
      <c r="NVS111" s="17"/>
      <c r="NVT111" s="17"/>
      <c r="NVU111" s="17"/>
      <c r="NVV111" s="17"/>
      <c r="NVW111" s="17"/>
      <c r="NVX111" s="17"/>
      <c r="NVY111" s="17"/>
      <c r="NVZ111" s="17"/>
      <c r="NWA111" s="17"/>
      <c r="NWB111" s="17"/>
      <c r="NWC111" s="17"/>
      <c r="NWD111" s="17"/>
      <c r="NWE111" s="17"/>
      <c r="NWF111" s="17"/>
      <c r="NWG111" s="17"/>
      <c r="NWH111" s="17"/>
      <c r="NWI111" s="17"/>
      <c r="NWJ111" s="17"/>
      <c r="NWK111" s="17"/>
      <c r="NWL111" s="17"/>
      <c r="NWM111" s="17"/>
      <c r="NWN111" s="17"/>
      <c r="NWO111" s="17"/>
      <c r="NWP111" s="17"/>
      <c r="NWQ111" s="17"/>
      <c r="NWR111" s="17"/>
      <c r="NWS111" s="17"/>
      <c r="NWT111" s="17"/>
      <c r="NWU111" s="17"/>
      <c r="NWV111" s="17"/>
      <c r="NWW111" s="17"/>
      <c r="NWX111" s="17"/>
      <c r="NWY111" s="17"/>
      <c r="NWZ111" s="17"/>
      <c r="NXA111" s="17"/>
      <c r="NXB111" s="17"/>
      <c r="NXC111" s="17"/>
      <c r="NXD111" s="17"/>
      <c r="NXE111" s="17"/>
      <c r="NXF111" s="17"/>
      <c r="NXG111" s="17"/>
      <c r="NXH111" s="17"/>
      <c r="NXI111" s="17"/>
      <c r="NXJ111" s="17"/>
      <c r="NXK111" s="17"/>
      <c r="NXL111" s="17"/>
      <c r="NXM111" s="17"/>
      <c r="NXN111" s="17"/>
      <c r="NXO111" s="17"/>
      <c r="NXP111" s="17"/>
      <c r="NXQ111" s="17"/>
      <c r="NXR111" s="17"/>
      <c r="NXS111" s="17"/>
      <c r="NXT111" s="17"/>
      <c r="NXU111" s="17"/>
      <c r="NXV111" s="17"/>
      <c r="NXW111" s="17"/>
      <c r="NXX111" s="17"/>
      <c r="NXY111" s="17"/>
      <c r="NXZ111" s="17"/>
      <c r="NYA111" s="17"/>
      <c r="NYB111" s="17"/>
      <c r="NYC111" s="17"/>
      <c r="NYD111" s="17"/>
      <c r="NYE111" s="17"/>
      <c r="NYF111" s="17"/>
      <c r="NYG111" s="17"/>
      <c r="NYH111" s="17"/>
      <c r="NYI111" s="17"/>
      <c r="NYJ111" s="17"/>
      <c r="NYK111" s="17"/>
      <c r="NYL111" s="17"/>
      <c r="NYM111" s="17"/>
      <c r="NYN111" s="17"/>
      <c r="NYO111" s="17"/>
      <c r="NYP111" s="17"/>
      <c r="NYQ111" s="17"/>
      <c r="NYR111" s="17"/>
      <c r="NYS111" s="17"/>
      <c r="NYT111" s="17"/>
      <c r="NYU111" s="17"/>
      <c r="NYV111" s="17"/>
      <c r="NYW111" s="17"/>
      <c r="NYX111" s="17"/>
      <c r="NYY111" s="17"/>
      <c r="NYZ111" s="17"/>
      <c r="NZA111" s="17"/>
      <c r="NZB111" s="17"/>
      <c r="NZC111" s="17"/>
      <c r="NZD111" s="17"/>
      <c r="NZE111" s="17"/>
      <c r="NZF111" s="17"/>
      <c r="NZG111" s="17"/>
      <c r="NZH111" s="17"/>
      <c r="NZI111" s="17"/>
      <c r="NZJ111" s="17"/>
      <c r="NZK111" s="17"/>
      <c r="NZL111" s="17"/>
      <c r="NZM111" s="17"/>
      <c r="NZN111" s="17"/>
      <c r="NZO111" s="17"/>
      <c r="NZP111" s="17"/>
      <c r="NZQ111" s="17"/>
      <c r="NZR111" s="17"/>
      <c r="NZS111" s="17"/>
      <c r="NZT111" s="17"/>
      <c r="NZU111" s="17"/>
      <c r="NZV111" s="17"/>
      <c r="NZW111" s="17"/>
      <c r="NZX111" s="17"/>
      <c r="NZY111" s="17"/>
      <c r="NZZ111" s="17"/>
      <c r="OAA111" s="17"/>
      <c r="OAB111" s="17"/>
      <c r="OAC111" s="17"/>
      <c r="OAD111" s="17"/>
      <c r="OAE111" s="17"/>
      <c r="OAF111" s="17"/>
      <c r="OAG111" s="17"/>
      <c r="OAH111" s="17"/>
      <c r="OAI111" s="17"/>
      <c r="OAJ111" s="17"/>
      <c r="OAK111" s="17"/>
      <c r="OAL111" s="17"/>
      <c r="OAM111" s="17"/>
      <c r="OAN111" s="17"/>
      <c r="OAO111" s="17"/>
      <c r="OAP111" s="17"/>
      <c r="OAQ111" s="17"/>
      <c r="OAR111" s="17"/>
      <c r="OAS111" s="17"/>
      <c r="OAT111" s="17"/>
      <c r="OAU111" s="17"/>
      <c r="OAV111" s="17"/>
      <c r="OAW111" s="17"/>
      <c r="OAX111" s="17"/>
      <c r="OAY111" s="17"/>
      <c r="OAZ111" s="17"/>
      <c r="OBA111" s="17"/>
      <c r="OBB111" s="17"/>
      <c r="OBC111" s="17"/>
      <c r="OBD111" s="17"/>
      <c r="OBE111" s="17"/>
      <c r="OBF111" s="17"/>
      <c r="OBG111" s="17"/>
      <c r="OBH111" s="17"/>
      <c r="OBI111" s="17"/>
      <c r="OBJ111" s="17"/>
      <c r="OBK111" s="17"/>
      <c r="OBL111" s="17"/>
      <c r="OBM111" s="17"/>
      <c r="OBN111" s="17"/>
      <c r="OBO111" s="17"/>
      <c r="OBP111" s="17"/>
      <c r="OBQ111" s="17"/>
      <c r="OBR111" s="17"/>
      <c r="OBS111" s="17"/>
      <c r="OBT111" s="17"/>
      <c r="OBU111" s="17"/>
      <c r="OBV111" s="17"/>
      <c r="OBW111" s="17"/>
      <c r="OBX111" s="17"/>
      <c r="OBY111" s="17"/>
      <c r="OBZ111" s="17"/>
      <c r="OCA111" s="17"/>
      <c r="OCB111" s="17"/>
      <c r="OCC111" s="17"/>
      <c r="OCD111" s="17"/>
      <c r="OCE111" s="17"/>
      <c r="OCF111" s="17"/>
      <c r="OCG111" s="17"/>
      <c r="OCH111" s="17"/>
      <c r="OCI111" s="17"/>
      <c r="OCJ111" s="17"/>
      <c r="OCK111" s="17"/>
      <c r="OCL111" s="17"/>
      <c r="OCM111" s="17"/>
      <c r="OCN111" s="17"/>
      <c r="OCO111" s="17"/>
      <c r="OCP111" s="17"/>
      <c r="OCQ111" s="17"/>
      <c r="OCR111" s="17"/>
      <c r="OCS111" s="17"/>
      <c r="OCT111" s="17"/>
      <c r="OCU111" s="17"/>
      <c r="OCV111" s="17"/>
      <c r="OCW111" s="17"/>
      <c r="OCX111" s="17"/>
      <c r="OCY111" s="17"/>
      <c r="OCZ111" s="17"/>
      <c r="ODA111" s="17"/>
      <c r="ODB111" s="17"/>
      <c r="ODC111" s="17"/>
      <c r="ODD111" s="17"/>
      <c r="ODE111" s="17"/>
      <c r="ODF111" s="17"/>
      <c r="ODG111" s="17"/>
      <c r="ODH111" s="17"/>
      <c r="ODI111" s="17"/>
      <c r="ODJ111" s="17"/>
      <c r="ODK111" s="17"/>
      <c r="ODL111" s="17"/>
      <c r="ODM111" s="17"/>
      <c r="ODN111" s="17"/>
      <c r="ODO111" s="17"/>
      <c r="ODP111" s="17"/>
      <c r="ODQ111" s="17"/>
      <c r="ODR111" s="17"/>
      <c r="ODS111" s="17"/>
      <c r="ODT111" s="17"/>
      <c r="ODU111" s="17"/>
      <c r="ODV111" s="17"/>
      <c r="ODW111" s="17"/>
      <c r="ODX111" s="17"/>
      <c r="ODY111" s="17"/>
      <c r="ODZ111" s="17"/>
      <c r="OEA111" s="17"/>
      <c r="OEB111" s="17"/>
      <c r="OEC111" s="17"/>
      <c r="OED111" s="17"/>
      <c r="OEE111" s="17"/>
      <c r="OEF111" s="17"/>
      <c r="OEG111" s="17"/>
      <c r="OEH111" s="17"/>
      <c r="OEI111" s="17"/>
      <c r="OEJ111" s="17"/>
      <c r="OEK111" s="17"/>
      <c r="OEL111" s="17"/>
      <c r="OEM111" s="17"/>
      <c r="OEN111" s="17"/>
      <c r="OEO111" s="17"/>
      <c r="OEP111" s="17"/>
      <c r="OEQ111" s="17"/>
      <c r="OER111" s="17"/>
      <c r="OES111" s="17"/>
      <c r="OET111" s="17"/>
      <c r="OEU111" s="17"/>
      <c r="OEV111" s="17"/>
      <c r="OEW111" s="17"/>
      <c r="OEX111" s="17"/>
      <c r="OEY111" s="17"/>
      <c r="OEZ111" s="17"/>
      <c r="OFA111" s="17"/>
      <c r="OFB111" s="17"/>
      <c r="OFC111" s="17"/>
      <c r="OFD111" s="17"/>
      <c r="OFE111" s="17"/>
      <c r="OFF111" s="17"/>
      <c r="OFG111" s="17"/>
      <c r="OFH111" s="17"/>
      <c r="OFI111" s="17"/>
      <c r="OFJ111" s="17"/>
      <c r="OFK111" s="17"/>
      <c r="OFL111" s="17"/>
      <c r="OFM111" s="17"/>
      <c r="OFN111" s="17"/>
      <c r="OFO111" s="17"/>
      <c r="OFP111" s="17"/>
      <c r="OFQ111" s="17"/>
      <c r="OFR111" s="17"/>
      <c r="OFS111" s="17"/>
      <c r="OFT111" s="17"/>
      <c r="OFU111" s="17"/>
      <c r="OFV111" s="17"/>
      <c r="OFW111" s="17"/>
      <c r="OFX111" s="17"/>
      <c r="OFY111" s="17"/>
      <c r="OFZ111" s="17"/>
      <c r="OGA111" s="17"/>
      <c r="OGB111" s="17"/>
      <c r="OGC111" s="17"/>
      <c r="OGD111" s="17"/>
      <c r="OGE111" s="17"/>
      <c r="OGF111" s="17"/>
      <c r="OGG111" s="17"/>
      <c r="OGH111" s="17"/>
      <c r="OGI111" s="17"/>
      <c r="OGJ111" s="17"/>
      <c r="OGK111" s="17"/>
      <c r="OGL111" s="17"/>
      <c r="OGM111" s="17"/>
      <c r="OGN111" s="17"/>
      <c r="OGO111" s="17"/>
      <c r="OGP111" s="17"/>
      <c r="OGQ111" s="17"/>
      <c r="OGR111" s="17"/>
      <c r="OGS111" s="17"/>
      <c r="OGT111" s="17"/>
      <c r="OGU111" s="17"/>
      <c r="OGV111" s="17"/>
      <c r="OGW111" s="17"/>
      <c r="OGX111" s="17"/>
      <c r="OGY111" s="17"/>
      <c r="OGZ111" s="17"/>
      <c r="OHA111" s="17"/>
      <c r="OHB111" s="17"/>
      <c r="OHC111" s="17"/>
      <c r="OHD111" s="17"/>
      <c r="OHE111" s="17"/>
      <c r="OHF111" s="17"/>
      <c r="OHG111" s="17"/>
      <c r="OHH111" s="17"/>
      <c r="OHI111" s="17"/>
      <c r="OHJ111" s="17"/>
      <c r="OHK111" s="17"/>
      <c r="OHL111" s="17"/>
      <c r="OHM111" s="17"/>
      <c r="OHN111" s="17"/>
      <c r="OHO111" s="17"/>
      <c r="OHP111" s="17"/>
      <c r="OHQ111" s="17"/>
      <c r="OHR111" s="17"/>
      <c r="OHS111" s="17"/>
      <c r="OHT111" s="17"/>
      <c r="OHU111" s="17"/>
      <c r="OHV111" s="17"/>
      <c r="OHW111" s="17"/>
      <c r="OHX111" s="17"/>
      <c r="OHY111" s="17"/>
      <c r="OHZ111" s="17"/>
      <c r="OIA111" s="17"/>
      <c r="OIB111" s="17"/>
      <c r="OIC111" s="17"/>
      <c r="OID111" s="17"/>
      <c r="OIE111" s="17"/>
      <c r="OIF111" s="17"/>
      <c r="OIG111" s="17"/>
      <c r="OIH111" s="17"/>
      <c r="OII111" s="17"/>
      <c r="OIJ111" s="17"/>
      <c r="OIK111" s="17"/>
      <c r="OIL111" s="17"/>
      <c r="OIM111" s="17"/>
      <c r="OIN111" s="17"/>
      <c r="OIO111" s="17"/>
      <c r="OIP111" s="17"/>
      <c r="OIQ111" s="17"/>
      <c r="OIR111" s="17"/>
      <c r="OIS111" s="17"/>
      <c r="OIT111" s="17"/>
      <c r="OIU111" s="17"/>
      <c r="OIV111" s="17"/>
      <c r="OIW111" s="17"/>
      <c r="OIX111" s="17"/>
      <c r="OIY111" s="17"/>
      <c r="OIZ111" s="17"/>
      <c r="OJA111" s="17"/>
      <c r="OJB111" s="17"/>
      <c r="OJC111" s="17"/>
      <c r="OJD111" s="17"/>
      <c r="OJE111" s="17"/>
      <c r="OJF111" s="17"/>
      <c r="OJG111" s="17"/>
      <c r="OJH111" s="17"/>
      <c r="OJI111" s="17"/>
      <c r="OJJ111" s="17"/>
      <c r="OJK111" s="17"/>
      <c r="OJL111" s="17"/>
      <c r="OJM111" s="17"/>
      <c r="OJN111" s="17"/>
      <c r="OJO111" s="17"/>
      <c r="OJP111" s="17"/>
      <c r="OJQ111" s="17"/>
      <c r="OJR111" s="17"/>
      <c r="OJS111" s="17"/>
      <c r="OJT111" s="17"/>
      <c r="OJU111" s="17"/>
      <c r="OJV111" s="17"/>
      <c r="OJW111" s="17"/>
      <c r="OJX111" s="17"/>
      <c r="OJY111" s="17"/>
      <c r="OJZ111" s="17"/>
      <c r="OKA111" s="17"/>
      <c r="OKB111" s="17"/>
      <c r="OKC111" s="17"/>
      <c r="OKD111" s="17"/>
      <c r="OKE111" s="17"/>
      <c r="OKF111" s="17"/>
      <c r="OKG111" s="17"/>
      <c r="OKH111" s="17"/>
      <c r="OKI111" s="17"/>
      <c r="OKJ111" s="17"/>
      <c r="OKK111" s="17"/>
      <c r="OKL111" s="17"/>
      <c r="OKM111" s="17"/>
      <c r="OKN111" s="17"/>
      <c r="OKO111" s="17"/>
      <c r="OKP111" s="17"/>
      <c r="OKQ111" s="17"/>
      <c r="OKR111" s="17"/>
      <c r="OKS111" s="17"/>
      <c r="OKT111" s="17"/>
      <c r="OKU111" s="17"/>
      <c r="OKV111" s="17"/>
      <c r="OKW111" s="17"/>
      <c r="OKX111" s="17"/>
      <c r="OKY111" s="17"/>
      <c r="OKZ111" s="17"/>
      <c r="OLA111" s="17"/>
      <c r="OLB111" s="17"/>
      <c r="OLC111" s="17"/>
      <c r="OLD111" s="17"/>
      <c r="OLE111" s="17"/>
      <c r="OLF111" s="17"/>
      <c r="OLG111" s="17"/>
      <c r="OLH111" s="17"/>
      <c r="OLI111" s="17"/>
      <c r="OLJ111" s="17"/>
      <c r="OLK111" s="17"/>
      <c r="OLL111" s="17"/>
      <c r="OLM111" s="17"/>
      <c r="OLN111" s="17"/>
      <c r="OLO111" s="17"/>
      <c r="OLP111" s="17"/>
      <c r="OLQ111" s="17"/>
      <c r="OLR111" s="17"/>
      <c r="OLS111" s="17"/>
      <c r="OLT111" s="17"/>
      <c r="OLU111" s="17"/>
      <c r="OLV111" s="17"/>
      <c r="OLW111" s="17"/>
      <c r="OLX111" s="17"/>
      <c r="OLY111" s="17"/>
      <c r="OLZ111" s="17"/>
      <c r="OMA111" s="17"/>
      <c r="OMB111" s="17"/>
      <c r="OMC111" s="17"/>
      <c r="OMD111" s="17"/>
      <c r="OME111" s="17"/>
      <c r="OMF111" s="17"/>
      <c r="OMG111" s="17"/>
      <c r="OMH111" s="17"/>
      <c r="OMI111" s="17"/>
      <c r="OMJ111" s="17"/>
      <c r="OMK111" s="17"/>
      <c r="OML111" s="17"/>
      <c r="OMM111" s="17"/>
      <c r="OMN111" s="17"/>
      <c r="OMO111" s="17"/>
      <c r="OMP111" s="17"/>
      <c r="OMQ111" s="17"/>
      <c r="OMR111" s="17"/>
      <c r="OMS111" s="17"/>
      <c r="OMT111" s="17"/>
      <c r="OMU111" s="17"/>
      <c r="OMV111" s="17"/>
      <c r="OMW111" s="17"/>
      <c r="OMX111" s="17"/>
      <c r="OMY111" s="17"/>
      <c r="OMZ111" s="17"/>
      <c r="ONA111" s="17"/>
      <c r="ONB111" s="17"/>
      <c r="ONC111" s="17"/>
      <c r="OND111" s="17"/>
      <c r="ONE111" s="17"/>
      <c r="ONF111" s="17"/>
      <c r="ONG111" s="17"/>
      <c r="ONH111" s="17"/>
      <c r="ONI111" s="17"/>
      <c r="ONJ111" s="17"/>
      <c r="ONK111" s="17"/>
      <c r="ONL111" s="17"/>
      <c r="ONM111" s="17"/>
      <c r="ONN111" s="17"/>
      <c r="ONO111" s="17"/>
      <c r="ONP111" s="17"/>
      <c r="ONQ111" s="17"/>
      <c r="ONR111" s="17"/>
      <c r="ONS111" s="17"/>
      <c r="ONT111" s="17"/>
      <c r="ONU111" s="17"/>
      <c r="ONV111" s="17"/>
      <c r="ONW111" s="17"/>
      <c r="ONX111" s="17"/>
      <c r="ONY111" s="17"/>
      <c r="ONZ111" s="17"/>
      <c r="OOA111" s="17"/>
      <c r="OOB111" s="17"/>
      <c r="OOC111" s="17"/>
      <c r="OOD111" s="17"/>
      <c r="OOE111" s="17"/>
      <c r="OOF111" s="17"/>
      <c r="OOG111" s="17"/>
      <c r="OOH111" s="17"/>
      <c r="OOI111" s="17"/>
      <c r="OOJ111" s="17"/>
      <c r="OOK111" s="17"/>
      <c r="OOL111" s="17"/>
      <c r="OOM111" s="17"/>
      <c r="OON111" s="17"/>
      <c r="OOO111" s="17"/>
      <c r="OOP111" s="17"/>
      <c r="OOQ111" s="17"/>
      <c r="OOR111" s="17"/>
      <c r="OOS111" s="17"/>
      <c r="OOT111" s="17"/>
      <c r="OOU111" s="17"/>
      <c r="OOV111" s="17"/>
      <c r="OOW111" s="17"/>
      <c r="OOX111" s="17"/>
      <c r="OOY111" s="17"/>
      <c r="OOZ111" s="17"/>
      <c r="OPA111" s="17"/>
      <c r="OPB111" s="17"/>
      <c r="OPC111" s="17"/>
      <c r="OPD111" s="17"/>
      <c r="OPE111" s="17"/>
      <c r="OPF111" s="17"/>
      <c r="OPG111" s="17"/>
      <c r="OPH111" s="17"/>
      <c r="OPI111" s="17"/>
      <c r="OPJ111" s="17"/>
      <c r="OPK111" s="17"/>
      <c r="OPL111" s="17"/>
      <c r="OPM111" s="17"/>
      <c r="OPN111" s="17"/>
      <c r="OPO111" s="17"/>
      <c r="OPP111" s="17"/>
      <c r="OPQ111" s="17"/>
      <c r="OPR111" s="17"/>
      <c r="OPS111" s="17"/>
      <c r="OPT111" s="17"/>
      <c r="OPU111" s="17"/>
      <c r="OPV111" s="17"/>
      <c r="OPW111" s="17"/>
      <c r="OPX111" s="17"/>
      <c r="OPY111" s="17"/>
      <c r="OPZ111" s="17"/>
      <c r="OQA111" s="17"/>
      <c r="OQB111" s="17"/>
      <c r="OQC111" s="17"/>
      <c r="OQD111" s="17"/>
      <c r="OQE111" s="17"/>
      <c r="OQF111" s="17"/>
      <c r="OQG111" s="17"/>
      <c r="OQH111" s="17"/>
      <c r="OQI111" s="17"/>
      <c r="OQJ111" s="17"/>
      <c r="OQK111" s="17"/>
      <c r="OQL111" s="17"/>
      <c r="OQM111" s="17"/>
      <c r="OQN111" s="17"/>
      <c r="OQO111" s="17"/>
      <c r="OQP111" s="17"/>
      <c r="OQQ111" s="17"/>
      <c r="OQR111" s="17"/>
      <c r="OQS111" s="17"/>
      <c r="OQT111" s="17"/>
      <c r="OQU111" s="17"/>
      <c r="OQV111" s="17"/>
      <c r="OQW111" s="17"/>
      <c r="OQX111" s="17"/>
      <c r="OQY111" s="17"/>
      <c r="OQZ111" s="17"/>
      <c r="ORA111" s="17"/>
      <c r="ORB111" s="17"/>
      <c r="ORC111" s="17"/>
      <c r="ORD111" s="17"/>
      <c r="ORE111" s="17"/>
      <c r="ORF111" s="17"/>
      <c r="ORG111" s="17"/>
      <c r="ORH111" s="17"/>
      <c r="ORI111" s="17"/>
      <c r="ORJ111" s="17"/>
      <c r="ORK111" s="17"/>
      <c r="ORL111" s="17"/>
      <c r="ORM111" s="17"/>
      <c r="ORN111" s="17"/>
      <c r="ORO111" s="17"/>
      <c r="ORP111" s="17"/>
      <c r="ORQ111" s="17"/>
      <c r="ORR111" s="17"/>
      <c r="ORS111" s="17"/>
      <c r="ORT111" s="17"/>
      <c r="ORU111" s="17"/>
      <c r="ORV111" s="17"/>
      <c r="ORW111" s="17"/>
      <c r="ORX111" s="17"/>
      <c r="ORY111" s="17"/>
      <c r="ORZ111" s="17"/>
      <c r="OSA111" s="17"/>
      <c r="OSB111" s="17"/>
      <c r="OSC111" s="17"/>
      <c r="OSD111" s="17"/>
      <c r="OSE111" s="17"/>
      <c r="OSF111" s="17"/>
      <c r="OSG111" s="17"/>
      <c r="OSH111" s="17"/>
      <c r="OSI111" s="17"/>
      <c r="OSJ111" s="17"/>
      <c r="OSK111" s="17"/>
      <c r="OSL111" s="17"/>
      <c r="OSM111" s="17"/>
      <c r="OSN111" s="17"/>
      <c r="OSO111" s="17"/>
      <c r="OSP111" s="17"/>
      <c r="OSQ111" s="17"/>
      <c r="OSR111" s="17"/>
      <c r="OSS111" s="17"/>
      <c r="OST111" s="17"/>
      <c r="OSU111" s="17"/>
      <c r="OSV111" s="17"/>
      <c r="OSW111" s="17"/>
      <c r="OSX111" s="17"/>
      <c r="OSY111" s="17"/>
      <c r="OSZ111" s="17"/>
      <c r="OTA111" s="17"/>
      <c r="OTB111" s="17"/>
      <c r="OTC111" s="17"/>
      <c r="OTD111" s="17"/>
      <c r="OTE111" s="17"/>
      <c r="OTF111" s="17"/>
      <c r="OTG111" s="17"/>
      <c r="OTH111" s="17"/>
      <c r="OTI111" s="17"/>
      <c r="OTJ111" s="17"/>
      <c r="OTK111" s="17"/>
      <c r="OTL111" s="17"/>
      <c r="OTM111" s="17"/>
      <c r="OTN111" s="17"/>
      <c r="OTO111" s="17"/>
      <c r="OTP111" s="17"/>
      <c r="OTQ111" s="17"/>
      <c r="OTR111" s="17"/>
      <c r="OTS111" s="17"/>
      <c r="OTT111" s="17"/>
      <c r="OTU111" s="17"/>
      <c r="OTV111" s="17"/>
      <c r="OTW111" s="17"/>
      <c r="OTX111" s="17"/>
      <c r="OTY111" s="17"/>
      <c r="OTZ111" s="17"/>
      <c r="OUA111" s="17"/>
      <c r="OUB111" s="17"/>
      <c r="OUC111" s="17"/>
      <c r="OUD111" s="17"/>
      <c r="OUE111" s="17"/>
      <c r="OUF111" s="17"/>
      <c r="OUG111" s="17"/>
      <c r="OUH111" s="17"/>
      <c r="OUI111" s="17"/>
      <c r="OUJ111" s="17"/>
      <c r="OUK111" s="17"/>
      <c r="OUL111" s="17"/>
      <c r="OUM111" s="17"/>
      <c r="OUN111" s="17"/>
      <c r="OUO111" s="17"/>
      <c r="OUP111" s="17"/>
      <c r="OUQ111" s="17"/>
      <c r="OUR111" s="17"/>
      <c r="OUS111" s="17"/>
      <c r="OUT111" s="17"/>
      <c r="OUU111" s="17"/>
      <c r="OUV111" s="17"/>
      <c r="OUW111" s="17"/>
      <c r="OUX111" s="17"/>
      <c r="OUY111" s="17"/>
      <c r="OUZ111" s="17"/>
      <c r="OVA111" s="17"/>
      <c r="OVB111" s="17"/>
      <c r="OVC111" s="17"/>
      <c r="OVD111" s="17"/>
      <c r="OVE111" s="17"/>
      <c r="OVF111" s="17"/>
      <c r="OVG111" s="17"/>
      <c r="OVH111" s="17"/>
      <c r="OVI111" s="17"/>
      <c r="OVJ111" s="17"/>
      <c r="OVK111" s="17"/>
      <c r="OVL111" s="17"/>
      <c r="OVM111" s="17"/>
      <c r="OVN111" s="17"/>
      <c r="OVO111" s="17"/>
      <c r="OVP111" s="17"/>
      <c r="OVQ111" s="17"/>
      <c r="OVR111" s="17"/>
      <c r="OVS111" s="17"/>
      <c r="OVT111" s="17"/>
      <c r="OVU111" s="17"/>
      <c r="OVV111" s="17"/>
      <c r="OVW111" s="17"/>
      <c r="OVX111" s="17"/>
      <c r="OVY111" s="17"/>
      <c r="OVZ111" s="17"/>
      <c r="OWA111" s="17"/>
      <c r="OWB111" s="17"/>
      <c r="OWC111" s="17"/>
      <c r="OWD111" s="17"/>
      <c r="OWE111" s="17"/>
      <c r="OWF111" s="17"/>
      <c r="OWG111" s="17"/>
      <c r="OWH111" s="17"/>
      <c r="OWI111" s="17"/>
      <c r="OWJ111" s="17"/>
      <c r="OWK111" s="17"/>
      <c r="OWL111" s="17"/>
      <c r="OWM111" s="17"/>
      <c r="OWN111" s="17"/>
      <c r="OWO111" s="17"/>
      <c r="OWP111" s="17"/>
      <c r="OWQ111" s="17"/>
      <c r="OWR111" s="17"/>
      <c r="OWS111" s="17"/>
      <c r="OWT111" s="17"/>
      <c r="OWU111" s="17"/>
      <c r="OWV111" s="17"/>
      <c r="OWW111" s="17"/>
      <c r="OWX111" s="17"/>
      <c r="OWY111" s="17"/>
      <c r="OWZ111" s="17"/>
      <c r="OXA111" s="17"/>
      <c r="OXB111" s="17"/>
      <c r="OXC111" s="17"/>
      <c r="OXD111" s="17"/>
      <c r="OXE111" s="17"/>
      <c r="OXF111" s="17"/>
      <c r="OXG111" s="17"/>
      <c r="OXH111" s="17"/>
      <c r="OXI111" s="17"/>
      <c r="OXJ111" s="17"/>
      <c r="OXK111" s="17"/>
      <c r="OXL111" s="17"/>
      <c r="OXM111" s="17"/>
      <c r="OXN111" s="17"/>
      <c r="OXO111" s="17"/>
      <c r="OXP111" s="17"/>
      <c r="OXQ111" s="17"/>
      <c r="OXR111" s="17"/>
      <c r="OXS111" s="17"/>
      <c r="OXT111" s="17"/>
      <c r="OXU111" s="17"/>
      <c r="OXV111" s="17"/>
      <c r="OXW111" s="17"/>
      <c r="OXX111" s="17"/>
      <c r="OXY111" s="17"/>
      <c r="OXZ111" s="17"/>
      <c r="OYA111" s="17"/>
      <c r="OYB111" s="17"/>
      <c r="OYC111" s="17"/>
      <c r="OYD111" s="17"/>
      <c r="OYE111" s="17"/>
      <c r="OYF111" s="17"/>
      <c r="OYG111" s="17"/>
      <c r="OYH111" s="17"/>
      <c r="OYI111" s="17"/>
      <c r="OYJ111" s="17"/>
      <c r="OYK111" s="17"/>
      <c r="OYL111" s="17"/>
      <c r="OYM111" s="17"/>
      <c r="OYN111" s="17"/>
      <c r="OYO111" s="17"/>
      <c r="OYP111" s="17"/>
      <c r="OYQ111" s="17"/>
      <c r="OYR111" s="17"/>
      <c r="OYS111" s="17"/>
      <c r="OYT111" s="17"/>
      <c r="OYU111" s="17"/>
      <c r="OYV111" s="17"/>
      <c r="OYW111" s="17"/>
      <c r="OYX111" s="17"/>
      <c r="OYY111" s="17"/>
      <c r="OYZ111" s="17"/>
      <c r="OZA111" s="17"/>
      <c r="OZB111" s="17"/>
      <c r="OZC111" s="17"/>
      <c r="OZD111" s="17"/>
      <c r="OZE111" s="17"/>
      <c r="OZF111" s="17"/>
      <c r="OZG111" s="17"/>
      <c r="OZH111" s="17"/>
      <c r="OZI111" s="17"/>
      <c r="OZJ111" s="17"/>
      <c r="OZK111" s="17"/>
      <c r="OZL111" s="17"/>
      <c r="OZM111" s="17"/>
      <c r="OZN111" s="17"/>
      <c r="OZO111" s="17"/>
      <c r="OZP111" s="17"/>
      <c r="OZQ111" s="17"/>
      <c r="OZR111" s="17"/>
      <c r="OZS111" s="17"/>
      <c r="OZT111" s="17"/>
      <c r="OZU111" s="17"/>
      <c r="OZV111" s="17"/>
      <c r="OZW111" s="17"/>
      <c r="OZX111" s="17"/>
      <c r="OZY111" s="17"/>
      <c r="OZZ111" s="17"/>
      <c r="PAA111" s="17"/>
      <c r="PAB111" s="17"/>
      <c r="PAC111" s="17"/>
      <c r="PAD111" s="17"/>
      <c r="PAE111" s="17"/>
      <c r="PAF111" s="17"/>
      <c r="PAG111" s="17"/>
      <c r="PAH111" s="17"/>
      <c r="PAI111" s="17"/>
      <c r="PAJ111" s="17"/>
      <c r="PAK111" s="17"/>
      <c r="PAL111" s="17"/>
      <c r="PAM111" s="17"/>
      <c r="PAN111" s="17"/>
      <c r="PAO111" s="17"/>
      <c r="PAP111" s="17"/>
      <c r="PAQ111" s="17"/>
      <c r="PAR111" s="17"/>
      <c r="PAS111" s="17"/>
      <c r="PAT111" s="17"/>
      <c r="PAU111" s="17"/>
      <c r="PAV111" s="17"/>
      <c r="PAW111" s="17"/>
      <c r="PAX111" s="17"/>
      <c r="PAY111" s="17"/>
      <c r="PAZ111" s="17"/>
      <c r="PBA111" s="17"/>
      <c r="PBB111" s="17"/>
      <c r="PBC111" s="17"/>
      <c r="PBD111" s="17"/>
      <c r="PBE111" s="17"/>
      <c r="PBF111" s="17"/>
      <c r="PBG111" s="17"/>
      <c r="PBH111" s="17"/>
      <c r="PBI111" s="17"/>
      <c r="PBJ111" s="17"/>
      <c r="PBK111" s="17"/>
      <c r="PBL111" s="17"/>
      <c r="PBM111" s="17"/>
      <c r="PBN111" s="17"/>
      <c r="PBO111" s="17"/>
      <c r="PBP111" s="17"/>
      <c r="PBQ111" s="17"/>
      <c r="PBR111" s="17"/>
      <c r="PBS111" s="17"/>
      <c r="PBT111" s="17"/>
      <c r="PBU111" s="17"/>
      <c r="PBV111" s="17"/>
      <c r="PBW111" s="17"/>
      <c r="PBX111" s="17"/>
      <c r="PBY111" s="17"/>
      <c r="PBZ111" s="17"/>
      <c r="PCA111" s="17"/>
      <c r="PCB111" s="17"/>
      <c r="PCC111" s="17"/>
      <c r="PCD111" s="17"/>
      <c r="PCE111" s="17"/>
      <c r="PCF111" s="17"/>
      <c r="PCG111" s="17"/>
      <c r="PCH111" s="17"/>
      <c r="PCI111" s="17"/>
      <c r="PCJ111" s="17"/>
      <c r="PCK111" s="17"/>
      <c r="PCL111" s="17"/>
      <c r="PCM111" s="17"/>
      <c r="PCN111" s="17"/>
      <c r="PCO111" s="17"/>
      <c r="PCP111" s="17"/>
      <c r="PCQ111" s="17"/>
      <c r="PCR111" s="17"/>
      <c r="PCS111" s="17"/>
      <c r="PCT111" s="17"/>
      <c r="PCU111" s="17"/>
      <c r="PCV111" s="17"/>
      <c r="PCW111" s="17"/>
      <c r="PCX111" s="17"/>
      <c r="PCY111" s="17"/>
      <c r="PCZ111" s="17"/>
      <c r="PDA111" s="17"/>
      <c r="PDB111" s="17"/>
      <c r="PDC111" s="17"/>
      <c r="PDD111" s="17"/>
      <c r="PDE111" s="17"/>
      <c r="PDF111" s="17"/>
      <c r="PDG111" s="17"/>
      <c r="PDH111" s="17"/>
      <c r="PDI111" s="17"/>
      <c r="PDJ111" s="17"/>
      <c r="PDK111" s="17"/>
      <c r="PDL111" s="17"/>
      <c r="PDM111" s="17"/>
      <c r="PDN111" s="17"/>
      <c r="PDO111" s="17"/>
      <c r="PDP111" s="17"/>
      <c r="PDQ111" s="17"/>
      <c r="PDR111" s="17"/>
      <c r="PDS111" s="17"/>
      <c r="PDT111" s="17"/>
      <c r="PDU111" s="17"/>
      <c r="PDV111" s="17"/>
      <c r="PDW111" s="17"/>
      <c r="PDX111" s="17"/>
      <c r="PDY111" s="17"/>
      <c r="PDZ111" s="17"/>
      <c r="PEA111" s="17"/>
      <c r="PEB111" s="17"/>
      <c r="PEC111" s="17"/>
      <c r="PED111" s="17"/>
      <c r="PEE111" s="17"/>
      <c r="PEF111" s="17"/>
      <c r="PEG111" s="17"/>
      <c r="PEH111" s="17"/>
      <c r="PEI111" s="17"/>
      <c r="PEJ111" s="17"/>
      <c r="PEK111" s="17"/>
      <c r="PEL111" s="17"/>
      <c r="PEM111" s="17"/>
      <c r="PEN111" s="17"/>
      <c r="PEO111" s="17"/>
      <c r="PEP111" s="17"/>
      <c r="PEQ111" s="17"/>
      <c r="PER111" s="17"/>
      <c r="PES111" s="17"/>
      <c r="PET111" s="17"/>
      <c r="PEU111" s="17"/>
      <c r="PEV111" s="17"/>
      <c r="PEW111" s="17"/>
      <c r="PEX111" s="17"/>
      <c r="PEY111" s="17"/>
      <c r="PEZ111" s="17"/>
      <c r="PFA111" s="17"/>
      <c r="PFB111" s="17"/>
      <c r="PFC111" s="17"/>
      <c r="PFD111" s="17"/>
      <c r="PFE111" s="17"/>
      <c r="PFF111" s="17"/>
      <c r="PFG111" s="17"/>
      <c r="PFH111" s="17"/>
      <c r="PFI111" s="17"/>
      <c r="PFJ111" s="17"/>
      <c r="PFK111" s="17"/>
      <c r="PFL111" s="17"/>
      <c r="PFM111" s="17"/>
      <c r="PFN111" s="17"/>
      <c r="PFO111" s="17"/>
      <c r="PFP111" s="17"/>
      <c r="PFQ111" s="17"/>
      <c r="PFR111" s="17"/>
      <c r="PFS111" s="17"/>
      <c r="PFT111" s="17"/>
      <c r="PFU111" s="17"/>
      <c r="PFV111" s="17"/>
      <c r="PFW111" s="17"/>
      <c r="PFX111" s="17"/>
      <c r="PFY111" s="17"/>
      <c r="PFZ111" s="17"/>
      <c r="PGA111" s="17"/>
      <c r="PGB111" s="17"/>
      <c r="PGC111" s="17"/>
      <c r="PGD111" s="17"/>
      <c r="PGE111" s="17"/>
      <c r="PGF111" s="17"/>
      <c r="PGG111" s="17"/>
      <c r="PGH111" s="17"/>
      <c r="PGI111" s="17"/>
      <c r="PGJ111" s="17"/>
      <c r="PGK111" s="17"/>
      <c r="PGL111" s="17"/>
      <c r="PGM111" s="17"/>
      <c r="PGN111" s="17"/>
      <c r="PGO111" s="17"/>
      <c r="PGP111" s="17"/>
      <c r="PGQ111" s="17"/>
      <c r="PGR111" s="17"/>
      <c r="PGS111" s="17"/>
      <c r="PGT111" s="17"/>
      <c r="PGU111" s="17"/>
      <c r="PGV111" s="17"/>
      <c r="PGW111" s="17"/>
      <c r="PGX111" s="17"/>
      <c r="PGY111" s="17"/>
      <c r="PGZ111" s="17"/>
      <c r="PHA111" s="17"/>
      <c r="PHB111" s="17"/>
      <c r="PHC111" s="17"/>
      <c r="PHD111" s="17"/>
      <c r="PHE111" s="17"/>
      <c r="PHF111" s="17"/>
      <c r="PHG111" s="17"/>
      <c r="PHH111" s="17"/>
      <c r="PHI111" s="17"/>
      <c r="PHJ111" s="17"/>
      <c r="PHK111" s="17"/>
      <c r="PHL111" s="17"/>
      <c r="PHM111" s="17"/>
      <c r="PHN111" s="17"/>
      <c r="PHO111" s="17"/>
      <c r="PHP111" s="17"/>
      <c r="PHQ111" s="17"/>
      <c r="PHR111" s="17"/>
      <c r="PHS111" s="17"/>
      <c r="PHT111" s="17"/>
      <c r="PHU111" s="17"/>
      <c r="PHV111" s="17"/>
      <c r="PHW111" s="17"/>
      <c r="PHX111" s="17"/>
      <c r="PHY111" s="17"/>
      <c r="PHZ111" s="17"/>
      <c r="PIA111" s="17"/>
      <c r="PIB111" s="17"/>
      <c r="PIC111" s="17"/>
      <c r="PID111" s="17"/>
      <c r="PIE111" s="17"/>
      <c r="PIF111" s="17"/>
      <c r="PIG111" s="17"/>
      <c r="PIH111" s="17"/>
      <c r="PII111" s="17"/>
      <c r="PIJ111" s="17"/>
      <c r="PIK111" s="17"/>
      <c r="PIL111" s="17"/>
      <c r="PIM111" s="17"/>
      <c r="PIN111" s="17"/>
      <c r="PIO111" s="17"/>
      <c r="PIP111" s="17"/>
      <c r="PIQ111" s="17"/>
      <c r="PIR111" s="17"/>
      <c r="PIS111" s="17"/>
      <c r="PIT111" s="17"/>
      <c r="PIU111" s="17"/>
      <c r="PIV111" s="17"/>
      <c r="PIW111" s="17"/>
      <c r="PIX111" s="17"/>
      <c r="PIY111" s="17"/>
      <c r="PIZ111" s="17"/>
      <c r="PJA111" s="17"/>
      <c r="PJB111" s="17"/>
      <c r="PJC111" s="17"/>
      <c r="PJD111" s="17"/>
      <c r="PJE111" s="17"/>
      <c r="PJF111" s="17"/>
      <c r="PJG111" s="17"/>
      <c r="PJH111" s="17"/>
      <c r="PJI111" s="17"/>
      <c r="PJJ111" s="17"/>
      <c r="PJK111" s="17"/>
      <c r="PJL111" s="17"/>
      <c r="PJM111" s="17"/>
      <c r="PJN111" s="17"/>
      <c r="PJO111" s="17"/>
      <c r="PJP111" s="17"/>
      <c r="PJQ111" s="17"/>
      <c r="PJR111" s="17"/>
      <c r="PJS111" s="17"/>
      <c r="PJT111" s="17"/>
      <c r="PJU111" s="17"/>
      <c r="PJV111" s="17"/>
      <c r="PJW111" s="17"/>
      <c r="PJX111" s="17"/>
      <c r="PJY111" s="17"/>
      <c r="PJZ111" s="17"/>
      <c r="PKA111" s="17"/>
      <c r="PKB111" s="17"/>
      <c r="PKC111" s="17"/>
      <c r="PKD111" s="17"/>
      <c r="PKE111" s="17"/>
      <c r="PKF111" s="17"/>
      <c r="PKG111" s="17"/>
      <c r="PKH111" s="17"/>
      <c r="PKI111" s="17"/>
      <c r="PKJ111" s="17"/>
      <c r="PKK111" s="17"/>
      <c r="PKL111" s="17"/>
      <c r="PKM111" s="17"/>
      <c r="PKN111" s="17"/>
      <c r="PKO111" s="17"/>
      <c r="PKP111" s="17"/>
      <c r="PKQ111" s="17"/>
      <c r="PKR111" s="17"/>
      <c r="PKS111" s="17"/>
      <c r="PKT111" s="17"/>
      <c r="PKU111" s="17"/>
      <c r="PKV111" s="17"/>
      <c r="PKW111" s="17"/>
      <c r="PKX111" s="17"/>
      <c r="PKY111" s="17"/>
      <c r="PKZ111" s="17"/>
      <c r="PLA111" s="17"/>
      <c r="PLB111" s="17"/>
      <c r="PLC111" s="17"/>
      <c r="PLD111" s="17"/>
      <c r="PLE111" s="17"/>
      <c r="PLF111" s="17"/>
      <c r="PLG111" s="17"/>
      <c r="PLH111" s="17"/>
      <c r="PLI111" s="17"/>
      <c r="PLJ111" s="17"/>
      <c r="PLK111" s="17"/>
      <c r="PLL111" s="17"/>
      <c r="PLM111" s="17"/>
      <c r="PLN111" s="17"/>
      <c r="PLO111" s="17"/>
      <c r="PLP111" s="17"/>
      <c r="PLQ111" s="17"/>
      <c r="PLR111" s="17"/>
      <c r="PLS111" s="17"/>
      <c r="PLT111" s="17"/>
      <c r="PLU111" s="17"/>
      <c r="PLV111" s="17"/>
      <c r="PLW111" s="17"/>
      <c r="PLX111" s="17"/>
      <c r="PLY111" s="17"/>
      <c r="PLZ111" s="17"/>
      <c r="PMA111" s="17"/>
      <c r="PMB111" s="17"/>
      <c r="PMC111" s="17"/>
      <c r="PMD111" s="17"/>
      <c r="PME111" s="17"/>
      <c r="PMF111" s="17"/>
      <c r="PMG111" s="17"/>
      <c r="PMH111" s="17"/>
      <c r="PMI111" s="17"/>
      <c r="PMJ111" s="17"/>
      <c r="PMK111" s="17"/>
      <c r="PML111" s="17"/>
      <c r="PMM111" s="17"/>
      <c r="PMN111" s="17"/>
      <c r="PMO111" s="17"/>
      <c r="PMP111" s="17"/>
      <c r="PMQ111" s="17"/>
      <c r="PMR111" s="17"/>
      <c r="PMS111" s="17"/>
      <c r="PMT111" s="17"/>
      <c r="PMU111" s="17"/>
      <c r="PMV111" s="17"/>
      <c r="PMW111" s="17"/>
      <c r="PMX111" s="17"/>
      <c r="PMY111" s="17"/>
      <c r="PMZ111" s="17"/>
      <c r="PNA111" s="17"/>
      <c r="PNB111" s="17"/>
      <c r="PNC111" s="17"/>
      <c r="PND111" s="17"/>
      <c r="PNE111" s="17"/>
      <c r="PNF111" s="17"/>
      <c r="PNG111" s="17"/>
      <c r="PNH111" s="17"/>
      <c r="PNI111" s="17"/>
      <c r="PNJ111" s="17"/>
      <c r="PNK111" s="17"/>
      <c r="PNL111" s="17"/>
      <c r="PNM111" s="17"/>
      <c r="PNN111" s="17"/>
      <c r="PNO111" s="17"/>
      <c r="PNP111" s="17"/>
      <c r="PNQ111" s="17"/>
      <c r="PNR111" s="17"/>
      <c r="PNS111" s="17"/>
      <c r="PNT111" s="17"/>
      <c r="PNU111" s="17"/>
      <c r="PNV111" s="17"/>
      <c r="PNW111" s="17"/>
      <c r="PNX111" s="17"/>
      <c r="PNY111" s="17"/>
      <c r="PNZ111" s="17"/>
      <c r="POA111" s="17"/>
      <c r="POB111" s="17"/>
      <c r="POC111" s="17"/>
      <c r="POD111" s="17"/>
      <c r="POE111" s="17"/>
      <c r="POF111" s="17"/>
      <c r="POG111" s="17"/>
      <c r="POH111" s="17"/>
      <c r="POI111" s="17"/>
      <c r="POJ111" s="17"/>
      <c r="POK111" s="17"/>
      <c r="POL111" s="17"/>
      <c r="POM111" s="17"/>
      <c r="PON111" s="17"/>
      <c r="POO111" s="17"/>
      <c r="POP111" s="17"/>
      <c r="POQ111" s="17"/>
      <c r="POR111" s="17"/>
      <c r="POS111" s="17"/>
      <c r="POT111" s="17"/>
      <c r="POU111" s="17"/>
      <c r="POV111" s="17"/>
      <c r="POW111" s="17"/>
      <c r="POX111" s="17"/>
      <c r="POY111" s="17"/>
      <c r="POZ111" s="17"/>
      <c r="PPA111" s="17"/>
      <c r="PPB111" s="17"/>
      <c r="PPC111" s="17"/>
      <c r="PPD111" s="17"/>
      <c r="PPE111" s="17"/>
      <c r="PPF111" s="17"/>
      <c r="PPG111" s="17"/>
      <c r="PPH111" s="17"/>
      <c r="PPI111" s="17"/>
      <c r="PPJ111" s="17"/>
      <c r="PPK111" s="17"/>
      <c r="PPL111" s="17"/>
      <c r="PPM111" s="17"/>
      <c r="PPN111" s="17"/>
      <c r="PPO111" s="17"/>
      <c r="PPP111" s="17"/>
      <c r="PPQ111" s="17"/>
      <c r="PPR111" s="17"/>
      <c r="PPS111" s="17"/>
      <c r="PPT111" s="17"/>
      <c r="PPU111" s="17"/>
      <c r="PPV111" s="17"/>
      <c r="PPW111" s="17"/>
      <c r="PPX111" s="17"/>
      <c r="PPY111" s="17"/>
      <c r="PPZ111" s="17"/>
      <c r="PQA111" s="17"/>
      <c r="PQB111" s="17"/>
      <c r="PQC111" s="17"/>
      <c r="PQD111" s="17"/>
      <c r="PQE111" s="17"/>
      <c r="PQF111" s="17"/>
      <c r="PQG111" s="17"/>
      <c r="PQH111" s="17"/>
      <c r="PQI111" s="17"/>
      <c r="PQJ111" s="17"/>
      <c r="PQK111" s="17"/>
      <c r="PQL111" s="17"/>
      <c r="PQM111" s="17"/>
      <c r="PQN111" s="17"/>
      <c r="PQO111" s="17"/>
      <c r="PQP111" s="17"/>
      <c r="PQQ111" s="17"/>
      <c r="PQR111" s="17"/>
      <c r="PQS111" s="17"/>
      <c r="PQT111" s="17"/>
      <c r="PQU111" s="17"/>
      <c r="PQV111" s="17"/>
      <c r="PQW111" s="17"/>
      <c r="PQX111" s="17"/>
      <c r="PQY111" s="17"/>
      <c r="PQZ111" s="17"/>
      <c r="PRA111" s="17"/>
      <c r="PRB111" s="17"/>
      <c r="PRC111" s="17"/>
      <c r="PRD111" s="17"/>
      <c r="PRE111" s="17"/>
      <c r="PRF111" s="17"/>
      <c r="PRG111" s="17"/>
      <c r="PRH111" s="17"/>
      <c r="PRI111" s="17"/>
      <c r="PRJ111" s="17"/>
      <c r="PRK111" s="17"/>
      <c r="PRL111" s="17"/>
      <c r="PRM111" s="17"/>
      <c r="PRN111" s="17"/>
      <c r="PRO111" s="17"/>
      <c r="PRP111" s="17"/>
      <c r="PRQ111" s="17"/>
      <c r="PRR111" s="17"/>
      <c r="PRS111" s="17"/>
      <c r="PRT111" s="17"/>
      <c r="PRU111" s="17"/>
      <c r="PRV111" s="17"/>
      <c r="PRW111" s="17"/>
      <c r="PRX111" s="17"/>
      <c r="PRY111" s="17"/>
      <c r="PRZ111" s="17"/>
      <c r="PSA111" s="17"/>
      <c r="PSB111" s="17"/>
      <c r="PSC111" s="17"/>
      <c r="PSD111" s="17"/>
      <c r="PSE111" s="17"/>
      <c r="PSF111" s="17"/>
      <c r="PSG111" s="17"/>
      <c r="PSH111" s="17"/>
      <c r="PSI111" s="17"/>
      <c r="PSJ111" s="17"/>
      <c r="PSK111" s="17"/>
      <c r="PSL111" s="17"/>
      <c r="PSM111" s="17"/>
      <c r="PSN111" s="17"/>
      <c r="PSO111" s="17"/>
      <c r="PSP111" s="17"/>
      <c r="PSQ111" s="17"/>
      <c r="PSR111" s="17"/>
      <c r="PSS111" s="17"/>
      <c r="PST111" s="17"/>
      <c r="PSU111" s="17"/>
      <c r="PSV111" s="17"/>
      <c r="PSW111" s="17"/>
      <c r="PSX111" s="17"/>
      <c r="PSY111" s="17"/>
      <c r="PSZ111" s="17"/>
      <c r="PTA111" s="17"/>
      <c r="PTB111" s="17"/>
      <c r="PTC111" s="17"/>
      <c r="PTD111" s="17"/>
      <c r="PTE111" s="17"/>
      <c r="PTF111" s="17"/>
      <c r="PTG111" s="17"/>
      <c r="PTH111" s="17"/>
      <c r="PTI111" s="17"/>
      <c r="PTJ111" s="17"/>
      <c r="PTK111" s="17"/>
      <c r="PTL111" s="17"/>
      <c r="PTM111" s="17"/>
      <c r="PTN111" s="17"/>
      <c r="PTO111" s="17"/>
      <c r="PTP111" s="17"/>
      <c r="PTQ111" s="17"/>
      <c r="PTR111" s="17"/>
      <c r="PTS111" s="17"/>
      <c r="PTT111" s="17"/>
      <c r="PTU111" s="17"/>
      <c r="PTV111" s="17"/>
      <c r="PTW111" s="17"/>
      <c r="PTX111" s="17"/>
      <c r="PTY111" s="17"/>
      <c r="PTZ111" s="17"/>
      <c r="PUA111" s="17"/>
      <c r="PUB111" s="17"/>
      <c r="PUC111" s="17"/>
      <c r="PUD111" s="17"/>
      <c r="PUE111" s="17"/>
      <c r="PUF111" s="17"/>
      <c r="PUG111" s="17"/>
      <c r="PUH111" s="17"/>
      <c r="PUI111" s="17"/>
      <c r="PUJ111" s="17"/>
      <c r="PUK111" s="17"/>
      <c r="PUL111" s="17"/>
      <c r="PUM111" s="17"/>
      <c r="PUN111" s="17"/>
      <c r="PUO111" s="17"/>
      <c r="PUP111" s="17"/>
      <c r="PUQ111" s="17"/>
      <c r="PUR111" s="17"/>
      <c r="PUS111" s="17"/>
      <c r="PUT111" s="17"/>
      <c r="PUU111" s="17"/>
      <c r="PUV111" s="17"/>
      <c r="PUW111" s="17"/>
      <c r="PUX111" s="17"/>
      <c r="PUY111" s="17"/>
      <c r="PUZ111" s="17"/>
      <c r="PVA111" s="17"/>
      <c r="PVB111" s="17"/>
      <c r="PVC111" s="17"/>
      <c r="PVD111" s="17"/>
      <c r="PVE111" s="17"/>
      <c r="PVF111" s="17"/>
      <c r="PVG111" s="17"/>
      <c r="PVH111" s="17"/>
      <c r="PVI111" s="17"/>
      <c r="PVJ111" s="17"/>
      <c r="PVK111" s="17"/>
      <c r="PVL111" s="17"/>
      <c r="PVM111" s="17"/>
      <c r="PVN111" s="17"/>
      <c r="PVO111" s="17"/>
      <c r="PVP111" s="17"/>
      <c r="PVQ111" s="17"/>
      <c r="PVR111" s="17"/>
      <c r="PVS111" s="17"/>
      <c r="PVT111" s="17"/>
      <c r="PVU111" s="17"/>
      <c r="PVV111" s="17"/>
      <c r="PVW111" s="17"/>
      <c r="PVX111" s="17"/>
      <c r="PVY111" s="17"/>
      <c r="PVZ111" s="17"/>
      <c r="PWA111" s="17"/>
      <c r="PWB111" s="17"/>
      <c r="PWC111" s="17"/>
      <c r="PWD111" s="17"/>
      <c r="PWE111" s="17"/>
      <c r="PWF111" s="17"/>
      <c r="PWG111" s="17"/>
      <c r="PWH111" s="17"/>
      <c r="PWI111" s="17"/>
      <c r="PWJ111" s="17"/>
      <c r="PWK111" s="17"/>
      <c r="PWL111" s="17"/>
      <c r="PWM111" s="17"/>
      <c r="PWN111" s="17"/>
      <c r="PWO111" s="17"/>
      <c r="PWP111" s="17"/>
      <c r="PWQ111" s="17"/>
      <c r="PWR111" s="17"/>
      <c r="PWS111" s="17"/>
      <c r="PWT111" s="17"/>
      <c r="PWU111" s="17"/>
      <c r="PWV111" s="17"/>
      <c r="PWW111" s="17"/>
      <c r="PWX111" s="17"/>
      <c r="PWY111" s="17"/>
      <c r="PWZ111" s="17"/>
      <c r="PXA111" s="17"/>
      <c r="PXB111" s="17"/>
      <c r="PXC111" s="17"/>
      <c r="PXD111" s="17"/>
      <c r="PXE111" s="17"/>
      <c r="PXF111" s="17"/>
      <c r="PXG111" s="17"/>
      <c r="PXH111" s="17"/>
      <c r="PXI111" s="17"/>
      <c r="PXJ111" s="17"/>
      <c r="PXK111" s="17"/>
      <c r="PXL111" s="17"/>
      <c r="PXM111" s="17"/>
      <c r="PXN111" s="17"/>
      <c r="PXO111" s="17"/>
      <c r="PXP111" s="17"/>
      <c r="PXQ111" s="17"/>
      <c r="PXR111" s="17"/>
      <c r="PXS111" s="17"/>
      <c r="PXT111" s="17"/>
      <c r="PXU111" s="17"/>
      <c r="PXV111" s="17"/>
      <c r="PXW111" s="17"/>
      <c r="PXX111" s="17"/>
      <c r="PXY111" s="17"/>
      <c r="PXZ111" s="17"/>
      <c r="PYA111" s="17"/>
      <c r="PYB111" s="17"/>
      <c r="PYC111" s="17"/>
      <c r="PYD111" s="17"/>
      <c r="PYE111" s="17"/>
      <c r="PYF111" s="17"/>
      <c r="PYG111" s="17"/>
      <c r="PYH111" s="17"/>
      <c r="PYI111" s="17"/>
      <c r="PYJ111" s="17"/>
      <c r="PYK111" s="17"/>
      <c r="PYL111" s="17"/>
      <c r="PYM111" s="17"/>
      <c r="PYN111" s="17"/>
      <c r="PYO111" s="17"/>
      <c r="PYP111" s="17"/>
      <c r="PYQ111" s="17"/>
      <c r="PYR111" s="17"/>
      <c r="PYS111" s="17"/>
      <c r="PYT111" s="17"/>
      <c r="PYU111" s="17"/>
      <c r="PYV111" s="17"/>
      <c r="PYW111" s="17"/>
      <c r="PYX111" s="17"/>
      <c r="PYY111" s="17"/>
      <c r="PYZ111" s="17"/>
      <c r="PZA111" s="17"/>
      <c r="PZB111" s="17"/>
      <c r="PZC111" s="17"/>
      <c r="PZD111" s="17"/>
      <c r="PZE111" s="17"/>
      <c r="PZF111" s="17"/>
      <c r="PZG111" s="17"/>
      <c r="PZH111" s="17"/>
      <c r="PZI111" s="17"/>
      <c r="PZJ111" s="17"/>
      <c r="PZK111" s="17"/>
      <c r="PZL111" s="17"/>
      <c r="PZM111" s="17"/>
      <c r="PZN111" s="17"/>
      <c r="PZO111" s="17"/>
      <c r="PZP111" s="17"/>
      <c r="PZQ111" s="17"/>
      <c r="PZR111" s="17"/>
      <c r="PZS111" s="17"/>
      <c r="PZT111" s="17"/>
      <c r="PZU111" s="17"/>
      <c r="PZV111" s="17"/>
      <c r="PZW111" s="17"/>
      <c r="PZX111" s="17"/>
      <c r="PZY111" s="17"/>
      <c r="PZZ111" s="17"/>
      <c r="QAA111" s="17"/>
      <c r="QAB111" s="17"/>
      <c r="QAC111" s="17"/>
      <c r="QAD111" s="17"/>
      <c r="QAE111" s="17"/>
      <c r="QAF111" s="17"/>
      <c r="QAG111" s="17"/>
      <c r="QAH111" s="17"/>
      <c r="QAI111" s="17"/>
      <c r="QAJ111" s="17"/>
      <c r="QAK111" s="17"/>
      <c r="QAL111" s="17"/>
      <c r="QAM111" s="17"/>
      <c r="QAN111" s="17"/>
      <c r="QAO111" s="17"/>
      <c r="QAP111" s="17"/>
      <c r="QAQ111" s="17"/>
      <c r="QAR111" s="17"/>
      <c r="QAS111" s="17"/>
      <c r="QAT111" s="17"/>
      <c r="QAU111" s="17"/>
      <c r="QAV111" s="17"/>
      <c r="QAW111" s="17"/>
      <c r="QAX111" s="17"/>
      <c r="QAY111" s="17"/>
      <c r="QAZ111" s="17"/>
      <c r="QBA111" s="17"/>
      <c r="QBB111" s="17"/>
      <c r="QBC111" s="17"/>
      <c r="QBD111" s="17"/>
      <c r="QBE111" s="17"/>
      <c r="QBF111" s="17"/>
      <c r="QBG111" s="17"/>
      <c r="QBH111" s="17"/>
      <c r="QBI111" s="17"/>
      <c r="QBJ111" s="17"/>
      <c r="QBK111" s="17"/>
      <c r="QBL111" s="17"/>
      <c r="QBM111" s="17"/>
      <c r="QBN111" s="17"/>
      <c r="QBO111" s="17"/>
      <c r="QBP111" s="17"/>
      <c r="QBQ111" s="17"/>
      <c r="QBR111" s="17"/>
      <c r="QBS111" s="17"/>
      <c r="QBT111" s="17"/>
      <c r="QBU111" s="17"/>
      <c r="QBV111" s="17"/>
      <c r="QBW111" s="17"/>
      <c r="QBX111" s="17"/>
      <c r="QBY111" s="17"/>
      <c r="QBZ111" s="17"/>
      <c r="QCA111" s="17"/>
      <c r="QCB111" s="17"/>
      <c r="QCC111" s="17"/>
      <c r="QCD111" s="17"/>
      <c r="QCE111" s="17"/>
      <c r="QCF111" s="17"/>
      <c r="QCG111" s="17"/>
      <c r="QCH111" s="17"/>
      <c r="QCI111" s="17"/>
      <c r="QCJ111" s="17"/>
      <c r="QCK111" s="17"/>
      <c r="QCL111" s="17"/>
      <c r="QCM111" s="17"/>
      <c r="QCN111" s="17"/>
      <c r="QCO111" s="17"/>
      <c r="QCP111" s="17"/>
      <c r="QCQ111" s="17"/>
      <c r="QCR111" s="17"/>
      <c r="QCS111" s="17"/>
      <c r="QCT111" s="17"/>
      <c r="QCU111" s="17"/>
      <c r="QCV111" s="17"/>
      <c r="QCW111" s="17"/>
      <c r="QCX111" s="17"/>
      <c r="QCY111" s="17"/>
      <c r="QCZ111" s="17"/>
      <c r="QDA111" s="17"/>
      <c r="QDB111" s="17"/>
      <c r="QDC111" s="17"/>
      <c r="QDD111" s="17"/>
      <c r="QDE111" s="17"/>
      <c r="QDF111" s="17"/>
      <c r="QDG111" s="17"/>
      <c r="QDH111" s="17"/>
      <c r="QDI111" s="17"/>
      <c r="QDJ111" s="17"/>
      <c r="QDK111" s="17"/>
      <c r="QDL111" s="17"/>
      <c r="QDM111" s="17"/>
      <c r="QDN111" s="17"/>
      <c r="QDO111" s="17"/>
      <c r="QDP111" s="17"/>
      <c r="QDQ111" s="17"/>
      <c r="QDR111" s="17"/>
      <c r="QDS111" s="17"/>
      <c r="QDT111" s="17"/>
      <c r="QDU111" s="17"/>
      <c r="QDV111" s="17"/>
      <c r="QDW111" s="17"/>
      <c r="QDX111" s="17"/>
      <c r="QDY111" s="17"/>
      <c r="QDZ111" s="17"/>
      <c r="QEA111" s="17"/>
      <c r="QEB111" s="17"/>
      <c r="QEC111" s="17"/>
      <c r="QED111" s="17"/>
      <c r="QEE111" s="17"/>
      <c r="QEF111" s="17"/>
      <c r="QEG111" s="17"/>
      <c r="QEH111" s="17"/>
      <c r="QEI111" s="17"/>
      <c r="QEJ111" s="17"/>
      <c r="QEK111" s="17"/>
      <c r="QEL111" s="17"/>
      <c r="QEM111" s="17"/>
      <c r="QEN111" s="17"/>
      <c r="QEO111" s="17"/>
      <c r="QEP111" s="17"/>
      <c r="QEQ111" s="17"/>
      <c r="QER111" s="17"/>
      <c r="QES111" s="17"/>
      <c r="QET111" s="17"/>
      <c r="QEU111" s="17"/>
      <c r="QEV111" s="17"/>
      <c r="QEW111" s="17"/>
      <c r="QEX111" s="17"/>
      <c r="QEY111" s="17"/>
      <c r="QEZ111" s="17"/>
      <c r="QFA111" s="17"/>
      <c r="QFB111" s="17"/>
      <c r="QFC111" s="17"/>
      <c r="QFD111" s="17"/>
      <c r="QFE111" s="17"/>
      <c r="QFF111" s="17"/>
      <c r="QFG111" s="17"/>
      <c r="QFH111" s="17"/>
      <c r="QFI111" s="17"/>
      <c r="QFJ111" s="17"/>
      <c r="QFK111" s="17"/>
      <c r="QFL111" s="17"/>
      <c r="QFM111" s="17"/>
      <c r="QFN111" s="17"/>
      <c r="QFO111" s="17"/>
      <c r="QFP111" s="17"/>
      <c r="QFQ111" s="17"/>
      <c r="QFR111" s="17"/>
      <c r="QFS111" s="17"/>
      <c r="QFT111" s="17"/>
      <c r="QFU111" s="17"/>
      <c r="QFV111" s="17"/>
      <c r="QFW111" s="17"/>
      <c r="QFX111" s="17"/>
      <c r="QFY111" s="17"/>
      <c r="QFZ111" s="17"/>
      <c r="QGA111" s="17"/>
      <c r="QGB111" s="17"/>
      <c r="QGC111" s="17"/>
      <c r="QGD111" s="17"/>
      <c r="QGE111" s="17"/>
      <c r="QGF111" s="17"/>
      <c r="QGG111" s="17"/>
      <c r="QGH111" s="17"/>
      <c r="QGI111" s="17"/>
      <c r="QGJ111" s="17"/>
      <c r="QGK111" s="17"/>
      <c r="QGL111" s="17"/>
      <c r="QGM111" s="17"/>
      <c r="QGN111" s="17"/>
      <c r="QGO111" s="17"/>
      <c r="QGP111" s="17"/>
      <c r="QGQ111" s="17"/>
      <c r="QGR111" s="17"/>
      <c r="QGS111" s="17"/>
      <c r="QGT111" s="17"/>
      <c r="QGU111" s="17"/>
      <c r="QGV111" s="17"/>
      <c r="QGW111" s="17"/>
      <c r="QGX111" s="17"/>
      <c r="QGY111" s="17"/>
      <c r="QGZ111" s="17"/>
      <c r="QHA111" s="17"/>
      <c r="QHB111" s="17"/>
      <c r="QHC111" s="17"/>
      <c r="QHD111" s="17"/>
      <c r="QHE111" s="17"/>
      <c r="QHF111" s="17"/>
      <c r="QHG111" s="17"/>
      <c r="QHH111" s="17"/>
      <c r="QHI111" s="17"/>
      <c r="QHJ111" s="17"/>
      <c r="QHK111" s="17"/>
      <c r="QHL111" s="17"/>
      <c r="QHM111" s="17"/>
      <c r="QHN111" s="17"/>
      <c r="QHO111" s="17"/>
      <c r="QHP111" s="17"/>
      <c r="QHQ111" s="17"/>
      <c r="QHR111" s="17"/>
      <c r="QHS111" s="17"/>
      <c r="QHT111" s="17"/>
      <c r="QHU111" s="17"/>
      <c r="QHV111" s="17"/>
      <c r="QHW111" s="17"/>
      <c r="QHX111" s="17"/>
      <c r="QHY111" s="17"/>
      <c r="QHZ111" s="17"/>
      <c r="QIA111" s="17"/>
      <c r="QIB111" s="17"/>
      <c r="QIC111" s="17"/>
      <c r="QID111" s="17"/>
      <c r="QIE111" s="17"/>
      <c r="QIF111" s="17"/>
      <c r="QIG111" s="17"/>
      <c r="QIH111" s="17"/>
      <c r="QII111" s="17"/>
      <c r="QIJ111" s="17"/>
      <c r="QIK111" s="17"/>
      <c r="QIL111" s="17"/>
      <c r="QIM111" s="17"/>
      <c r="QIN111" s="17"/>
      <c r="QIO111" s="17"/>
      <c r="QIP111" s="17"/>
      <c r="QIQ111" s="17"/>
      <c r="QIR111" s="17"/>
      <c r="QIS111" s="17"/>
      <c r="QIT111" s="17"/>
      <c r="QIU111" s="17"/>
      <c r="QIV111" s="17"/>
      <c r="QIW111" s="17"/>
      <c r="QIX111" s="17"/>
      <c r="QIY111" s="17"/>
      <c r="QIZ111" s="17"/>
      <c r="QJA111" s="17"/>
      <c r="QJB111" s="17"/>
      <c r="QJC111" s="17"/>
      <c r="QJD111" s="17"/>
      <c r="QJE111" s="17"/>
      <c r="QJF111" s="17"/>
      <c r="QJG111" s="17"/>
      <c r="QJH111" s="17"/>
      <c r="QJI111" s="17"/>
      <c r="QJJ111" s="17"/>
      <c r="QJK111" s="17"/>
      <c r="QJL111" s="17"/>
      <c r="QJM111" s="17"/>
      <c r="QJN111" s="17"/>
      <c r="QJO111" s="17"/>
      <c r="QJP111" s="17"/>
      <c r="QJQ111" s="17"/>
      <c r="QJR111" s="17"/>
      <c r="QJS111" s="17"/>
      <c r="QJT111" s="17"/>
      <c r="QJU111" s="17"/>
      <c r="QJV111" s="17"/>
      <c r="QJW111" s="17"/>
      <c r="QJX111" s="17"/>
      <c r="QJY111" s="17"/>
      <c r="QJZ111" s="17"/>
      <c r="QKA111" s="17"/>
      <c r="QKB111" s="17"/>
      <c r="QKC111" s="17"/>
      <c r="QKD111" s="17"/>
      <c r="QKE111" s="17"/>
      <c r="QKF111" s="17"/>
      <c r="QKG111" s="17"/>
      <c r="QKH111" s="17"/>
      <c r="QKI111" s="17"/>
      <c r="QKJ111" s="17"/>
      <c r="QKK111" s="17"/>
      <c r="QKL111" s="17"/>
      <c r="QKM111" s="17"/>
      <c r="QKN111" s="17"/>
      <c r="QKO111" s="17"/>
      <c r="QKP111" s="17"/>
      <c r="QKQ111" s="17"/>
      <c r="QKR111" s="17"/>
      <c r="QKS111" s="17"/>
      <c r="QKT111" s="17"/>
      <c r="QKU111" s="17"/>
      <c r="QKV111" s="17"/>
      <c r="QKW111" s="17"/>
      <c r="QKX111" s="17"/>
      <c r="QKY111" s="17"/>
      <c r="QKZ111" s="17"/>
      <c r="QLA111" s="17"/>
      <c r="QLB111" s="17"/>
      <c r="QLC111" s="17"/>
      <c r="QLD111" s="17"/>
      <c r="QLE111" s="17"/>
      <c r="QLF111" s="17"/>
      <c r="QLG111" s="17"/>
      <c r="QLH111" s="17"/>
      <c r="QLI111" s="17"/>
      <c r="QLJ111" s="17"/>
      <c r="QLK111" s="17"/>
      <c r="QLL111" s="17"/>
      <c r="QLM111" s="17"/>
      <c r="QLN111" s="17"/>
      <c r="QLO111" s="17"/>
      <c r="QLP111" s="17"/>
      <c r="QLQ111" s="17"/>
      <c r="QLR111" s="17"/>
      <c r="QLS111" s="17"/>
      <c r="QLT111" s="17"/>
      <c r="QLU111" s="17"/>
      <c r="QLV111" s="17"/>
      <c r="QLW111" s="17"/>
      <c r="QLX111" s="17"/>
      <c r="QLY111" s="17"/>
      <c r="QLZ111" s="17"/>
      <c r="QMA111" s="17"/>
      <c r="QMB111" s="17"/>
      <c r="QMC111" s="17"/>
      <c r="QMD111" s="17"/>
      <c r="QME111" s="17"/>
      <c r="QMF111" s="17"/>
      <c r="QMG111" s="17"/>
      <c r="QMH111" s="17"/>
      <c r="QMI111" s="17"/>
      <c r="QMJ111" s="17"/>
      <c r="QMK111" s="17"/>
      <c r="QML111" s="17"/>
      <c r="QMM111" s="17"/>
      <c r="QMN111" s="17"/>
      <c r="QMO111" s="17"/>
      <c r="QMP111" s="17"/>
      <c r="QMQ111" s="17"/>
      <c r="QMR111" s="17"/>
      <c r="QMS111" s="17"/>
      <c r="QMT111" s="17"/>
      <c r="QMU111" s="17"/>
      <c r="QMV111" s="17"/>
      <c r="QMW111" s="17"/>
      <c r="QMX111" s="17"/>
      <c r="QMY111" s="17"/>
      <c r="QMZ111" s="17"/>
      <c r="QNA111" s="17"/>
      <c r="QNB111" s="17"/>
      <c r="QNC111" s="17"/>
      <c r="QND111" s="17"/>
      <c r="QNE111" s="17"/>
      <c r="QNF111" s="17"/>
      <c r="QNG111" s="17"/>
      <c r="QNH111" s="17"/>
      <c r="QNI111" s="17"/>
      <c r="QNJ111" s="17"/>
      <c r="QNK111" s="17"/>
      <c r="QNL111" s="17"/>
      <c r="QNM111" s="17"/>
      <c r="QNN111" s="17"/>
      <c r="QNO111" s="17"/>
      <c r="QNP111" s="17"/>
      <c r="QNQ111" s="17"/>
      <c r="QNR111" s="17"/>
      <c r="QNS111" s="17"/>
      <c r="QNT111" s="17"/>
      <c r="QNU111" s="17"/>
      <c r="QNV111" s="17"/>
      <c r="QNW111" s="17"/>
      <c r="QNX111" s="17"/>
      <c r="QNY111" s="17"/>
      <c r="QNZ111" s="17"/>
      <c r="QOA111" s="17"/>
      <c r="QOB111" s="17"/>
      <c r="QOC111" s="17"/>
      <c r="QOD111" s="17"/>
      <c r="QOE111" s="17"/>
      <c r="QOF111" s="17"/>
      <c r="QOG111" s="17"/>
      <c r="QOH111" s="17"/>
      <c r="QOI111" s="17"/>
      <c r="QOJ111" s="17"/>
      <c r="QOK111" s="17"/>
      <c r="QOL111" s="17"/>
      <c r="QOM111" s="17"/>
      <c r="QON111" s="17"/>
      <c r="QOO111" s="17"/>
      <c r="QOP111" s="17"/>
      <c r="QOQ111" s="17"/>
      <c r="QOR111" s="17"/>
      <c r="QOS111" s="17"/>
      <c r="QOT111" s="17"/>
      <c r="QOU111" s="17"/>
      <c r="QOV111" s="17"/>
      <c r="QOW111" s="17"/>
      <c r="QOX111" s="17"/>
      <c r="QOY111" s="17"/>
      <c r="QOZ111" s="17"/>
      <c r="QPA111" s="17"/>
      <c r="QPB111" s="17"/>
      <c r="QPC111" s="17"/>
      <c r="QPD111" s="17"/>
      <c r="QPE111" s="17"/>
      <c r="QPF111" s="17"/>
      <c r="QPG111" s="17"/>
      <c r="QPH111" s="17"/>
      <c r="QPI111" s="17"/>
      <c r="QPJ111" s="17"/>
      <c r="QPK111" s="17"/>
      <c r="QPL111" s="17"/>
      <c r="QPM111" s="17"/>
      <c r="QPN111" s="17"/>
      <c r="QPO111" s="17"/>
      <c r="QPP111" s="17"/>
      <c r="QPQ111" s="17"/>
      <c r="QPR111" s="17"/>
      <c r="QPS111" s="17"/>
      <c r="QPT111" s="17"/>
      <c r="QPU111" s="17"/>
      <c r="QPV111" s="17"/>
      <c r="QPW111" s="17"/>
      <c r="QPX111" s="17"/>
      <c r="QPY111" s="17"/>
      <c r="QPZ111" s="17"/>
      <c r="QQA111" s="17"/>
      <c r="QQB111" s="17"/>
      <c r="QQC111" s="17"/>
      <c r="QQD111" s="17"/>
      <c r="QQE111" s="17"/>
      <c r="QQF111" s="17"/>
      <c r="QQG111" s="17"/>
      <c r="QQH111" s="17"/>
      <c r="QQI111" s="17"/>
      <c r="QQJ111" s="17"/>
      <c r="QQK111" s="17"/>
      <c r="QQL111" s="17"/>
      <c r="QQM111" s="17"/>
      <c r="QQN111" s="17"/>
      <c r="QQO111" s="17"/>
      <c r="QQP111" s="17"/>
      <c r="QQQ111" s="17"/>
      <c r="QQR111" s="17"/>
      <c r="QQS111" s="17"/>
      <c r="QQT111" s="17"/>
      <c r="QQU111" s="17"/>
      <c r="QQV111" s="17"/>
      <c r="QQW111" s="17"/>
      <c r="QQX111" s="17"/>
      <c r="QQY111" s="17"/>
      <c r="QQZ111" s="17"/>
      <c r="QRA111" s="17"/>
      <c r="QRB111" s="17"/>
      <c r="QRC111" s="17"/>
      <c r="QRD111" s="17"/>
      <c r="QRE111" s="17"/>
      <c r="QRF111" s="17"/>
      <c r="QRG111" s="17"/>
      <c r="QRH111" s="17"/>
      <c r="QRI111" s="17"/>
      <c r="QRJ111" s="17"/>
      <c r="QRK111" s="17"/>
      <c r="QRL111" s="17"/>
      <c r="QRM111" s="17"/>
      <c r="QRN111" s="17"/>
      <c r="QRO111" s="17"/>
      <c r="QRP111" s="17"/>
      <c r="QRQ111" s="17"/>
      <c r="QRR111" s="17"/>
      <c r="QRS111" s="17"/>
      <c r="QRT111" s="17"/>
      <c r="QRU111" s="17"/>
      <c r="QRV111" s="17"/>
      <c r="QRW111" s="17"/>
      <c r="QRX111" s="17"/>
      <c r="QRY111" s="17"/>
      <c r="QRZ111" s="17"/>
      <c r="QSA111" s="17"/>
      <c r="QSB111" s="17"/>
      <c r="QSC111" s="17"/>
      <c r="QSD111" s="17"/>
      <c r="QSE111" s="17"/>
      <c r="QSF111" s="17"/>
      <c r="QSG111" s="17"/>
      <c r="QSH111" s="17"/>
      <c r="QSI111" s="17"/>
      <c r="QSJ111" s="17"/>
      <c r="QSK111" s="17"/>
      <c r="QSL111" s="17"/>
      <c r="QSM111" s="17"/>
      <c r="QSN111" s="17"/>
      <c r="QSO111" s="17"/>
      <c r="QSP111" s="17"/>
      <c r="QSQ111" s="17"/>
      <c r="QSR111" s="17"/>
      <c r="QSS111" s="17"/>
      <c r="QST111" s="17"/>
      <c r="QSU111" s="17"/>
      <c r="QSV111" s="17"/>
      <c r="QSW111" s="17"/>
      <c r="QSX111" s="17"/>
      <c r="QSY111" s="17"/>
      <c r="QSZ111" s="17"/>
      <c r="QTA111" s="17"/>
      <c r="QTB111" s="17"/>
      <c r="QTC111" s="17"/>
      <c r="QTD111" s="17"/>
      <c r="QTE111" s="17"/>
      <c r="QTF111" s="17"/>
      <c r="QTG111" s="17"/>
      <c r="QTH111" s="17"/>
      <c r="QTI111" s="17"/>
      <c r="QTJ111" s="17"/>
      <c r="QTK111" s="17"/>
      <c r="QTL111" s="17"/>
      <c r="QTM111" s="17"/>
      <c r="QTN111" s="17"/>
      <c r="QTO111" s="17"/>
      <c r="QTP111" s="17"/>
      <c r="QTQ111" s="17"/>
      <c r="QTR111" s="17"/>
      <c r="QTS111" s="17"/>
      <c r="QTT111" s="17"/>
      <c r="QTU111" s="17"/>
      <c r="QTV111" s="17"/>
      <c r="QTW111" s="17"/>
      <c r="QTX111" s="17"/>
      <c r="QTY111" s="17"/>
      <c r="QTZ111" s="17"/>
      <c r="QUA111" s="17"/>
      <c r="QUB111" s="17"/>
      <c r="QUC111" s="17"/>
      <c r="QUD111" s="17"/>
      <c r="QUE111" s="17"/>
      <c r="QUF111" s="17"/>
      <c r="QUG111" s="17"/>
      <c r="QUH111" s="17"/>
      <c r="QUI111" s="17"/>
      <c r="QUJ111" s="17"/>
      <c r="QUK111" s="17"/>
      <c r="QUL111" s="17"/>
      <c r="QUM111" s="17"/>
      <c r="QUN111" s="17"/>
      <c r="QUO111" s="17"/>
      <c r="QUP111" s="17"/>
      <c r="QUQ111" s="17"/>
      <c r="QUR111" s="17"/>
      <c r="QUS111" s="17"/>
      <c r="QUT111" s="17"/>
      <c r="QUU111" s="17"/>
      <c r="QUV111" s="17"/>
      <c r="QUW111" s="17"/>
      <c r="QUX111" s="17"/>
      <c r="QUY111" s="17"/>
      <c r="QUZ111" s="17"/>
      <c r="QVA111" s="17"/>
      <c r="QVB111" s="17"/>
      <c r="QVC111" s="17"/>
      <c r="QVD111" s="17"/>
      <c r="QVE111" s="17"/>
      <c r="QVF111" s="17"/>
      <c r="QVG111" s="17"/>
      <c r="QVH111" s="17"/>
      <c r="QVI111" s="17"/>
      <c r="QVJ111" s="17"/>
      <c r="QVK111" s="17"/>
      <c r="QVL111" s="17"/>
      <c r="QVM111" s="17"/>
      <c r="QVN111" s="17"/>
      <c r="QVO111" s="17"/>
      <c r="QVP111" s="17"/>
      <c r="QVQ111" s="17"/>
      <c r="QVR111" s="17"/>
      <c r="QVS111" s="17"/>
      <c r="QVT111" s="17"/>
      <c r="QVU111" s="17"/>
      <c r="QVV111" s="17"/>
      <c r="QVW111" s="17"/>
      <c r="QVX111" s="17"/>
      <c r="QVY111" s="17"/>
      <c r="QVZ111" s="17"/>
      <c r="QWA111" s="17"/>
      <c r="QWB111" s="17"/>
      <c r="QWC111" s="17"/>
      <c r="QWD111" s="17"/>
      <c r="QWE111" s="17"/>
      <c r="QWF111" s="17"/>
      <c r="QWG111" s="17"/>
      <c r="QWH111" s="17"/>
      <c r="QWI111" s="17"/>
      <c r="QWJ111" s="17"/>
      <c r="QWK111" s="17"/>
      <c r="QWL111" s="17"/>
      <c r="QWM111" s="17"/>
      <c r="QWN111" s="17"/>
      <c r="QWO111" s="17"/>
      <c r="QWP111" s="17"/>
      <c r="QWQ111" s="17"/>
      <c r="QWR111" s="17"/>
      <c r="QWS111" s="17"/>
      <c r="QWT111" s="17"/>
      <c r="QWU111" s="17"/>
      <c r="QWV111" s="17"/>
      <c r="QWW111" s="17"/>
      <c r="QWX111" s="17"/>
      <c r="QWY111" s="17"/>
      <c r="QWZ111" s="17"/>
      <c r="QXA111" s="17"/>
      <c r="QXB111" s="17"/>
      <c r="QXC111" s="17"/>
      <c r="QXD111" s="17"/>
      <c r="QXE111" s="17"/>
      <c r="QXF111" s="17"/>
      <c r="QXG111" s="17"/>
      <c r="QXH111" s="17"/>
      <c r="QXI111" s="17"/>
      <c r="QXJ111" s="17"/>
      <c r="QXK111" s="17"/>
      <c r="QXL111" s="17"/>
      <c r="QXM111" s="17"/>
      <c r="QXN111" s="17"/>
      <c r="QXO111" s="17"/>
      <c r="QXP111" s="17"/>
      <c r="QXQ111" s="17"/>
      <c r="QXR111" s="17"/>
      <c r="QXS111" s="17"/>
      <c r="QXT111" s="17"/>
      <c r="QXU111" s="17"/>
      <c r="QXV111" s="17"/>
      <c r="QXW111" s="17"/>
      <c r="QXX111" s="17"/>
      <c r="QXY111" s="17"/>
      <c r="QXZ111" s="17"/>
      <c r="QYA111" s="17"/>
      <c r="QYB111" s="17"/>
      <c r="QYC111" s="17"/>
      <c r="QYD111" s="17"/>
      <c r="QYE111" s="17"/>
      <c r="QYF111" s="17"/>
      <c r="QYG111" s="17"/>
      <c r="QYH111" s="17"/>
      <c r="QYI111" s="17"/>
      <c r="QYJ111" s="17"/>
      <c r="QYK111" s="17"/>
      <c r="QYL111" s="17"/>
      <c r="QYM111" s="17"/>
      <c r="QYN111" s="17"/>
      <c r="QYO111" s="17"/>
      <c r="QYP111" s="17"/>
      <c r="QYQ111" s="17"/>
      <c r="QYR111" s="17"/>
      <c r="QYS111" s="17"/>
      <c r="QYT111" s="17"/>
      <c r="QYU111" s="17"/>
      <c r="QYV111" s="17"/>
      <c r="QYW111" s="17"/>
      <c r="QYX111" s="17"/>
      <c r="QYY111" s="17"/>
      <c r="QYZ111" s="17"/>
      <c r="QZA111" s="17"/>
      <c r="QZB111" s="17"/>
      <c r="QZC111" s="17"/>
      <c r="QZD111" s="17"/>
      <c r="QZE111" s="17"/>
      <c r="QZF111" s="17"/>
      <c r="QZG111" s="17"/>
      <c r="QZH111" s="17"/>
      <c r="QZI111" s="17"/>
      <c r="QZJ111" s="17"/>
      <c r="QZK111" s="17"/>
      <c r="QZL111" s="17"/>
      <c r="QZM111" s="17"/>
      <c r="QZN111" s="17"/>
      <c r="QZO111" s="17"/>
      <c r="QZP111" s="17"/>
      <c r="QZQ111" s="17"/>
      <c r="QZR111" s="17"/>
      <c r="QZS111" s="17"/>
      <c r="QZT111" s="17"/>
      <c r="QZU111" s="17"/>
      <c r="QZV111" s="17"/>
      <c r="QZW111" s="17"/>
      <c r="QZX111" s="17"/>
      <c r="QZY111" s="17"/>
      <c r="QZZ111" s="17"/>
      <c r="RAA111" s="17"/>
      <c r="RAB111" s="17"/>
      <c r="RAC111" s="17"/>
      <c r="RAD111" s="17"/>
      <c r="RAE111" s="17"/>
      <c r="RAF111" s="17"/>
      <c r="RAG111" s="17"/>
      <c r="RAH111" s="17"/>
      <c r="RAI111" s="17"/>
      <c r="RAJ111" s="17"/>
      <c r="RAK111" s="17"/>
      <c r="RAL111" s="17"/>
      <c r="RAM111" s="17"/>
      <c r="RAN111" s="17"/>
      <c r="RAO111" s="17"/>
      <c r="RAP111" s="17"/>
      <c r="RAQ111" s="17"/>
      <c r="RAR111" s="17"/>
      <c r="RAS111" s="17"/>
      <c r="RAT111" s="17"/>
      <c r="RAU111" s="17"/>
      <c r="RAV111" s="17"/>
      <c r="RAW111" s="17"/>
      <c r="RAX111" s="17"/>
      <c r="RAY111" s="17"/>
      <c r="RAZ111" s="17"/>
      <c r="RBA111" s="17"/>
      <c r="RBB111" s="17"/>
      <c r="RBC111" s="17"/>
      <c r="RBD111" s="17"/>
      <c r="RBE111" s="17"/>
      <c r="RBF111" s="17"/>
      <c r="RBG111" s="17"/>
      <c r="RBH111" s="17"/>
      <c r="RBI111" s="17"/>
      <c r="RBJ111" s="17"/>
      <c r="RBK111" s="17"/>
      <c r="RBL111" s="17"/>
      <c r="RBM111" s="17"/>
      <c r="RBN111" s="17"/>
      <c r="RBO111" s="17"/>
      <c r="RBP111" s="17"/>
      <c r="RBQ111" s="17"/>
      <c r="RBR111" s="17"/>
      <c r="RBS111" s="17"/>
      <c r="RBT111" s="17"/>
      <c r="RBU111" s="17"/>
      <c r="RBV111" s="17"/>
      <c r="RBW111" s="17"/>
      <c r="RBX111" s="17"/>
      <c r="RBY111" s="17"/>
      <c r="RBZ111" s="17"/>
      <c r="RCA111" s="17"/>
      <c r="RCB111" s="17"/>
      <c r="RCC111" s="17"/>
      <c r="RCD111" s="17"/>
      <c r="RCE111" s="17"/>
      <c r="RCF111" s="17"/>
      <c r="RCG111" s="17"/>
      <c r="RCH111" s="17"/>
      <c r="RCI111" s="17"/>
      <c r="RCJ111" s="17"/>
      <c r="RCK111" s="17"/>
      <c r="RCL111" s="17"/>
      <c r="RCM111" s="17"/>
      <c r="RCN111" s="17"/>
      <c r="RCO111" s="17"/>
      <c r="RCP111" s="17"/>
      <c r="RCQ111" s="17"/>
      <c r="RCR111" s="17"/>
      <c r="RCS111" s="17"/>
      <c r="RCT111" s="17"/>
      <c r="RCU111" s="17"/>
      <c r="RCV111" s="17"/>
      <c r="RCW111" s="17"/>
      <c r="RCX111" s="17"/>
      <c r="RCY111" s="17"/>
      <c r="RCZ111" s="17"/>
      <c r="RDA111" s="17"/>
      <c r="RDB111" s="17"/>
      <c r="RDC111" s="17"/>
      <c r="RDD111" s="17"/>
      <c r="RDE111" s="17"/>
      <c r="RDF111" s="17"/>
      <c r="RDG111" s="17"/>
      <c r="RDH111" s="17"/>
      <c r="RDI111" s="17"/>
      <c r="RDJ111" s="17"/>
      <c r="RDK111" s="17"/>
      <c r="RDL111" s="17"/>
      <c r="RDM111" s="17"/>
      <c r="RDN111" s="17"/>
      <c r="RDO111" s="17"/>
      <c r="RDP111" s="17"/>
      <c r="RDQ111" s="17"/>
      <c r="RDR111" s="17"/>
      <c r="RDS111" s="17"/>
      <c r="RDT111" s="17"/>
      <c r="RDU111" s="17"/>
      <c r="RDV111" s="17"/>
      <c r="RDW111" s="17"/>
      <c r="RDX111" s="17"/>
      <c r="RDY111" s="17"/>
      <c r="RDZ111" s="17"/>
      <c r="REA111" s="17"/>
      <c r="REB111" s="17"/>
      <c r="REC111" s="17"/>
      <c r="RED111" s="17"/>
      <c r="REE111" s="17"/>
      <c r="REF111" s="17"/>
      <c r="REG111" s="17"/>
      <c r="REH111" s="17"/>
      <c r="REI111" s="17"/>
      <c r="REJ111" s="17"/>
      <c r="REK111" s="17"/>
      <c r="REL111" s="17"/>
      <c r="REM111" s="17"/>
      <c r="REN111" s="17"/>
      <c r="REO111" s="17"/>
      <c r="REP111" s="17"/>
      <c r="REQ111" s="17"/>
      <c r="RER111" s="17"/>
      <c r="RES111" s="17"/>
      <c r="RET111" s="17"/>
      <c r="REU111" s="17"/>
      <c r="REV111" s="17"/>
      <c r="REW111" s="17"/>
      <c r="REX111" s="17"/>
      <c r="REY111" s="17"/>
      <c r="REZ111" s="17"/>
      <c r="RFA111" s="17"/>
      <c r="RFB111" s="17"/>
      <c r="RFC111" s="17"/>
      <c r="RFD111" s="17"/>
      <c r="RFE111" s="17"/>
      <c r="RFF111" s="17"/>
      <c r="RFG111" s="17"/>
      <c r="RFH111" s="17"/>
      <c r="RFI111" s="17"/>
      <c r="RFJ111" s="17"/>
      <c r="RFK111" s="17"/>
      <c r="RFL111" s="17"/>
      <c r="RFM111" s="17"/>
      <c r="RFN111" s="17"/>
      <c r="RFO111" s="17"/>
      <c r="RFP111" s="17"/>
      <c r="RFQ111" s="17"/>
      <c r="RFR111" s="17"/>
      <c r="RFS111" s="17"/>
      <c r="RFT111" s="17"/>
      <c r="RFU111" s="17"/>
      <c r="RFV111" s="17"/>
      <c r="RFW111" s="17"/>
      <c r="RFX111" s="17"/>
      <c r="RFY111" s="17"/>
      <c r="RFZ111" s="17"/>
      <c r="RGA111" s="17"/>
      <c r="RGB111" s="17"/>
      <c r="RGC111" s="17"/>
      <c r="RGD111" s="17"/>
      <c r="RGE111" s="17"/>
      <c r="RGF111" s="17"/>
      <c r="RGG111" s="17"/>
      <c r="RGH111" s="17"/>
      <c r="RGI111" s="17"/>
      <c r="RGJ111" s="17"/>
      <c r="RGK111" s="17"/>
      <c r="RGL111" s="17"/>
      <c r="RGM111" s="17"/>
      <c r="RGN111" s="17"/>
      <c r="RGO111" s="17"/>
      <c r="RGP111" s="17"/>
      <c r="RGQ111" s="17"/>
      <c r="RGR111" s="17"/>
      <c r="RGS111" s="17"/>
      <c r="RGT111" s="17"/>
      <c r="RGU111" s="17"/>
      <c r="RGV111" s="17"/>
      <c r="RGW111" s="17"/>
      <c r="RGX111" s="17"/>
      <c r="RGY111" s="17"/>
      <c r="RGZ111" s="17"/>
      <c r="RHA111" s="17"/>
      <c r="RHB111" s="17"/>
      <c r="RHC111" s="17"/>
      <c r="RHD111" s="17"/>
      <c r="RHE111" s="17"/>
      <c r="RHF111" s="17"/>
      <c r="RHG111" s="17"/>
      <c r="RHH111" s="17"/>
      <c r="RHI111" s="17"/>
      <c r="RHJ111" s="17"/>
      <c r="RHK111" s="17"/>
      <c r="RHL111" s="17"/>
      <c r="RHM111" s="17"/>
      <c r="RHN111" s="17"/>
      <c r="RHO111" s="17"/>
      <c r="RHP111" s="17"/>
      <c r="RHQ111" s="17"/>
      <c r="RHR111" s="17"/>
      <c r="RHS111" s="17"/>
      <c r="RHT111" s="17"/>
      <c r="RHU111" s="17"/>
      <c r="RHV111" s="17"/>
      <c r="RHW111" s="17"/>
      <c r="RHX111" s="17"/>
      <c r="RHY111" s="17"/>
      <c r="RHZ111" s="17"/>
      <c r="RIA111" s="17"/>
      <c r="RIB111" s="17"/>
      <c r="RIC111" s="17"/>
      <c r="RID111" s="17"/>
      <c r="RIE111" s="17"/>
      <c r="RIF111" s="17"/>
      <c r="RIG111" s="17"/>
      <c r="RIH111" s="17"/>
      <c r="RII111" s="17"/>
      <c r="RIJ111" s="17"/>
      <c r="RIK111" s="17"/>
      <c r="RIL111" s="17"/>
      <c r="RIM111" s="17"/>
      <c r="RIN111" s="17"/>
      <c r="RIO111" s="17"/>
      <c r="RIP111" s="17"/>
      <c r="RIQ111" s="17"/>
      <c r="RIR111" s="17"/>
      <c r="RIS111" s="17"/>
      <c r="RIT111" s="17"/>
      <c r="RIU111" s="17"/>
      <c r="RIV111" s="17"/>
      <c r="RIW111" s="17"/>
      <c r="RIX111" s="17"/>
      <c r="RIY111" s="17"/>
      <c r="RIZ111" s="17"/>
      <c r="RJA111" s="17"/>
      <c r="RJB111" s="17"/>
      <c r="RJC111" s="17"/>
      <c r="RJD111" s="17"/>
      <c r="RJE111" s="17"/>
      <c r="RJF111" s="17"/>
      <c r="RJG111" s="17"/>
      <c r="RJH111" s="17"/>
      <c r="RJI111" s="17"/>
      <c r="RJJ111" s="17"/>
      <c r="RJK111" s="17"/>
      <c r="RJL111" s="17"/>
      <c r="RJM111" s="17"/>
      <c r="RJN111" s="17"/>
      <c r="RJO111" s="17"/>
      <c r="RJP111" s="17"/>
      <c r="RJQ111" s="17"/>
      <c r="RJR111" s="17"/>
      <c r="RJS111" s="17"/>
      <c r="RJT111" s="17"/>
      <c r="RJU111" s="17"/>
      <c r="RJV111" s="17"/>
      <c r="RJW111" s="17"/>
      <c r="RJX111" s="17"/>
      <c r="RJY111" s="17"/>
      <c r="RJZ111" s="17"/>
      <c r="RKA111" s="17"/>
      <c r="RKB111" s="17"/>
      <c r="RKC111" s="17"/>
      <c r="RKD111" s="17"/>
      <c r="RKE111" s="17"/>
      <c r="RKF111" s="17"/>
      <c r="RKG111" s="17"/>
      <c r="RKH111" s="17"/>
      <c r="RKI111" s="17"/>
      <c r="RKJ111" s="17"/>
      <c r="RKK111" s="17"/>
      <c r="RKL111" s="17"/>
      <c r="RKM111" s="17"/>
      <c r="RKN111" s="17"/>
      <c r="RKO111" s="17"/>
      <c r="RKP111" s="17"/>
      <c r="RKQ111" s="17"/>
      <c r="RKR111" s="17"/>
      <c r="RKS111" s="17"/>
      <c r="RKT111" s="17"/>
      <c r="RKU111" s="17"/>
      <c r="RKV111" s="17"/>
      <c r="RKW111" s="17"/>
      <c r="RKX111" s="17"/>
      <c r="RKY111" s="17"/>
      <c r="RKZ111" s="17"/>
      <c r="RLA111" s="17"/>
      <c r="RLB111" s="17"/>
      <c r="RLC111" s="17"/>
      <c r="RLD111" s="17"/>
      <c r="RLE111" s="17"/>
      <c r="RLF111" s="17"/>
      <c r="RLG111" s="17"/>
      <c r="RLH111" s="17"/>
      <c r="RLI111" s="17"/>
      <c r="RLJ111" s="17"/>
      <c r="RLK111" s="17"/>
      <c r="RLL111" s="17"/>
      <c r="RLM111" s="17"/>
      <c r="RLN111" s="17"/>
      <c r="RLO111" s="17"/>
      <c r="RLP111" s="17"/>
      <c r="RLQ111" s="17"/>
      <c r="RLR111" s="17"/>
      <c r="RLS111" s="17"/>
      <c r="RLT111" s="17"/>
      <c r="RLU111" s="17"/>
      <c r="RLV111" s="17"/>
      <c r="RLW111" s="17"/>
      <c r="RLX111" s="17"/>
      <c r="RLY111" s="17"/>
      <c r="RLZ111" s="17"/>
      <c r="RMA111" s="17"/>
      <c r="RMB111" s="17"/>
      <c r="RMC111" s="17"/>
      <c r="RMD111" s="17"/>
      <c r="RME111" s="17"/>
      <c r="RMF111" s="17"/>
      <c r="RMG111" s="17"/>
      <c r="RMH111" s="17"/>
      <c r="RMI111" s="17"/>
      <c r="RMJ111" s="17"/>
      <c r="RMK111" s="17"/>
      <c r="RML111" s="17"/>
      <c r="RMM111" s="17"/>
      <c r="RMN111" s="17"/>
      <c r="RMO111" s="17"/>
      <c r="RMP111" s="17"/>
      <c r="RMQ111" s="17"/>
      <c r="RMR111" s="17"/>
      <c r="RMS111" s="17"/>
      <c r="RMT111" s="17"/>
      <c r="RMU111" s="17"/>
      <c r="RMV111" s="17"/>
      <c r="RMW111" s="17"/>
      <c r="RMX111" s="17"/>
      <c r="RMY111" s="17"/>
      <c r="RMZ111" s="17"/>
      <c r="RNA111" s="17"/>
      <c r="RNB111" s="17"/>
      <c r="RNC111" s="17"/>
      <c r="RND111" s="17"/>
      <c r="RNE111" s="17"/>
      <c r="RNF111" s="17"/>
      <c r="RNG111" s="17"/>
      <c r="RNH111" s="17"/>
      <c r="RNI111" s="17"/>
      <c r="RNJ111" s="17"/>
      <c r="RNK111" s="17"/>
      <c r="RNL111" s="17"/>
      <c r="RNM111" s="17"/>
      <c r="RNN111" s="17"/>
      <c r="RNO111" s="17"/>
      <c r="RNP111" s="17"/>
      <c r="RNQ111" s="17"/>
      <c r="RNR111" s="17"/>
      <c r="RNS111" s="17"/>
      <c r="RNT111" s="17"/>
      <c r="RNU111" s="17"/>
      <c r="RNV111" s="17"/>
      <c r="RNW111" s="17"/>
      <c r="RNX111" s="17"/>
      <c r="RNY111" s="17"/>
      <c r="RNZ111" s="17"/>
      <c r="ROA111" s="17"/>
      <c r="ROB111" s="17"/>
      <c r="ROC111" s="17"/>
      <c r="ROD111" s="17"/>
      <c r="ROE111" s="17"/>
      <c r="ROF111" s="17"/>
      <c r="ROG111" s="17"/>
      <c r="ROH111" s="17"/>
      <c r="ROI111" s="17"/>
      <c r="ROJ111" s="17"/>
      <c r="ROK111" s="17"/>
      <c r="ROL111" s="17"/>
      <c r="ROM111" s="17"/>
      <c r="RON111" s="17"/>
      <c r="ROO111" s="17"/>
      <c r="ROP111" s="17"/>
      <c r="ROQ111" s="17"/>
      <c r="ROR111" s="17"/>
      <c r="ROS111" s="17"/>
      <c r="ROT111" s="17"/>
      <c r="ROU111" s="17"/>
      <c r="ROV111" s="17"/>
      <c r="ROW111" s="17"/>
      <c r="ROX111" s="17"/>
      <c r="ROY111" s="17"/>
      <c r="ROZ111" s="17"/>
      <c r="RPA111" s="17"/>
      <c r="RPB111" s="17"/>
      <c r="RPC111" s="17"/>
      <c r="RPD111" s="17"/>
      <c r="RPE111" s="17"/>
      <c r="RPF111" s="17"/>
      <c r="RPG111" s="17"/>
      <c r="RPH111" s="17"/>
      <c r="RPI111" s="17"/>
      <c r="RPJ111" s="17"/>
      <c r="RPK111" s="17"/>
      <c r="RPL111" s="17"/>
      <c r="RPM111" s="17"/>
      <c r="RPN111" s="17"/>
      <c r="RPO111" s="17"/>
      <c r="RPP111" s="17"/>
      <c r="RPQ111" s="17"/>
      <c r="RPR111" s="17"/>
      <c r="RPS111" s="17"/>
      <c r="RPT111" s="17"/>
      <c r="RPU111" s="17"/>
      <c r="RPV111" s="17"/>
      <c r="RPW111" s="17"/>
      <c r="RPX111" s="17"/>
      <c r="RPY111" s="17"/>
      <c r="RPZ111" s="17"/>
      <c r="RQA111" s="17"/>
      <c r="RQB111" s="17"/>
      <c r="RQC111" s="17"/>
      <c r="RQD111" s="17"/>
      <c r="RQE111" s="17"/>
      <c r="RQF111" s="17"/>
      <c r="RQG111" s="17"/>
      <c r="RQH111" s="17"/>
      <c r="RQI111" s="17"/>
      <c r="RQJ111" s="17"/>
      <c r="RQK111" s="17"/>
      <c r="RQL111" s="17"/>
      <c r="RQM111" s="17"/>
      <c r="RQN111" s="17"/>
      <c r="RQO111" s="17"/>
      <c r="RQP111" s="17"/>
      <c r="RQQ111" s="17"/>
      <c r="RQR111" s="17"/>
      <c r="RQS111" s="17"/>
      <c r="RQT111" s="17"/>
      <c r="RQU111" s="17"/>
      <c r="RQV111" s="17"/>
      <c r="RQW111" s="17"/>
      <c r="RQX111" s="17"/>
      <c r="RQY111" s="17"/>
      <c r="RQZ111" s="17"/>
      <c r="RRA111" s="17"/>
      <c r="RRB111" s="17"/>
      <c r="RRC111" s="17"/>
      <c r="RRD111" s="17"/>
      <c r="RRE111" s="17"/>
      <c r="RRF111" s="17"/>
      <c r="RRG111" s="17"/>
      <c r="RRH111" s="17"/>
      <c r="RRI111" s="17"/>
      <c r="RRJ111" s="17"/>
      <c r="RRK111" s="17"/>
      <c r="RRL111" s="17"/>
      <c r="RRM111" s="17"/>
      <c r="RRN111" s="17"/>
      <c r="RRO111" s="17"/>
      <c r="RRP111" s="17"/>
      <c r="RRQ111" s="17"/>
      <c r="RRR111" s="17"/>
      <c r="RRS111" s="17"/>
      <c r="RRT111" s="17"/>
      <c r="RRU111" s="17"/>
      <c r="RRV111" s="17"/>
      <c r="RRW111" s="17"/>
      <c r="RRX111" s="17"/>
      <c r="RRY111" s="17"/>
      <c r="RRZ111" s="17"/>
      <c r="RSA111" s="17"/>
      <c r="RSB111" s="17"/>
      <c r="RSC111" s="17"/>
      <c r="RSD111" s="17"/>
      <c r="RSE111" s="17"/>
      <c r="RSF111" s="17"/>
      <c r="RSG111" s="17"/>
      <c r="RSH111" s="17"/>
      <c r="RSI111" s="17"/>
      <c r="RSJ111" s="17"/>
      <c r="RSK111" s="17"/>
      <c r="RSL111" s="17"/>
      <c r="RSM111" s="17"/>
      <c r="RSN111" s="17"/>
      <c r="RSO111" s="17"/>
      <c r="RSP111" s="17"/>
      <c r="RSQ111" s="17"/>
      <c r="RSR111" s="17"/>
      <c r="RSS111" s="17"/>
      <c r="RST111" s="17"/>
      <c r="RSU111" s="17"/>
      <c r="RSV111" s="17"/>
      <c r="RSW111" s="17"/>
      <c r="RSX111" s="17"/>
      <c r="RSY111" s="17"/>
      <c r="RSZ111" s="17"/>
      <c r="RTA111" s="17"/>
      <c r="RTB111" s="17"/>
      <c r="RTC111" s="17"/>
      <c r="RTD111" s="17"/>
      <c r="RTE111" s="17"/>
      <c r="RTF111" s="17"/>
      <c r="RTG111" s="17"/>
      <c r="RTH111" s="17"/>
      <c r="RTI111" s="17"/>
      <c r="RTJ111" s="17"/>
      <c r="RTK111" s="17"/>
      <c r="RTL111" s="17"/>
      <c r="RTM111" s="17"/>
      <c r="RTN111" s="17"/>
      <c r="RTO111" s="17"/>
      <c r="RTP111" s="17"/>
      <c r="RTQ111" s="17"/>
      <c r="RTR111" s="17"/>
      <c r="RTS111" s="17"/>
      <c r="RTT111" s="17"/>
      <c r="RTU111" s="17"/>
      <c r="RTV111" s="17"/>
      <c r="RTW111" s="17"/>
      <c r="RTX111" s="17"/>
      <c r="RTY111" s="17"/>
      <c r="RTZ111" s="17"/>
      <c r="RUA111" s="17"/>
      <c r="RUB111" s="17"/>
      <c r="RUC111" s="17"/>
      <c r="RUD111" s="17"/>
      <c r="RUE111" s="17"/>
      <c r="RUF111" s="17"/>
      <c r="RUG111" s="17"/>
      <c r="RUH111" s="17"/>
      <c r="RUI111" s="17"/>
      <c r="RUJ111" s="17"/>
      <c r="RUK111" s="17"/>
      <c r="RUL111" s="17"/>
      <c r="RUM111" s="17"/>
      <c r="RUN111" s="17"/>
      <c r="RUO111" s="17"/>
      <c r="RUP111" s="17"/>
      <c r="RUQ111" s="17"/>
      <c r="RUR111" s="17"/>
      <c r="RUS111" s="17"/>
      <c r="RUT111" s="17"/>
      <c r="RUU111" s="17"/>
      <c r="RUV111" s="17"/>
      <c r="RUW111" s="17"/>
      <c r="RUX111" s="17"/>
      <c r="RUY111" s="17"/>
      <c r="RUZ111" s="17"/>
      <c r="RVA111" s="17"/>
      <c r="RVB111" s="17"/>
      <c r="RVC111" s="17"/>
      <c r="RVD111" s="17"/>
      <c r="RVE111" s="17"/>
      <c r="RVF111" s="17"/>
      <c r="RVG111" s="17"/>
      <c r="RVH111" s="17"/>
      <c r="RVI111" s="17"/>
      <c r="RVJ111" s="17"/>
      <c r="RVK111" s="17"/>
      <c r="RVL111" s="17"/>
      <c r="RVM111" s="17"/>
      <c r="RVN111" s="17"/>
      <c r="RVO111" s="17"/>
      <c r="RVP111" s="17"/>
      <c r="RVQ111" s="17"/>
      <c r="RVR111" s="17"/>
      <c r="RVS111" s="17"/>
      <c r="RVT111" s="17"/>
      <c r="RVU111" s="17"/>
      <c r="RVV111" s="17"/>
      <c r="RVW111" s="17"/>
      <c r="RVX111" s="17"/>
      <c r="RVY111" s="17"/>
      <c r="RVZ111" s="17"/>
      <c r="RWA111" s="17"/>
      <c r="RWB111" s="17"/>
      <c r="RWC111" s="17"/>
      <c r="RWD111" s="17"/>
      <c r="RWE111" s="17"/>
      <c r="RWF111" s="17"/>
      <c r="RWG111" s="17"/>
      <c r="RWH111" s="17"/>
      <c r="RWI111" s="17"/>
      <c r="RWJ111" s="17"/>
      <c r="RWK111" s="17"/>
      <c r="RWL111" s="17"/>
      <c r="RWM111" s="17"/>
      <c r="RWN111" s="17"/>
      <c r="RWO111" s="17"/>
      <c r="RWP111" s="17"/>
      <c r="RWQ111" s="17"/>
      <c r="RWR111" s="17"/>
      <c r="RWS111" s="17"/>
      <c r="RWT111" s="17"/>
      <c r="RWU111" s="17"/>
      <c r="RWV111" s="17"/>
      <c r="RWW111" s="17"/>
      <c r="RWX111" s="17"/>
      <c r="RWY111" s="17"/>
      <c r="RWZ111" s="17"/>
      <c r="RXA111" s="17"/>
      <c r="RXB111" s="17"/>
      <c r="RXC111" s="17"/>
      <c r="RXD111" s="17"/>
      <c r="RXE111" s="17"/>
      <c r="RXF111" s="17"/>
      <c r="RXG111" s="17"/>
      <c r="RXH111" s="17"/>
      <c r="RXI111" s="17"/>
      <c r="RXJ111" s="17"/>
      <c r="RXK111" s="17"/>
      <c r="RXL111" s="17"/>
      <c r="RXM111" s="17"/>
      <c r="RXN111" s="17"/>
      <c r="RXO111" s="17"/>
      <c r="RXP111" s="17"/>
      <c r="RXQ111" s="17"/>
      <c r="RXR111" s="17"/>
      <c r="RXS111" s="17"/>
      <c r="RXT111" s="17"/>
      <c r="RXU111" s="17"/>
      <c r="RXV111" s="17"/>
      <c r="RXW111" s="17"/>
      <c r="RXX111" s="17"/>
      <c r="RXY111" s="17"/>
      <c r="RXZ111" s="17"/>
      <c r="RYA111" s="17"/>
      <c r="RYB111" s="17"/>
      <c r="RYC111" s="17"/>
      <c r="RYD111" s="17"/>
      <c r="RYE111" s="17"/>
      <c r="RYF111" s="17"/>
      <c r="RYG111" s="17"/>
      <c r="RYH111" s="17"/>
      <c r="RYI111" s="17"/>
      <c r="RYJ111" s="17"/>
      <c r="RYK111" s="17"/>
      <c r="RYL111" s="17"/>
      <c r="RYM111" s="17"/>
      <c r="RYN111" s="17"/>
      <c r="RYO111" s="17"/>
      <c r="RYP111" s="17"/>
      <c r="RYQ111" s="17"/>
      <c r="RYR111" s="17"/>
      <c r="RYS111" s="17"/>
      <c r="RYT111" s="17"/>
      <c r="RYU111" s="17"/>
      <c r="RYV111" s="17"/>
      <c r="RYW111" s="17"/>
      <c r="RYX111" s="17"/>
      <c r="RYY111" s="17"/>
      <c r="RYZ111" s="17"/>
      <c r="RZA111" s="17"/>
      <c r="RZB111" s="17"/>
      <c r="RZC111" s="17"/>
      <c r="RZD111" s="17"/>
      <c r="RZE111" s="17"/>
      <c r="RZF111" s="17"/>
      <c r="RZG111" s="17"/>
      <c r="RZH111" s="17"/>
      <c r="RZI111" s="17"/>
      <c r="RZJ111" s="17"/>
      <c r="RZK111" s="17"/>
      <c r="RZL111" s="17"/>
      <c r="RZM111" s="17"/>
      <c r="RZN111" s="17"/>
      <c r="RZO111" s="17"/>
      <c r="RZP111" s="17"/>
      <c r="RZQ111" s="17"/>
      <c r="RZR111" s="17"/>
      <c r="RZS111" s="17"/>
      <c r="RZT111" s="17"/>
      <c r="RZU111" s="17"/>
      <c r="RZV111" s="17"/>
      <c r="RZW111" s="17"/>
      <c r="RZX111" s="17"/>
      <c r="RZY111" s="17"/>
      <c r="RZZ111" s="17"/>
      <c r="SAA111" s="17"/>
      <c r="SAB111" s="17"/>
      <c r="SAC111" s="17"/>
      <c r="SAD111" s="17"/>
      <c r="SAE111" s="17"/>
      <c r="SAF111" s="17"/>
      <c r="SAG111" s="17"/>
      <c r="SAH111" s="17"/>
      <c r="SAI111" s="17"/>
      <c r="SAJ111" s="17"/>
      <c r="SAK111" s="17"/>
      <c r="SAL111" s="17"/>
      <c r="SAM111" s="17"/>
      <c r="SAN111" s="17"/>
      <c r="SAO111" s="17"/>
      <c r="SAP111" s="17"/>
      <c r="SAQ111" s="17"/>
      <c r="SAR111" s="17"/>
      <c r="SAS111" s="17"/>
      <c r="SAT111" s="17"/>
      <c r="SAU111" s="17"/>
      <c r="SAV111" s="17"/>
      <c r="SAW111" s="17"/>
      <c r="SAX111" s="17"/>
      <c r="SAY111" s="17"/>
      <c r="SAZ111" s="17"/>
      <c r="SBA111" s="17"/>
      <c r="SBB111" s="17"/>
      <c r="SBC111" s="17"/>
      <c r="SBD111" s="17"/>
      <c r="SBE111" s="17"/>
      <c r="SBF111" s="17"/>
      <c r="SBG111" s="17"/>
      <c r="SBH111" s="17"/>
      <c r="SBI111" s="17"/>
      <c r="SBJ111" s="17"/>
      <c r="SBK111" s="17"/>
      <c r="SBL111" s="17"/>
      <c r="SBM111" s="17"/>
      <c r="SBN111" s="17"/>
      <c r="SBO111" s="17"/>
      <c r="SBP111" s="17"/>
      <c r="SBQ111" s="17"/>
      <c r="SBR111" s="17"/>
      <c r="SBS111" s="17"/>
      <c r="SBT111" s="17"/>
      <c r="SBU111" s="17"/>
      <c r="SBV111" s="17"/>
      <c r="SBW111" s="17"/>
      <c r="SBX111" s="17"/>
      <c r="SBY111" s="17"/>
      <c r="SBZ111" s="17"/>
      <c r="SCA111" s="17"/>
      <c r="SCB111" s="17"/>
      <c r="SCC111" s="17"/>
      <c r="SCD111" s="17"/>
      <c r="SCE111" s="17"/>
      <c r="SCF111" s="17"/>
      <c r="SCG111" s="17"/>
      <c r="SCH111" s="17"/>
      <c r="SCI111" s="17"/>
      <c r="SCJ111" s="17"/>
      <c r="SCK111" s="17"/>
      <c r="SCL111" s="17"/>
      <c r="SCM111" s="17"/>
      <c r="SCN111" s="17"/>
      <c r="SCO111" s="17"/>
      <c r="SCP111" s="17"/>
      <c r="SCQ111" s="17"/>
      <c r="SCR111" s="17"/>
      <c r="SCS111" s="17"/>
      <c r="SCT111" s="17"/>
      <c r="SCU111" s="17"/>
      <c r="SCV111" s="17"/>
      <c r="SCW111" s="17"/>
      <c r="SCX111" s="17"/>
      <c r="SCY111" s="17"/>
      <c r="SCZ111" s="17"/>
      <c r="SDA111" s="17"/>
      <c r="SDB111" s="17"/>
      <c r="SDC111" s="17"/>
      <c r="SDD111" s="17"/>
      <c r="SDE111" s="17"/>
      <c r="SDF111" s="17"/>
      <c r="SDG111" s="17"/>
      <c r="SDH111" s="17"/>
      <c r="SDI111" s="17"/>
      <c r="SDJ111" s="17"/>
      <c r="SDK111" s="17"/>
      <c r="SDL111" s="17"/>
      <c r="SDM111" s="17"/>
      <c r="SDN111" s="17"/>
      <c r="SDO111" s="17"/>
      <c r="SDP111" s="17"/>
      <c r="SDQ111" s="17"/>
      <c r="SDR111" s="17"/>
      <c r="SDS111" s="17"/>
      <c r="SDT111" s="17"/>
      <c r="SDU111" s="17"/>
      <c r="SDV111" s="17"/>
      <c r="SDW111" s="17"/>
      <c r="SDX111" s="17"/>
      <c r="SDY111" s="17"/>
      <c r="SDZ111" s="17"/>
      <c r="SEA111" s="17"/>
      <c r="SEB111" s="17"/>
      <c r="SEC111" s="17"/>
      <c r="SED111" s="17"/>
      <c r="SEE111" s="17"/>
      <c r="SEF111" s="17"/>
      <c r="SEG111" s="17"/>
      <c r="SEH111" s="17"/>
      <c r="SEI111" s="17"/>
      <c r="SEJ111" s="17"/>
      <c r="SEK111" s="17"/>
      <c r="SEL111" s="17"/>
      <c r="SEM111" s="17"/>
      <c r="SEN111" s="17"/>
      <c r="SEO111" s="17"/>
      <c r="SEP111" s="17"/>
      <c r="SEQ111" s="17"/>
      <c r="SER111" s="17"/>
      <c r="SES111" s="17"/>
      <c r="SET111" s="17"/>
      <c r="SEU111" s="17"/>
      <c r="SEV111" s="17"/>
      <c r="SEW111" s="17"/>
      <c r="SEX111" s="17"/>
      <c r="SEY111" s="17"/>
      <c r="SEZ111" s="17"/>
      <c r="SFA111" s="17"/>
      <c r="SFB111" s="17"/>
      <c r="SFC111" s="17"/>
      <c r="SFD111" s="17"/>
      <c r="SFE111" s="17"/>
      <c r="SFF111" s="17"/>
      <c r="SFG111" s="17"/>
      <c r="SFH111" s="17"/>
      <c r="SFI111" s="17"/>
      <c r="SFJ111" s="17"/>
      <c r="SFK111" s="17"/>
      <c r="SFL111" s="17"/>
      <c r="SFM111" s="17"/>
      <c r="SFN111" s="17"/>
      <c r="SFO111" s="17"/>
      <c r="SFP111" s="17"/>
      <c r="SFQ111" s="17"/>
      <c r="SFR111" s="17"/>
      <c r="SFS111" s="17"/>
      <c r="SFT111" s="17"/>
      <c r="SFU111" s="17"/>
      <c r="SFV111" s="17"/>
      <c r="SFW111" s="17"/>
      <c r="SFX111" s="17"/>
      <c r="SFY111" s="17"/>
      <c r="SFZ111" s="17"/>
      <c r="SGA111" s="17"/>
      <c r="SGB111" s="17"/>
      <c r="SGC111" s="17"/>
      <c r="SGD111" s="17"/>
      <c r="SGE111" s="17"/>
      <c r="SGF111" s="17"/>
      <c r="SGG111" s="17"/>
      <c r="SGH111" s="17"/>
      <c r="SGI111" s="17"/>
      <c r="SGJ111" s="17"/>
      <c r="SGK111" s="17"/>
      <c r="SGL111" s="17"/>
      <c r="SGM111" s="17"/>
      <c r="SGN111" s="17"/>
      <c r="SGO111" s="17"/>
      <c r="SGP111" s="17"/>
      <c r="SGQ111" s="17"/>
      <c r="SGR111" s="17"/>
      <c r="SGS111" s="17"/>
      <c r="SGT111" s="17"/>
      <c r="SGU111" s="17"/>
      <c r="SGV111" s="17"/>
      <c r="SGW111" s="17"/>
      <c r="SGX111" s="17"/>
      <c r="SGY111" s="17"/>
      <c r="SGZ111" s="17"/>
      <c r="SHA111" s="17"/>
      <c r="SHB111" s="17"/>
      <c r="SHC111" s="17"/>
      <c r="SHD111" s="17"/>
      <c r="SHE111" s="17"/>
      <c r="SHF111" s="17"/>
      <c r="SHG111" s="17"/>
      <c r="SHH111" s="17"/>
      <c r="SHI111" s="17"/>
      <c r="SHJ111" s="17"/>
      <c r="SHK111" s="17"/>
      <c r="SHL111" s="17"/>
      <c r="SHM111" s="17"/>
      <c r="SHN111" s="17"/>
      <c r="SHO111" s="17"/>
      <c r="SHP111" s="17"/>
      <c r="SHQ111" s="17"/>
      <c r="SHR111" s="17"/>
      <c r="SHS111" s="17"/>
      <c r="SHT111" s="17"/>
      <c r="SHU111" s="17"/>
      <c r="SHV111" s="17"/>
      <c r="SHW111" s="17"/>
      <c r="SHX111" s="17"/>
      <c r="SHY111" s="17"/>
      <c r="SHZ111" s="17"/>
      <c r="SIA111" s="17"/>
      <c r="SIB111" s="17"/>
      <c r="SIC111" s="17"/>
      <c r="SID111" s="17"/>
      <c r="SIE111" s="17"/>
      <c r="SIF111" s="17"/>
      <c r="SIG111" s="17"/>
      <c r="SIH111" s="17"/>
      <c r="SII111" s="17"/>
      <c r="SIJ111" s="17"/>
      <c r="SIK111" s="17"/>
      <c r="SIL111" s="17"/>
      <c r="SIM111" s="17"/>
      <c r="SIN111" s="17"/>
      <c r="SIO111" s="17"/>
      <c r="SIP111" s="17"/>
      <c r="SIQ111" s="17"/>
      <c r="SIR111" s="17"/>
      <c r="SIS111" s="17"/>
      <c r="SIT111" s="17"/>
      <c r="SIU111" s="17"/>
      <c r="SIV111" s="17"/>
      <c r="SIW111" s="17"/>
      <c r="SIX111" s="17"/>
      <c r="SIY111" s="17"/>
      <c r="SIZ111" s="17"/>
      <c r="SJA111" s="17"/>
      <c r="SJB111" s="17"/>
      <c r="SJC111" s="17"/>
      <c r="SJD111" s="17"/>
      <c r="SJE111" s="17"/>
      <c r="SJF111" s="17"/>
      <c r="SJG111" s="17"/>
      <c r="SJH111" s="17"/>
      <c r="SJI111" s="17"/>
      <c r="SJJ111" s="17"/>
      <c r="SJK111" s="17"/>
      <c r="SJL111" s="17"/>
      <c r="SJM111" s="17"/>
      <c r="SJN111" s="17"/>
      <c r="SJO111" s="17"/>
      <c r="SJP111" s="17"/>
      <c r="SJQ111" s="17"/>
      <c r="SJR111" s="17"/>
      <c r="SJS111" s="17"/>
      <c r="SJT111" s="17"/>
      <c r="SJU111" s="17"/>
      <c r="SJV111" s="17"/>
      <c r="SJW111" s="17"/>
      <c r="SJX111" s="17"/>
      <c r="SJY111" s="17"/>
      <c r="SJZ111" s="17"/>
      <c r="SKA111" s="17"/>
      <c r="SKB111" s="17"/>
      <c r="SKC111" s="17"/>
      <c r="SKD111" s="17"/>
      <c r="SKE111" s="17"/>
      <c r="SKF111" s="17"/>
      <c r="SKG111" s="17"/>
      <c r="SKH111" s="17"/>
      <c r="SKI111" s="17"/>
      <c r="SKJ111" s="17"/>
      <c r="SKK111" s="17"/>
      <c r="SKL111" s="17"/>
      <c r="SKM111" s="17"/>
      <c r="SKN111" s="17"/>
      <c r="SKO111" s="17"/>
      <c r="SKP111" s="17"/>
      <c r="SKQ111" s="17"/>
      <c r="SKR111" s="17"/>
      <c r="SKS111" s="17"/>
      <c r="SKT111" s="17"/>
      <c r="SKU111" s="17"/>
      <c r="SKV111" s="17"/>
      <c r="SKW111" s="17"/>
      <c r="SKX111" s="17"/>
      <c r="SKY111" s="17"/>
      <c r="SKZ111" s="17"/>
      <c r="SLA111" s="17"/>
      <c r="SLB111" s="17"/>
      <c r="SLC111" s="17"/>
      <c r="SLD111" s="17"/>
      <c r="SLE111" s="17"/>
      <c r="SLF111" s="17"/>
      <c r="SLG111" s="17"/>
      <c r="SLH111" s="17"/>
      <c r="SLI111" s="17"/>
      <c r="SLJ111" s="17"/>
      <c r="SLK111" s="17"/>
      <c r="SLL111" s="17"/>
      <c r="SLM111" s="17"/>
      <c r="SLN111" s="17"/>
      <c r="SLO111" s="17"/>
      <c r="SLP111" s="17"/>
      <c r="SLQ111" s="17"/>
      <c r="SLR111" s="17"/>
      <c r="SLS111" s="17"/>
      <c r="SLT111" s="17"/>
      <c r="SLU111" s="17"/>
      <c r="SLV111" s="17"/>
      <c r="SLW111" s="17"/>
      <c r="SLX111" s="17"/>
      <c r="SLY111" s="17"/>
      <c r="SLZ111" s="17"/>
      <c r="SMA111" s="17"/>
      <c r="SMB111" s="17"/>
      <c r="SMC111" s="17"/>
      <c r="SMD111" s="17"/>
      <c r="SME111" s="17"/>
      <c r="SMF111" s="17"/>
      <c r="SMG111" s="17"/>
      <c r="SMH111" s="17"/>
      <c r="SMI111" s="17"/>
      <c r="SMJ111" s="17"/>
      <c r="SMK111" s="17"/>
      <c r="SML111" s="17"/>
      <c r="SMM111" s="17"/>
      <c r="SMN111" s="17"/>
      <c r="SMO111" s="17"/>
      <c r="SMP111" s="17"/>
      <c r="SMQ111" s="17"/>
      <c r="SMR111" s="17"/>
      <c r="SMS111" s="17"/>
      <c r="SMT111" s="17"/>
      <c r="SMU111" s="17"/>
      <c r="SMV111" s="17"/>
      <c r="SMW111" s="17"/>
      <c r="SMX111" s="17"/>
      <c r="SMY111" s="17"/>
      <c r="SMZ111" s="17"/>
      <c r="SNA111" s="17"/>
      <c r="SNB111" s="17"/>
      <c r="SNC111" s="17"/>
      <c r="SND111" s="17"/>
      <c r="SNE111" s="17"/>
      <c r="SNF111" s="17"/>
      <c r="SNG111" s="17"/>
      <c r="SNH111" s="17"/>
      <c r="SNI111" s="17"/>
      <c r="SNJ111" s="17"/>
      <c r="SNK111" s="17"/>
      <c r="SNL111" s="17"/>
      <c r="SNM111" s="17"/>
      <c r="SNN111" s="17"/>
      <c r="SNO111" s="17"/>
      <c r="SNP111" s="17"/>
      <c r="SNQ111" s="17"/>
      <c r="SNR111" s="17"/>
      <c r="SNS111" s="17"/>
      <c r="SNT111" s="17"/>
      <c r="SNU111" s="17"/>
      <c r="SNV111" s="17"/>
      <c r="SNW111" s="17"/>
      <c r="SNX111" s="17"/>
      <c r="SNY111" s="17"/>
      <c r="SNZ111" s="17"/>
      <c r="SOA111" s="17"/>
      <c r="SOB111" s="17"/>
      <c r="SOC111" s="17"/>
      <c r="SOD111" s="17"/>
      <c r="SOE111" s="17"/>
      <c r="SOF111" s="17"/>
      <c r="SOG111" s="17"/>
      <c r="SOH111" s="17"/>
      <c r="SOI111" s="17"/>
      <c r="SOJ111" s="17"/>
      <c r="SOK111" s="17"/>
      <c r="SOL111" s="17"/>
      <c r="SOM111" s="17"/>
      <c r="SON111" s="17"/>
      <c r="SOO111" s="17"/>
      <c r="SOP111" s="17"/>
      <c r="SOQ111" s="17"/>
      <c r="SOR111" s="17"/>
      <c r="SOS111" s="17"/>
      <c r="SOT111" s="17"/>
      <c r="SOU111" s="17"/>
      <c r="SOV111" s="17"/>
      <c r="SOW111" s="17"/>
      <c r="SOX111" s="17"/>
      <c r="SOY111" s="17"/>
      <c r="SOZ111" s="17"/>
      <c r="SPA111" s="17"/>
      <c r="SPB111" s="17"/>
      <c r="SPC111" s="17"/>
      <c r="SPD111" s="17"/>
      <c r="SPE111" s="17"/>
      <c r="SPF111" s="17"/>
      <c r="SPG111" s="17"/>
      <c r="SPH111" s="17"/>
      <c r="SPI111" s="17"/>
      <c r="SPJ111" s="17"/>
      <c r="SPK111" s="17"/>
      <c r="SPL111" s="17"/>
      <c r="SPM111" s="17"/>
      <c r="SPN111" s="17"/>
      <c r="SPO111" s="17"/>
      <c r="SPP111" s="17"/>
      <c r="SPQ111" s="17"/>
      <c r="SPR111" s="17"/>
      <c r="SPS111" s="17"/>
      <c r="SPT111" s="17"/>
      <c r="SPU111" s="17"/>
      <c r="SPV111" s="17"/>
      <c r="SPW111" s="17"/>
      <c r="SPX111" s="17"/>
      <c r="SPY111" s="17"/>
      <c r="SPZ111" s="17"/>
      <c r="SQA111" s="17"/>
      <c r="SQB111" s="17"/>
      <c r="SQC111" s="17"/>
      <c r="SQD111" s="17"/>
      <c r="SQE111" s="17"/>
      <c r="SQF111" s="17"/>
      <c r="SQG111" s="17"/>
      <c r="SQH111" s="17"/>
      <c r="SQI111" s="17"/>
      <c r="SQJ111" s="17"/>
      <c r="SQK111" s="17"/>
      <c r="SQL111" s="17"/>
      <c r="SQM111" s="17"/>
      <c r="SQN111" s="17"/>
      <c r="SQO111" s="17"/>
      <c r="SQP111" s="17"/>
      <c r="SQQ111" s="17"/>
      <c r="SQR111" s="17"/>
      <c r="SQS111" s="17"/>
      <c r="SQT111" s="17"/>
      <c r="SQU111" s="17"/>
      <c r="SQV111" s="17"/>
      <c r="SQW111" s="17"/>
      <c r="SQX111" s="17"/>
      <c r="SQY111" s="17"/>
      <c r="SQZ111" s="17"/>
      <c r="SRA111" s="17"/>
      <c r="SRB111" s="17"/>
      <c r="SRC111" s="17"/>
      <c r="SRD111" s="17"/>
      <c r="SRE111" s="17"/>
      <c r="SRF111" s="17"/>
      <c r="SRG111" s="17"/>
      <c r="SRH111" s="17"/>
      <c r="SRI111" s="17"/>
      <c r="SRJ111" s="17"/>
      <c r="SRK111" s="17"/>
      <c r="SRL111" s="17"/>
      <c r="SRM111" s="17"/>
      <c r="SRN111" s="17"/>
      <c r="SRO111" s="17"/>
      <c r="SRP111" s="17"/>
      <c r="SRQ111" s="17"/>
      <c r="SRR111" s="17"/>
      <c r="SRS111" s="17"/>
      <c r="SRT111" s="17"/>
      <c r="SRU111" s="17"/>
      <c r="SRV111" s="17"/>
      <c r="SRW111" s="17"/>
      <c r="SRX111" s="17"/>
      <c r="SRY111" s="17"/>
      <c r="SRZ111" s="17"/>
      <c r="SSA111" s="17"/>
      <c r="SSB111" s="17"/>
      <c r="SSC111" s="17"/>
      <c r="SSD111" s="17"/>
      <c r="SSE111" s="17"/>
      <c r="SSF111" s="17"/>
      <c r="SSG111" s="17"/>
      <c r="SSH111" s="17"/>
      <c r="SSI111" s="17"/>
      <c r="SSJ111" s="17"/>
      <c r="SSK111" s="17"/>
      <c r="SSL111" s="17"/>
      <c r="SSM111" s="17"/>
      <c r="SSN111" s="17"/>
      <c r="SSO111" s="17"/>
      <c r="SSP111" s="17"/>
      <c r="SSQ111" s="17"/>
      <c r="SSR111" s="17"/>
      <c r="SSS111" s="17"/>
      <c r="SST111" s="17"/>
      <c r="SSU111" s="17"/>
      <c r="SSV111" s="17"/>
      <c r="SSW111" s="17"/>
      <c r="SSX111" s="17"/>
      <c r="SSY111" s="17"/>
      <c r="SSZ111" s="17"/>
      <c r="STA111" s="17"/>
      <c r="STB111" s="17"/>
      <c r="STC111" s="17"/>
      <c r="STD111" s="17"/>
      <c r="STE111" s="17"/>
      <c r="STF111" s="17"/>
      <c r="STG111" s="17"/>
      <c r="STH111" s="17"/>
      <c r="STI111" s="17"/>
      <c r="STJ111" s="17"/>
      <c r="STK111" s="17"/>
      <c r="STL111" s="17"/>
      <c r="STM111" s="17"/>
      <c r="STN111" s="17"/>
      <c r="STO111" s="17"/>
      <c r="STP111" s="17"/>
      <c r="STQ111" s="17"/>
      <c r="STR111" s="17"/>
      <c r="STS111" s="17"/>
      <c r="STT111" s="17"/>
      <c r="STU111" s="17"/>
      <c r="STV111" s="17"/>
      <c r="STW111" s="17"/>
      <c r="STX111" s="17"/>
      <c r="STY111" s="17"/>
      <c r="STZ111" s="17"/>
      <c r="SUA111" s="17"/>
      <c r="SUB111" s="17"/>
      <c r="SUC111" s="17"/>
      <c r="SUD111" s="17"/>
      <c r="SUE111" s="17"/>
      <c r="SUF111" s="17"/>
      <c r="SUG111" s="17"/>
      <c r="SUH111" s="17"/>
      <c r="SUI111" s="17"/>
      <c r="SUJ111" s="17"/>
      <c r="SUK111" s="17"/>
      <c r="SUL111" s="17"/>
      <c r="SUM111" s="17"/>
      <c r="SUN111" s="17"/>
      <c r="SUO111" s="17"/>
      <c r="SUP111" s="17"/>
      <c r="SUQ111" s="17"/>
      <c r="SUR111" s="17"/>
      <c r="SUS111" s="17"/>
      <c r="SUT111" s="17"/>
      <c r="SUU111" s="17"/>
      <c r="SUV111" s="17"/>
      <c r="SUW111" s="17"/>
      <c r="SUX111" s="17"/>
      <c r="SUY111" s="17"/>
      <c r="SUZ111" s="17"/>
      <c r="SVA111" s="17"/>
      <c r="SVB111" s="17"/>
      <c r="SVC111" s="17"/>
      <c r="SVD111" s="17"/>
      <c r="SVE111" s="17"/>
      <c r="SVF111" s="17"/>
      <c r="SVG111" s="17"/>
      <c r="SVH111" s="17"/>
      <c r="SVI111" s="17"/>
      <c r="SVJ111" s="17"/>
      <c r="SVK111" s="17"/>
      <c r="SVL111" s="17"/>
      <c r="SVM111" s="17"/>
      <c r="SVN111" s="17"/>
      <c r="SVO111" s="17"/>
      <c r="SVP111" s="17"/>
      <c r="SVQ111" s="17"/>
      <c r="SVR111" s="17"/>
      <c r="SVS111" s="17"/>
      <c r="SVT111" s="17"/>
      <c r="SVU111" s="17"/>
      <c r="SVV111" s="17"/>
      <c r="SVW111" s="17"/>
      <c r="SVX111" s="17"/>
      <c r="SVY111" s="17"/>
      <c r="SVZ111" s="17"/>
      <c r="SWA111" s="17"/>
      <c r="SWB111" s="17"/>
      <c r="SWC111" s="17"/>
      <c r="SWD111" s="17"/>
      <c r="SWE111" s="17"/>
      <c r="SWF111" s="17"/>
      <c r="SWG111" s="17"/>
      <c r="SWH111" s="17"/>
      <c r="SWI111" s="17"/>
      <c r="SWJ111" s="17"/>
      <c r="SWK111" s="17"/>
      <c r="SWL111" s="17"/>
      <c r="SWM111" s="17"/>
      <c r="SWN111" s="17"/>
      <c r="SWO111" s="17"/>
      <c r="SWP111" s="17"/>
      <c r="SWQ111" s="17"/>
      <c r="SWR111" s="17"/>
      <c r="SWS111" s="17"/>
      <c r="SWT111" s="17"/>
      <c r="SWU111" s="17"/>
      <c r="SWV111" s="17"/>
      <c r="SWW111" s="17"/>
      <c r="SWX111" s="17"/>
      <c r="SWY111" s="17"/>
      <c r="SWZ111" s="17"/>
      <c r="SXA111" s="17"/>
      <c r="SXB111" s="17"/>
      <c r="SXC111" s="17"/>
      <c r="SXD111" s="17"/>
      <c r="SXE111" s="17"/>
      <c r="SXF111" s="17"/>
      <c r="SXG111" s="17"/>
      <c r="SXH111" s="17"/>
      <c r="SXI111" s="17"/>
      <c r="SXJ111" s="17"/>
      <c r="SXK111" s="17"/>
      <c r="SXL111" s="17"/>
      <c r="SXM111" s="17"/>
      <c r="SXN111" s="17"/>
      <c r="SXO111" s="17"/>
      <c r="SXP111" s="17"/>
      <c r="SXQ111" s="17"/>
      <c r="SXR111" s="17"/>
      <c r="SXS111" s="17"/>
      <c r="SXT111" s="17"/>
      <c r="SXU111" s="17"/>
      <c r="SXV111" s="17"/>
      <c r="SXW111" s="17"/>
      <c r="SXX111" s="17"/>
      <c r="SXY111" s="17"/>
      <c r="SXZ111" s="17"/>
      <c r="SYA111" s="17"/>
      <c r="SYB111" s="17"/>
      <c r="SYC111" s="17"/>
      <c r="SYD111" s="17"/>
      <c r="SYE111" s="17"/>
      <c r="SYF111" s="17"/>
      <c r="SYG111" s="17"/>
      <c r="SYH111" s="17"/>
      <c r="SYI111" s="17"/>
      <c r="SYJ111" s="17"/>
      <c r="SYK111" s="17"/>
      <c r="SYL111" s="17"/>
      <c r="SYM111" s="17"/>
      <c r="SYN111" s="17"/>
      <c r="SYO111" s="17"/>
      <c r="SYP111" s="17"/>
      <c r="SYQ111" s="17"/>
      <c r="SYR111" s="17"/>
      <c r="SYS111" s="17"/>
      <c r="SYT111" s="17"/>
      <c r="SYU111" s="17"/>
      <c r="SYV111" s="17"/>
      <c r="SYW111" s="17"/>
      <c r="SYX111" s="17"/>
      <c r="SYY111" s="17"/>
      <c r="SYZ111" s="17"/>
      <c r="SZA111" s="17"/>
      <c r="SZB111" s="17"/>
      <c r="SZC111" s="17"/>
      <c r="SZD111" s="17"/>
      <c r="SZE111" s="17"/>
      <c r="SZF111" s="17"/>
      <c r="SZG111" s="17"/>
      <c r="SZH111" s="17"/>
      <c r="SZI111" s="17"/>
      <c r="SZJ111" s="17"/>
      <c r="SZK111" s="17"/>
      <c r="SZL111" s="17"/>
      <c r="SZM111" s="17"/>
      <c r="SZN111" s="17"/>
      <c r="SZO111" s="17"/>
      <c r="SZP111" s="17"/>
      <c r="SZQ111" s="17"/>
      <c r="SZR111" s="17"/>
      <c r="SZS111" s="17"/>
      <c r="SZT111" s="17"/>
      <c r="SZU111" s="17"/>
      <c r="SZV111" s="17"/>
      <c r="SZW111" s="17"/>
      <c r="SZX111" s="17"/>
      <c r="SZY111" s="17"/>
      <c r="SZZ111" s="17"/>
      <c r="TAA111" s="17"/>
      <c r="TAB111" s="17"/>
      <c r="TAC111" s="17"/>
      <c r="TAD111" s="17"/>
      <c r="TAE111" s="17"/>
      <c r="TAF111" s="17"/>
      <c r="TAG111" s="17"/>
      <c r="TAH111" s="17"/>
      <c r="TAI111" s="17"/>
      <c r="TAJ111" s="17"/>
      <c r="TAK111" s="17"/>
      <c r="TAL111" s="17"/>
      <c r="TAM111" s="17"/>
      <c r="TAN111" s="17"/>
      <c r="TAO111" s="17"/>
      <c r="TAP111" s="17"/>
      <c r="TAQ111" s="17"/>
      <c r="TAR111" s="17"/>
      <c r="TAS111" s="17"/>
      <c r="TAT111" s="17"/>
      <c r="TAU111" s="17"/>
      <c r="TAV111" s="17"/>
      <c r="TAW111" s="17"/>
      <c r="TAX111" s="17"/>
      <c r="TAY111" s="17"/>
      <c r="TAZ111" s="17"/>
      <c r="TBA111" s="17"/>
      <c r="TBB111" s="17"/>
      <c r="TBC111" s="17"/>
      <c r="TBD111" s="17"/>
      <c r="TBE111" s="17"/>
      <c r="TBF111" s="17"/>
      <c r="TBG111" s="17"/>
      <c r="TBH111" s="17"/>
      <c r="TBI111" s="17"/>
      <c r="TBJ111" s="17"/>
      <c r="TBK111" s="17"/>
      <c r="TBL111" s="17"/>
      <c r="TBM111" s="17"/>
      <c r="TBN111" s="17"/>
      <c r="TBO111" s="17"/>
      <c r="TBP111" s="17"/>
      <c r="TBQ111" s="17"/>
      <c r="TBR111" s="17"/>
      <c r="TBS111" s="17"/>
      <c r="TBT111" s="17"/>
      <c r="TBU111" s="17"/>
      <c r="TBV111" s="17"/>
      <c r="TBW111" s="17"/>
      <c r="TBX111" s="17"/>
      <c r="TBY111" s="17"/>
      <c r="TBZ111" s="17"/>
      <c r="TCA111" s="17"/>
      <c r="TCB111" s="17"/>
      <c r="TCC111" s="17"/>
      <c r="TCD111" s="17"/>
      <c r="TCE111" s="17"/>
      <c r="TCF111" s="17"/>
      <c r="TCG111" s="17"/>
      <c r="TCH111" s="17"/>
      <c r="TCI111" s="17"/>
      <c r="TCJ111" s="17"/>
      <c r="TCK111" s="17"/>
      <c r="TCL111" s="17"/>
      <c r="TCM111" s="17"/>
      <c r="TCN111" s="17"/>
      <c r="TCO111" s="17"/>
      <c r="TCP111" s="17"/>
      <c r="TCQ111" s="17"/>
      <c r="TCR111" s="17"/>
      <c r="TCS111" s="17"/>
      <c r="TCT111" s="17"/>
      <c r="TCU111" s="17"/>
      <c r="TCV111" s="17"/>
      <c r="TCW111" s="17"/>
      <c r="TCX111" s="17"/>
      <c r="TCY111" s="17"/>
      <c r="TCZ111" s="17"/>
      <c r="TDA111" s="17"/>
      <c r="TDB111" s="17"/>
      <c r="TDC111" s="17"/>
      <c r="TDD111" s="17"/>
      <c r="TDE111" s="17"/>
      <c r="TDF111" s="17"/>
      <c r="TDG111" s="17"/>
      <c r="TDH111" s="17"/>
      <c r="TDI111" s="17"/>
      <c r="TDJ111" s="17"/>
      <c r="TDK111" s="17"/>
      <c r="TDL111" s="17"/>
      <c r="TDM111" s="17"/>
      <c r="TDN111" s="17"/>
      <c r="TDO111" s="17"/>
      <c r="TDP111" s="17"/>
      <c r="TDQ111" s="17"/>
      <c r="TDR111" s="17"/>
      <c r="TDS111" s="17"/>
      <c r="TDT111" s="17"/>
      <c r="TDU111" s="17"/>
      <c r="TDV111" s="17"/>
      <c r="TDW111" s="17"/>
      <c r="TDX111" s="17"/>
      <c r="TDY111" s="17"/>
      <c r="TDZ111" s="17"/>
      <c r="TEA111" s="17"/>
      <c r="TEB111" s="17"/>
      <c r="TEC111" s="17"/>
      <c r="TED111" s="17"/>
      <c r="TEE111" s="17"/>
      <c r="TEF111" s="17"/>
      <c r="TEG111" s="17"/>
      <c r="TEH111" s="17"/>
      <c r="TEI111" s="17"/>
      <c r="TEJ111" s="17"/>
      <c r="TEK111" s="17"/>
      <c r="TEL111" s="17"/>
      <c r="TEM111" s="17"/>
      <c r="TEN111" s="17"/>
      <c r="TEO111" s="17"/>
      <c r="TEP111" s="17"/>
      <c r="TEQ111" s="17"/>
      <c r="TER111" s="17"/>
      <c r="TES111" s="17"/>
      <c r="TET111" s="17"/>
      <c r="TEU111" s="17"/>
      <c r="TEV111" s="17"/>
      <c r="TEW111" s="17"/>
      <c r="TEX111" s="17"/>
      <c r="TEY111" s="17"/>
      <c r="TEZ111" s="17"/>
      <c r="TFA111" s="17"/>
      <c r="TFB111" s="17"/>
      <c r="TFC111" s="17"/>
      <c r="TFD111" s="17"/>
      <c r="TFE111" s="17"/>
      <c r="TFF111" s="17"/>
      <c r="TFG111" s="17"/>
      <c r="TFH111" s="17"/>
      <c r="TFI111" s="17"/>
      <c r="TFJ111" s="17"/>
      <c r="TFK111" s="17"/>
      <c r="TFL111" s="17"/>
      <c r="TFM111" s="17"/>
      <c r="TFN111" s="17"/>
      <c r="TFO111" s="17"/>
      <c r="TFP111" s="17"/>
      <c r="TFQ111" s="17"/>
      <c r="TFR111" s="17"/>
      <c r="TFS111" s="17"/>
      <c r="TFT111" s="17"/>
      <c r="TFU111" s="17"/>
      <c r="TFV111" s="17"/>
      <c r="TFW111" s="17"/>
      <c r="TFX111" s="17"/>
      <c r="TFY111" s="17"/>
      <c r="TFZ111" s="17"/>
      <c r="TGA111" s="17"/>
      <c r="TGB111" s="17"/>
      <c r="TGC111" s="17"/>
      <c r="TGD111" s="17"/>
      <c r="TGE111" s="17"/>
      <c r="TGF111" s="17"/>
      <c r="TGG111" s="17"/>
      <c r="TGH111" s="17"/>
      <c r="TGI111" s="17"/>
      <c r="TGJ111" s="17"/>
      <c r="TGK111" s="17"/>
      <c r="TGL111" s="17"/>
      <c r="TGM111" s="17"/>
      <c r="TGN111" s="17"/>
      <c r="TGO111" s="17"/>
      <c r="TGP111" s="17"/>
      <c r="TGQ111" s="17"/>
      <c r="TGR111" s="17"/>
      <c r="TGS111" s="17"/>
      <c r="TGT111" s="17"/>
      <c r="TGU111" s="17"/>
      <c r="TGV111" s="17"/>
      <c r="TGW111" s="17"/>
      <c r="TGX111" s="17"/>
      <c r="TGY111" s="17"/>
      <c r="TGZ111" s="17"/>
      <c r="THA111" s="17"/>
      <c r="THB111" s="17"/>
      <c r="THC111" s="17"/>
      <c r="THD111" s="17"/>
      <c r="THE111" s="17"/>
      <c r="THF111" s="17"/>
      <c r="THG111" s="17"/>
      <c r="THH111" s="17"/>
      <c r="THI111" s="17"/>
      <c r="THJ111" s="17"/>
      <c r="THK111" s="17"/>
      <c r="THL111" s="17"/>
      <c r="THM111" s="17"/>
      <c r="THN111" s="17"/>
      <c r="THO111" s="17"/>
      <c r="THP111" s="17"/>
      <c r="THQ111" s="17"/>
      <c r="THR111" s="17"/>
      <c r="THS111" s="17"/>
      <c r="THT111" s="17"/>
      <c r="THU111" s="17"/>
      <c r="THV111" s="17"/>
      <c r="THW111" s="17"/>
      <c r="THX111" s="17"/>
      <c r="THY111" s="17"/>
      <c r="THZ111" s="17"/>
      <c r="TIA111" s="17"/>
      <c r="TIB111" s="17"/>
      <c r="TIC111" s="17"/>
      <c r="TID111" s="17"/>
      <c r="TIE111" s="17"/>
      <c r="TIF111" s="17"/>
      <c r="TIG111" s="17"/>
      <c r="TIH111" s="17"/>
      <c r="TII111" s="17"/>
      <c r="TIJ111" s="17"/>
      <c r="TIK111" s="17"/>
      <c r="TIL111" s="17"/>
      <c r="TIM111" s="17"/>
      <c r="TIN111" s="17"/>
      <c r="TIO111" s="17"/>
      <c r="TIP111" s="17"/>
      <c r="TIQ111" s="17"/>
      <c r="TIR111" s="17"/>
      <c r="TIS111" s="17"/>
      <c r="TIT111" s="17"/>
      <c r="TIU111" s="17"/>
      <c r="TIV111" s="17"/>
      <c r="TIW111" s="17"/>
      <c r="TIX111" s="17"/>
      <c r="TIY111" s="17"/>
      <c r="TIZ111" s="17"/>
      <c r="TJA111" s="17"/>
      <c r="TJB111" s="17"/>
      <c r="TJC111" s="17"/>
      <c r="TJD111" s="17"/>
      <c r="TJE111" s="17"/>
      <c r="TJF111" s="17"/>
      <c r="TJG111" s="17"/>
      <c r="TJH111" s="17"/>
      <c r="TJI111" s="17"/>
      <c r="TJJ111" s="17"/>
      <c r="TJK111" s="17"/>
      <c r="TJL111" s="17"/>
      <c r="TJM111" s="17"/>
      <c r="TJN111" s="17"/>
      <c r="TJO111" s="17"/>
      <c r="TJP111" s="17"/>
      <c r="TJQ111" s="17"/>
      <c r="TJR111" s="17"/>
      <c r="TJS111" s="17"/>
      <c r="TJT111" s="17"/>
      <c r="TJU111" s="17"/>
      <c r="TJV111" s="17"/>
      <c r="TJW111" s="17"/>
      <c r="TJX111" s="17"/>
      <c r="TJY111" s="17"/>
      <c r="TJZ111" s="17"/>
      <c r="TKA111" s="17"/>
      <c r="TKB111" s="17"/>
      <c r="TKC111" s="17"/>
      <c r="TKD111" s="17"/>
      <c r="TKE111" s="17"/>
      <c r="TKF111" s="17"/>
      <c r="TKG111" s="17"/>
      <c r="TKH111" s="17"/>
      <c r="TKI111" s="17"/>
      <c r="TKJ111" s="17"/>
      <c r="TKK111" s="17"/>
      <c r="TKL111" s="17"/>
      <c r="TKM111" s="17"/>
      <c r="TKN111" s="17"/>
      <c r="TKO111" s="17"/>
      <c r="TKP111" s="17"/>
      <c r="TKQ111" s="17"/>
      <c r="TKR111" s="17"/>
      <c r="TKS111" s="17"/>
      <c r="TKT111" s="17"/>
      <c r="TKU111" s="17"/>
      <c r="TKV111" s="17"/>
      <c r="TKW111" s="17"/>
      <c r="TKX111" s="17"/>
      <c r="TKY111" s="17"/>
      <c r="TKZ111" s="17"/>
      <c r="TLA111" s="17"/>
      <c r="TLB111" s="17"/>
      <c r="TLC111" s="17"/>
      <c r="TLD111" s="17"/>
      <c r="TLE111" s="17"/>
      <c r="TLF111" s="17"/>
      <c r="TLG111" s="17"/>
      <c r="TLH111" s="17"/>
      <c r="TLI111" s="17"/>
      <c r="TLJ111" s="17"/>
      <c r="TLK111" s="17"/>
      <c r="TLL111" s="17"/>
      <c r="TLM111" s="17"/>
      <c r="TLN111" s="17"/>
      <c r="TLO111" s="17"/>
      <c r="TLP111" s="17"/>
      <c r="TLQ111" s="17"/>
      <c r="TLR111" s="17"/>
      <c r="TLS111" s="17"/>
      <c r="TLT111" s="17"/>
      <c r="TLU111" s="17"/>
      <c r="TLV111" s="17"/>
      <c r="TLW111" s="17"/>
      <c r="TLX111" s="17"/>
      <c r="TLY111" s="17"/>
      <c r="TLZ111" s="17"/>
      <c r="TMA111" s="17"/>
      <c r="TMB111" s="17"/>
      <c r="TMC111" s="17"/>
      <c r="TMD111" s="17"/>
      <c r="TME111" s="17"/>
      <c r="TMF111" s="17"/>
      <c r="TMG111" s="17"/>
      <c r="TMH111" s="17"/>
      <c r="TMI111" s="17"/>
      <c r="TMJ111" s="17"/>
      <c r="TMK111" s="17"/>
      <c r="TML111" s="17"/>
      <c r="TMM111" s="17"/>
      <c r="TMN111" s="17"/>
      <c r="TMO111" s="17"/>
      <c r="TMP111" s="17"/>
      <c r="TMQ111" s="17"/>
      <c r="TMR111" s="17"/>
      <c r="TMS111" s="17"/>
      <c r="TMT111" s="17"/>
      <c r="TMU111" s="17"/>
      <c r="TMV111" s="17"/>
      <c r="TMW111" s="17"/>
      <c r="TMX111" s="17"/>
      <c r="TMY111" s="17"/>
      <c r="TMZ111" s="17"/>
      <c r="TNA111" s="17"/>
      <c r="TNB111" s="17"/>
      <c r="TNC111" s="17"/>
      <c r="TND111" s="17"/>
      <c r="TNE111" s="17"/>
      <c r="TNF111" s="17"/>
      <c r="TNG111" s="17"/>
      <c r="TNH111" s="17"/>
      <c r="TNI111" s="17"/>
      <c r="TNJ111" s="17"/>
      <c r="TNK111" s="17"/>
      <c r="TNL111" s="17"/>
      <c r="TNM111" s="17"/>
      <c r="TNN111" s="17"/>
      <c r="TNO111" s="17"/>
      <c r="TNP111" s="17"/>
      <c r="TNQ111" s="17"/>
      <c r="TNR111" s="17"/>
      <c r="TNS111" s="17"/>
      <c r="TNT111" s="17"/>
      <c r="TNU111" s="17"/>
      <c r="TNV111" s="17"/>
      <c r="TNW111" s="17"/>
      <c r="TNX111" s="17"/>
      <c r="TNY111" s="17"/>
      <c r="TNZ111" s="17"/>
      <c r="TOA111" s="17"/>
      <c r="TOB111" s="17"/>
      <c r="TOC111" s="17"/>
      <c r="TOD111" s="17"/>
      <c r="TOE111" s="17"/>
      <c r="TOF111" s="17"/>
      <c r="TOG111" s="17"/>
      <c r="TOH111" s="17"/>
      <c r="TOI111" s="17"/>
      <c r="TOJ111" s="17"/>
      <c r="TOK111" s="17"/>
      <c r="TOL111" s="17"/>
      <c r="TOM111" s="17"/>
      <c r="TON111" s="17"/>
      <c r="TOO111" s="17"/>
      <c r="TOP111" s="17"/>
      <c r="TOQ111" s="17"/>
      <c r="TOR111" s="17"/>
      <c r="TOS111" s="17"/>
      <c r="TOT111" s="17"/>
      <c r="TOU111" s="17"/>
      <c r="TOV111" s="17"/>
      <c r="TOW111" s="17"/>
      <c r="TOX111" s="17"/>
      <c r="TOY111" s="17"/>
      <c r="TOZ111" s="17"/>
      <c r="TPA111" s="17"/>
      <c r="TPB111" s="17"/>
      <c r="TPC111" s="17"/>
      <c r="TPD111" s="17"/>
      <c r="TPE111" s="17"/>
      <c r="TPF111" s="17"/>
      <c r="TPG111" s="17"/>
      <c r="TPH111" s="17"/>
      <c r="TPI111" s="17"/>
      <c r="TPJ111" s="17"/>
      <c r="TPK111" s="17"/>
      <c r="TPL111" s="17"/>
      <c r="TPM111" s="17"/>
      <c r="TPN111" s="17"/>
      <c r="TPO111" s="17"/>
      <c r="TPP111" s="17"/>
      <c r="TPQ111" s="17"/>
      <c r="TPR111" s="17"/>
      <c r="TPS111" s="17"/>
      <c r="TPT111" s="17"/>
      <c r="TPU111" s="17"/>
      <c r="TPV111" s="17"/>
      <c r="TPW111" s="17"/>
      <c r="TPX111" s="17"/>
      <c r="TPY111" s="17"/>
      <c r="TPZ111" s="17"/>
      <c r="TQA111" s="17"/>
      <c r="TQB111" s="17"/>
      <c r="TQC111" s="17"/>
      <c r="TQD111" s="17"/>
      <c r="TQE111" s="17"/>
      <c r="TQF111" s="17"/>
      <c r="TQG111" s="17"/>
      <c r="TQH111" s="17"/>
      <c r="TQI111" s="17"/>
      <c r="TQJ111" s="17"/>
      <c r="TQK111" s="17"/>
      <c r="TQL111" s="17"/>
      <c r="TQM111" s="17"/>
      <c r="TQN111" s="17"/>
      <c r="TQO111" s="17"/>
      <c r="TQP111" s="17"/>
      <c r="TQQ111" s="17"/>
      <c r="TQR111" s="17"/>
      <c r="TQS111" s="17"/>
      <c r="TQT111" s="17"/>
      <c r="TQU111" s="17"/>
      <c r="TQV111" s="17"/>
      <c r="TQW111" s="17"/>
      <c r="TQX111" s="17"/>
      <c r="TQY111" s="17"/>
      <c r="TQZ111" s="17"/>
      <c r="TRA111" s="17"/>
      <c r="TRB111" s="17"/>
      <c r="TRC111" s="17"/>
      <c r="TRD111" s="17"/>
      <c r="TRE111" s="17"/>
      <c r="TRF111" s="17"/>
      <c r="TRG111" s="17"/>
      <c r="TRH111" s="17"/>
      <c r="TRI111" s="17"/>
      <c r="TRJ111" s="17"/>
      <c r="TRK111" s="17"/>
      <c r="TRL111" s="17"/>
      <c r="TRM111" s="17"/>
      <c r="TRN111" s="17"/>
      <c r="TRO111" s="17"/>
      <c r="TRP111" s="17"/>
      <c r="TRQ111" s="17"/>
      <c r="TRR111" s="17"/>
      <c r="TRS111" s="17"/>
      <c r="TRT111" s="17"/>
      <c r="TRU111" s="17"/>
      <c r="TRV111" s="17"/>
      <c r="TRW111" s="17"/>
      <c r="TRX111" s="17"/>
      <c r="TRY111" s="17"/>
      <c r="TRZ111" s="17"/>
      <c r="TSA111" s="17"/>
      <c r="TSB111" s="17"/>
      <c r="TSC111" s="17"/>
      <c r="TSD111" s="17"/>
      <c r="TSE111" s="17"/>
      <c r="TSF111" s="17"/>
      <c r="TSG111" s="17"/>
      <c r="TSH111" s="17"/>
      <c r="TSI111" s="17"/>
      <c r="TSJ111" s="17"/>
      <c r="TSK111" s="17"/>
      <c r="TSL111" s="17"/>
      <c r="TSM111" s="17"/>
      <c r="TSN111" s="17"/>
      <c r="TSO111" s="17"/>
      <c r="TSP111" s="17"/>
      <c r="TSQ111" s="17"/>
      <c r="TSR111" s="17"/>
      <c r="TSS111" s="17"/>
      <c r="TST111" s="17"/>
      <c r="TSU111" s="17"/>
      <c r="TSV111" s="17"/>
      <c r="TSW111" s="17"/>
      <c r="TSX111" s="17"/>
      <c r="TSY111" s="17"/>
      <c r="TSZ111" s="17"/>
      <c r="TTA111" s="17"/>
      <c r="TTB111" s="17"/>
      <c r="TTC111" s="17"/>
      <c r="TTD111" s="17"/>
      <c r="TTE111" s="17"/>
      <c r="TTF111" s="17"/>
      <c r="TTG111" s="17"/>
      <c r="TTH111" s="17"/>
      <c r="TTI111" s="17"/>
      <c r="TTJ111" s="17"/>
      <c r="TTK111" s="17"/>
      <c r="TTL111" s="17"/>
      <c r="TTM111" s="17"/>
      <c r="TTN111" s="17"/>
      <c r="TTO111" s="17"/>
      <c r="TTP111" s="17"/>
      <c r="TTQ111" s="17"/>
      <c r="TTR111" s="17"/>
      <c r="TTS111" s="17"/>
      <c r="TTT111" s="17"/>
      <c r="TTU111" s="17"/>
      <c r="TTV111" s="17"/>
      <c r="TTW111" s="17"/>
      <c r="TTX111" s="17"/>
      <c r="TTY111" s="17"/>
      <c r="TTZ111" s="17"/>
      <c r="TUA111" s="17"/>
      <c r="TUB111" s="17"/>
      <c r="TUC111" s="17"/>
      <c r="TUD111" s="17"/>
      <c r="TUE111" s="17"/>
      <c r="TUF111" s="17"/>
      <c r="TUG111" s="17"/>
      <c r="TUH111" s="17"/>
      <c r="TUI111" s="17"/>
      <c r="TUJ111" s="17"/>
      <c r="TUK111" s="17"/>
      <c r="TUL111" s="17"/>
      <c r="TUM111" s="17"/>
      <c r="TUN111" s="17"/>
      <c r="TUO111" s="17"/>
      <c r="TUP111" s="17"/>
      <c r="TUQ111" s="17"/>
      <c r="TUR111" s="17"/>
      <c r="TUS111" s="17"/>
      <c r="TUT111" s="17"/>
      <c r="TUU111" s="17"/>
      <c r="TUV111" s="17"/>
      <c r="TUW111" s="17"/>
      <c r="TUX111" s="17"/>
      <c r="TUY111" s="17"/>
      <c r="TUZ111" s="17"/>
      <c r="TVA111" s="17"/>
      <c r="TVB111" s="17"/>
      <c r="TVC111" s="17"/>
      <c r="TVD111" s="17"/>
      <c r="TVE111" s="17"/>
      <c r="TVF111" s="17"/>
      <c r="TVG111" s="17"/>
      <c r="TVH111" s="17"/>
      <c r="TVI111" s="17"/>
      <c r="TVJ111" s="17"/>
      <c r="TVK111" s="17"/>
      <c r="TVL111" s="17"/>
      <c r="TVM111" s="17"/>
      <c r="TVN111" s="17"/>
      <c r="TVO111" s="17"/>
      <c r="TVP111" s="17"/>
      <c r="TVQ111" s="17"/>
      <c r="TVR111" s="17"/>
      <c r="TVS111" s="17"/>
      <c r="TVT111" s="17"/>
      <c r="TVU111" s="17"/>
      <c r="TVV111" s="17"/>
      <c r="TVW111" s="17"/>
      <c r="TVX111" s="17"/>
      <c r="TVY111" s="17"/>
      <c r="TVZ111" s="17"/>
      <c r="TWA111" s="17"/>
      <c r="TWB111" s="17"/>
      <c r="TWC111" s="17"/>
      <c r="TWD111" s="17"/>
      <c r="TWE111" s="17"/>
      <c r="TWF111" s="17"/>
      <c r="TWG111" s="17"/>
      <c r="TWH111" s="17"/>
      <c r="TWI111" s="17"/>
      <c r="TWJ111" s="17"/>
      <c r="TWK111" s="17"/>
      <c r="TWL111" s="17"/>
      <c r="TWM111" s="17"/>
      <c r="TWN111" s="17"/>
      <c r="TWO111" s="17"/>
      <c r="TWP111" s="17"/>
      <c r="TWQ111" s="17"/>
      <c r="TWR111" s="17"/>
      <c r="TWS111" s="17"/>
      <c r="TWT111" s="17"/>
      <c r="TWU111" s="17"/>
      <c r="TWV111" s="17"/>
      <c r="TWW111" s="17"/>
      <c r="TWX111" s="17"/>
      <c r="TWY111" s="17"/>
      <c r="TWZ111" s="17"/>
      <c r="TXA111" s="17"/>
      <c r="TXB111" s="17"/>
      <c r="TXC111" s="17"/>
      <c r="TXD111" s="17"/>
      <c r="TXE111" s="17"/>
      <c r="TXF111" s="17"/>
      <c r="TXG111" s="17"/>
      <c r="TXH111" s="17"/>
      <c r="TXI111" s="17"/>
      <c r="TXJ111" s="17"/>
      <c r="TXK111" s="17"/>
      <c r="TXL111" s="17"/>
      <c r="TXM111" s="17"/>
      <c r="TXN111" s="17"/>
      <c r="TXO111" s="17"/>
      <c r="TXP111" s="17"/>
      <c r="TXQ111" s="17"/>
      <c r="TXR111" s="17"/>
      <c r="TXS111" s="17"/>
      <c r="TXT111" s="17"/>
      <c r="TXU111" s="17"/>
      <c r="TXV111" s="17"/>
      <c r="TXW111" s="17"/>
      <c r="TXX111" s="17"/>
      <c r="TXY111" s="17"/>
      <c r="TXZ111" s="17"/>
      <c r="TYA111" s="17"/>
      <c r="TYB111" s="17"/>
      <c r="TYC111" s="17"/>
      <c r="TYD111" s="17"/>
      <c r="TYE111" s="17"/>
      <c r="TYF111" s="17"/>
      <c r="TYG111" s="17"/>
      <c r="TYH111" s="17"/>
      <c r="TYI111" s="17"/>
      <c r="TYJ111" s="17"/>
      <c r="TYK111" s="17"/>
      <c r="TYL111" s="17"/>
      <c r="TYM111" s="17"/>
      <c r="TYN111" s="17"/>
      <c r="TYO111" s="17"/>
      <c r="TYP111" s="17"/>
      <c r="TYQ111" s="17"/>
      <c r="TYR111" s="17"/>
      <c r="TYS111" s="17"/>
      <c r="TYT111" s="17"/>
      <c r="TYU111" s="17"/>
      <c r="TYV111" s="17"/>
      <c r="TYW111" s="17"/>
      <c r="TYX111" s="17"/>
      <c r="TYY111" s="17"/>
      <c r="TYZ111" s="17"/>
      <c r="TZA111" s="17"/>
      <c r="TZB111" s="17"/>
      <c r="TZC111" s="17"/>
      <c r="TZD111" s="17"/>
      <c r="TZE111" s="17"/>
      <c r="TZF111" s="17"/>
      <c r="TZG111" s="17"/>
      <c r="TZH111" s="17"/>
      <c r="TZI111" s="17"/>
      <c r="TZJ111" s="17"/>
      <c r="TZK111" s="17"/>
      <c r="TZL111" s="17"/>
      <c r="TZM111" s="17"/>
      <c r="TZN111" s="17"/>
      <c r="TZO111" s="17"/>
      <c r="TZP111" s="17"/>
      <c r="TZQ111" s="17"/>
      <c r="TZR111" s="17"/>
      <c r="TZS111" s="17"/>
      <c r="TZT111" s="17"/>
      <c r="TZU111" s="17"/>
      <c r="TZV111" s="17"/>
      <c r="TZW111" s="17"/>
      <c r="TZX111" s="17"/>
      <c r="TZY111" s="17"/>
      <c r="TZZ111" s="17"/>
      <c r="UAA111" s="17"/>
      <c r="UAB111" s="17"/>
      <c r="UAC111" s="17"/>
      <c r="UAD111" s="17"/>
      <c r="UAE111" s="17"/>
      <c r="UAF111" s="17"/>
      <c r="UAG111" s="17"/>
      <c r="UAH111" s="17"/>
      <c r="UAI111" s="17"/>
      <c r="UAJ111" s="17"/>
      <c r="UAK111" s="17"/>
      <c r="UAL111" s="17"/>
      <c r="UAM111" s="17"/>
      <c r="UAN111" s="17"/>
      <c r="UAO111" s="17"/>
      <c r="UAP111" s="17"/>
      <c r="UAQ111" s="17"/>
      <c r="UAR111" s="17"/>
      <c r="UAS111" s="17"/>
      <c r="UAT111" s="17"/>
      <c r="UAU111" s="17"/>
      <c r="UAV111" s="17"/>
      <c r="UAW111" s="17"/>
      <c r="UAX111" s="17"/>
      <c r="UAY111" s="17"/>
      <c r="UAZ111" s="17"/>
      <c r="UBA111" s="17"/>
      <c r="UBB111" s="17"/>
      <c r="UBC111" s="17"/>
      <c r="UBD111" s="17"/>
      <c r="UBE111" s="17"/>
      <c r="UBF111" s="17"/>
      <c r="UBG111" s="17"/>
      <c r="UBH111" s="17"/>
      <c r="UBI111" s="17"/>
      <c r="UBJ111" s="17"/>
      <c r="UBK111" s="17"/>
      <c r="UBL111" s="17"/>
      <c r="UBM111" s="17"/>
      <c r="UBN111" s="17"/>
      <c r="UBO111" s="17"/>
      <c r="UBP111" s="17"/>
      <c r="UBQ111" s="17"/>
      <c r="UBR111" s="17"/>
      <c r="UBS111" s="17"/>
      <c r="UBT111" s="17"/>
      <c r="UBU111" s="17"/>
      <c r="UBV111" s="17"/>
      <c r="UBW111" s="17"/>
      <c r="UBX111" s="17"/>
      <c r="UBY111" s="17"/>
      <c r="UBZ111" s="17"/>
      <c r="UCA111" s="17"/>
      <c r="UCB111" s="17"/>
      <c r="UCC111" s="17"/>
      <c r="UCD111" s="17"/>
      <c r="UCE111" s="17"/>
      <c r="UCF111" s="17"/>
      <c r="UCG111" s="17"/>
      <c r="UCH111" s="17"/>
      <c r="UCI111" s="17"/>
      <c r="UCJ111" s="17"/>
      <c r="UCK111" s="17"/>
      <c r="UCL111" s="17"/>
      <c r="UCM111" s="17"/>
      <c r="UCN111" s="17"/>
      <c r="UCO111" s="17"/>
      <c r="UCP111" s="17"/>
      <c r="UCQ111" s="17"/>
      <c r="UCR111" s="17"/>
      <c r="UCS111" s="17"/>
      <c r="UCT111" s="17"/>
      <c r="UCU111" s="17"/>
      <c r="UCV111" s="17"/>
      <c r="UCW111" s="17"/>
      <c r="UCX111" s="17"/>
      <c r="UCY111" s="17"/>
      <c r="UCZ111" s="17"/>
      <c r="UDA111" s="17"/>
      <c r="UDB111" s="17"/>
      <c r="UDC111" s="17"/>
      <c r="UDD111" s="17"/>
      <c r="UDE111" s="17"/>
      <c r="UDF111" s="17"/>
      <c r="UDG111" s="17"/>
      <c r="UDH111" s="17"/>
      <c r="UDI111" s="17"/>
      <c r="UDJ111" s="17"/>
      <c r="UDK111" s="17"/>
      <c r="UDL111" s="17"/>
      <c r="UDM111" s="17"/>
      <c r="UDN111" s="17"/>
      <c r="UDO111" s="17"/>
      <c r="UDP111" s="17"/>
      <c r="UDQ111" s="17"/>
      <c r="UDR111" s="17"/>
      <c r="UDS111" s="17"/>
      <c r="UDT111" s="17"/>
      <c r="UDU111" s="17"/>
      <c r="UDV111" s="17"/>
      <c r="UDW111" s="17"/>
      <c r="UDX111" s="17"/>
      <c r="UDY111" s="17"/>
      <c r="UDZ111" s="17"/>
      <c r="UEA111" s="17"/>
      <c r="UEB111" s="17"/>
      <c r="UEC111" s="17"/>
      <c r="UED111" s="17"/>
      <c r="UEE111" s="17"/>
      <c r="UEF111" s="17"/>
      <c r="UEG111" s="17"/>
      <c r="UEH111" s="17"/>
      <c r="UEI111" s="17"/>
      <c r="UEJ111" s="17"/>
      <c r="UEK111" s="17"/>
      <c r="UEL111" s="17"/>
      <c r="UEM111" s="17"/>
      <c r="UEN111" s="17"/>
      <c r="UEO111" s="17"/>
      <c r="UEP111" s="17"/>
      <c r="UEQ111" s="17"/>
      <c r="UER111" s="17"/>
      <c r="UES111" s="17"/>
      <c r="UET111" s="17"/>
      <c r="UEU111" s="17"/>
      <c r="UEV111" s="17"/>
      <c r="UEW111" s="17"/>
      <c r="UEX111" s="17"/>
      <c r="UEY111" s="17"/>
      <c r="UEZ111" s="17"/>
      <c r="UFA111" s="17"/>
      <c r="UFB111" s="17"/>
      <c r="UFC111" s="17"/>
      <c r="UFD111" s="17"/>
      <c r="UFE111" s="17"/>
      <c r="UFF111" s="17"/>
      <c r="UFG111" s="17"/>
      <c r="UFH111" s="17"/>
      <c r="UFI111" s="17"/>
      <c r="UFJ111" s="17"/>
      <c r="UFK111" s="17"/>
      <c r="UFL111" s="17"/>
      <c r="UFM111" s="17"/>
      <c r="UFN111" s="17"/>
      <c r="UFO111" s="17"/>
      <c r="UFP111" s="17"/>
      <c r="UFQ111" s="17"/>
      <c r="UFR111" s="17"/>
      <c r="UFS111" s="17"/>
      <c r="UFT111" s="17"/>
      <c r="UFU111" s="17"/>
      <c r="UFV111" s="17"/>
      <c r="UFW111" s="17"/>
      <c r="UFX111" s="17"/>
      <c r="UFY111" s="17"/>
      <c r="UFZ111" s="17"/>
      <c r="UGA111" s="17"/>
      <c r="UGB111" s="17"/>
      <c r="UGC111" s="17"/>
      <c r="UGD111" s="17"/>
      <c r="UGE111" s="17"/>
      <c r="UGF111" s="17"/>
      <c r="UGG111" s="17"/>
      <c r="UGH111" s="17"/>
      <c r="UGI111" s="17"/>
      <c r="UGJ111" s="17"/>
      <c r="UGK111" s="17"/>
      <c r="UGL111" s="17"/>
      <c r="UGM111" s="17"/>
      <c r="UGN111" s="17"/>
      <c r="UGO111" s="17"/>
      <c r="UGP111" s="17"/>
      <c r="UGQ111" s="17"/>
      <c r="UGR111" s="17"/>
      <c r="UGS111" s="17"/>
      <c r="UGT111" s="17"/>
      <c r="UGU111" s="17"/>
      <c r="UGV111" s="17"/>
      <c r="UGW111" s="17"/>
      <c r="UGX111" s="17"/>
      <c r="UGY111" s="17"/>
      <c r="UGZ111" s="17"/>
      <c r="UHA111" s="17"/>
      <c r="UHB111" s="17"/>
      <c r="UHC111" s="17"/>
      <c r="UHD111" s="17"/>
      <c r="UHE111" s="17"/>
      <c r="UHF111" s="17"/>
      <c r="UHG111" s="17"/>
      <c r="UHH111" s="17"/>
      <c r="UHI111" s="17"/>
      <c r="UHJ111" s="17"/>
      <c r="UHK111" s="17"/>
      <c r="UHL111" s="17"/>
      <c r="UHM111" s="17"/>
      <c r="UHN111" s="17"/>
      <c r="UHO111" s="17"/>
      <c r="UHP111" s="17"/>
      <c r="UHQ111" s="17"/>
      <c r="UHR111" s="17"/>
      <c r="UHS111" s="17"/>
      <c r="UHT111" s="17"/>
      <c r="UHU111" s="17"/>
      <c r="UHV111" s="17"/>
      <c r="UHW111" s="17"/>
      <c r="UHX111" s="17"/>
      <c r="UHY111" s="17"/>
      <c r="UHZ111" s="17"/>
      <c r="UIA111" s="17"/>
      <c r="UIB111" s="17"/>
      <c r="UIC111" s="17"/>
      <c r="UID111" s="17"/>
      <c r="UIE111" s="17"/>
      <c r="UIF111" s="17"/>
      <c r="UIG111" s="17"/>
      <c r="UIH111" s="17"/>
      <c r="UII111" s="17"/>
      <c r="UIJ111" s="17"/>
      <c r="UIK111" s="17"/>
      <c r="UIL111" s="17"/>
      <c r="UIM111" s="17"/>
      <c r="UIN111" s="17"/>
      <c r="UIO111" s="17"/>
      <c r="UIP111" s="17"/>
      <c r="UIQ111" s="17"/>
      <c r="UIR111" s="17"/>
      <c r="UIS111" s="17"/>
      <c r="UIT111" s="17"/>
      <c r="UIU111" s="17"/>
      <c r="UIV111" s="17"/>
      <c r="UIW111" s="17"/>
      <c r="UIX111" s="17"/>
      <c r="UIY111" s="17"/>
      <c r="UIZ111" s="17"/>
      <c r="UJA111" s="17"/>
      <c r="UJB111" s="17"/>
      <c r="UJC111" s="17"/>
      <c r="UJD111" s="17"/>
      <c r="UJE111" s="17"/>
      <c r="UJF111" s="17"/>
      <c r="UJG111" s="17"/>
      <c r="UJH111" s="17"/>
      <c r="UJI111" s="17"/>
      <c r="UJJ111" s="17"/>
      <c r="UJK111" s="17"/>
      <c r="UJL111" s="17"/>
      <c r="UJM111" s="17"/>
      <c r="UJN111" s="17"/>
      <c r="UJO111" s="17"/>
      <c r="UJP111" s="17"/>
      <c r="UJQ111" s="17"/>
      <c r="UJR111" s="17"/>
      <c r="UJS111" s="17"/>
      <c r="UJT111" s="17"/>
      <c r="UJU111" s="17"/>
      <c r="UJV111" s="17"/>
      <c r="UJW111" s="17"/>
      <c r="UJX111" s="17"/>
      <c r="UJY111" s="17"/>
      <c r="UJZ111" s="17"/>
      <c r="UKA111" s="17"/>
      <c r="UKB111" s="17"/>
      <c r="UKC111" s="17"/>
      <c r="UKD111" s="17"/>
      <c r="UKE111" s="17"/>
      <c r="UKF111" s="17"/>
      <c r="UKG111" s="17"/>
      <c r="UKH111" s="17"/>
      <c r="UKI111" s="17"/>
      <c r="UKJ111" s="17"/>
      <c r="UKK111" s="17"/>
      <c r="UKL111" s="17"/>
      <c r="UKM111" s="17"/>
      <c r="UKN111" s="17"/>
      <c r="UKO111" s="17"/>
      <c r="UKP111" s="17"/>
      <c r="UKQ111" s="17"/>
      <c r="UKR111" s="17"/>
      <c r="UKS111" s="17"/>
      <c r="UKT111" s="17"/>
      <c r="UKU111" s="17"/>
      <c r="UKV111" s="17"/>
      <c r="UKW111" s="17"/>
      <c r="UKX111" s="17"/>
      <c r="UKY111" s="17"/>
      <c r="UKZ111" s="17"/>
      <c r="ULA111" s="17"/>
      <c r="ULB111" s="17"/>
      <c r="ULC111" s="17"/>
      <c r="ULD111" s="17"/>
      <c r="ULE111" s="17"/>
      <c r="ULF111" s="17"/>
      <c r="ULG111" s="17"/>
      <c r="ULH111" s="17"/>
      <c r="ULI111" s="17"/>
      <c r="ULJ111" s="17"/>
      <c r="ULK111" s="17"/>
      <c r="ULL111" s="17"/>
      <c r="ULM111" s="17"/>
      <c r="ULN111" s="17"/>
      <c r="ULO111" s="17"/>
      <c r="ULP111" s="17"/>
      <c r="ULQ111" s="17"/>
      <c r="ULR111" s="17"/>
      <c r="ULS111" s="17"/>
      <c r="ULT111" s="17"/>
      <c r="ULU111" s="17"/>
      <c r="ULV111" s="17"/>
      <c r="ULW111" s="17"/>
      <c r="ULX111" s="17"/>
      <c r="ULY111" s="17"/>
      <c r="ULZ111" s="17"/>
      <c r="UMA111" s="17"/>
      <c r="UMB111" s="17"/>
      <c r="UMC111" s="17"/>
      <c r="UMD111" s="17"/>
      <c r="UME111" s="17"/>
      <c r="UMF111" s="17"/>
      <c r="UMG111" s="17"/>
      <c r="UMH111" s="17"/>
      <c r="UMI111" s="17"/>
      <c r="UMJ111" s="17"/>
      <c r="UMK111" s="17"/>
      <c r="UML111" s="17"/>
      <c r="UMM111" s="17"/>
      <c r="UMN111" s="17"/>
      <c r="UMO111" s="17"/>
      <c r="UMP111" s="17"/>
      <c r="UMQ111" s="17"/>
      <c r="UMR111" s="17"/>
      <c r="UMS111" s="17"/>
      <c r="UMT111" s="17"/>
      <c r="UMU111" s="17"/>
      <c r="UMV111" s="17"/>
      <c r="UMW111" s="17"/>
      <c r="UMX111" s="17"/>
      <c r="UMY111" s="17"/>
      <c r="UMZ111" s="17"/>
      <c r="UNA111" s="17"/>
      <c r="UNB111" s="17"/>
      <c r="UNC111" s="17"/>
      <c r="UND111" s="17"/>
      <c r="UNE111" s="17"/>
      <c r="UNF111" s="17"/>
      <c r="UNG111" s="17"/>
      <c r="UNH111" s="17"/>
      <c r="UNI111" s="17"/>
      <c r="UNJ111" s="17"/>
      <c r="UNK111" s="17"/>
      <c r="UNL111" s="17"/>
      <c r="UNM111" s="17"/>
      <c r="UNN111" s="17"/>
      <c r="UNO111" s="17"/>
      <c r="UNP111" s="17"/>
      <c r="UNQ111" s="17"/>
      <c r="UNR111" s="17"/>
      <c r="UNS111" s="17"/>
      <c r="UNT111" s="17"/>
      <c r="UNU111" s="17"/>
      <c r="UNV111" s="17"/>
      <c r="UNW111" s="17"/>
      <c r="UNX111" s="17"/>
      <c r="UNY111" s="17"/>
      <c r="UNZ111" s="17"/>
      <c r="UOA111" s="17"/>
      <c r="UOB111" s="17"/>
      <c r="UOC111" s="17"/>
      <c r="UOD111" s="17"/>
      <c r="UOE111" s="17"/>
      <c r="UOF111" s="17"/>
      <c r="UOG111" s="17"/>
      <c r="UOH111" s="17"/>
      <c r="UOI111" s="17"/>
      <c r="UOJ111" s="17"/>
      <c r="UOK111" s="17"/>
      <c r="UOL111" s="17"/>
      <c r="UOM111" s="17"/>
      <c r="UON111" s="17"/>
      <c r="UOO111" s="17"/>
      <c r="UOP111" s="17"/>
      <c r="UOQ111" s="17"/>
      <c r="UOR111" s="17"/>
      <c r="UOS111" s="17"/>
      <c r="UOT111" s="17"/>
      <c r="UOU111" s="17"/>
      <c r="UOV111" s="17"/>
      <c r="UOW111" s="17"/>
      <c r="UOX111" s="17"/>
      <c r="UOY111" s="17"/>
      <c r="UOZ111" s="17"/>
      <c r="UPA111" s="17"/>
      <c r="UPB111" s="17"/>
      <c r="UPC111" s="17"/>
      <c r="UPD111" s="17"/>
      <c r="UPE111" s="17"/>
      <c r="UPF111" s="17"/>
      <c r="UPG111" s="17"/>
      <c r="UPH111" s="17"/>
      <c r="UPI111" s="17"/>
      <c r="UPJ111" s="17"/>
      <c r="UPK111" s="17"/>
      <c r="UPL111" s="17"/>
      <c r="UPM111" s="17"/>
      <c r="UPN111" s="17"/>
      <c r="UPO111" s="17"/>
      <c r="UPP111" s="17"/>
      <c r="UPQ111" s="17"/>
      <c r="UPR111" s="17"/>
      <c r="UPS111" s="17"/>
      <c r="UPT111" s="17"/>
      <c r="UPU111" s="17"/>
      <c r="UPV111" s="17"/>
      <c r="UPW111" s="17"/>
      <c r="UPX111" s="17"/>
      <c r="UPY111" s="17"/>
      <c r="UPZ111" s="17"/>
      <c r="UQA111" s="17"/>
      <c r="UQB111" s="17"/>
      <c r="UQC111" s="17"/>
      <c r="UQD111" s="17"/>
      <c r="UQE111" s="17"/>
      <c r="UQF111" s="17"/>
      <c r="UQG111" s="17"/>
      <c r="UQH111" s="17"/>
      <c r="UQI111" s="17"/>
      <c r="UQJ111" s="17"/>
      <c r="UQK111" s="17"/>
      <c r="UQL111" s="17"/>
      <c r="UQM111" s="17"/>
      <c r="UQN111" s="17"/>
      <c r="UQO111" s="17"/>
      <c r="UQP111" s="17"/>
      <c r="UQQ111" s="17"/>
      <c r="UQR111" s="17"/>
      <c r="UQS111" s="17"/>
      <c r="UQT111" s="17"/>
      <c r="UQU111" s="17"/>
      <c r="UQV111" s="17"/>
      <c r="UQW111" s="17"/>
      <c r="UQX111" s="17"/>
      <c r="UQY111" s="17"/>
      <c r="UQZ111" s="17"/>
      <c r="URA111" s="17"/>
      <c r="URB111" s="17"/>
      <c r="URC111" s="17"/>
      <c r="URD111" s="17"/>
      <c r="URE111" s="17"/>
      <c r="URF111" s="17"/>
      <c r="URG111" s="17"/>
      <c r="URH111" s="17"/>
      <c r="URI111" s="17"/>
      <c r="URJ111" s="17"/>
      <c r="URK111" s="17"/>
      <c r="URL111" s="17"/>
      <c r="URM111" s="17"/>
      <c r="URN111" s="17"/>
      <c r="URO111" s="17"/>
      <c r="URP111" s="17"/>
      <c r="URQ111" s="17"/>
      <c r="URR111" s="17"/>
      <c r="URS111" s="17"/>
      <c r="URT111" s="17"/>
      <c r="URU111" s="17"/>
      <c r="URV111" s="17"/>
      <c r="URW111" s="17"/>
      <c r="URX111" s="17"/>
      <c r="URY111" s="17"/>
      <c r="URZ111" s="17"/>
      <c r="USA111" s="17"/>
      <c r="USB111" s="17"/>
      <c r="USC111" s="17"/>
      <c r="USD111" s="17"/>
      <c r="USE111" s="17"/>
      <c r="USF111" s="17"/>
      <c r="USG111" s="17"/>
      <c r="USH111" s="17"/>
      <c r="USI111" s="17"/>
      <c r="USJ111" s="17"/>
      <c r="USK111" s="17"/>
      <c r="USL111" s="17"/>
      <c r="USM111" s="17"/>
      <c r="USN111" s="17"/>
      <c r="USO111" s="17"/>
      <c r="USP111" s="17"/>
      <c r="USQ111" s="17"/>
      <c r="USR111" s="17"/>
      <c r="USS111" s="17"/>
      <c r="UST111" s="17"/>
      <c r="USU111" s="17"/>
      <c r="USV111" s="17"/>
      <c r="USW111" s="17"/>
      <c r="USX111" s="17"/>
      <c r="USY111" s="17"/>
      <c r="USZ111" s="17"/>
      <c r="UTA111" s="17"/>
      <c r="UTB111" s="17"/>
      <c r="UTC111" s="17"/>
      <c r="UTD111" s="17"/>
      <c r="UTE111" s="17"/>
      <c r="UTF111" s="17"/>
      <c r="UTG111" s="17"/>
      <c r="UTH111" s="17"/>
      <c r="UTI111" s="17"/>
      <c r="UTJ111" s="17"/>
      <c r="UTK111" s="17"/>
      <c r="UTL111" s="17"/>
      <c r="UTM111" s="17"/>
      <c r="UTN111" s="17"/>
      <c r="UTO111" s="17"/>
      <c r="UTP111" s="17"/>
      <c r="UTQ111" s="17"/>
      <c r="UTR111" s="17"/>
      <c r="UTS111" s="17"/>
      <c r="UTT111" s="17"/>
      <c r="UTU111" s="17"/>
      <c r="UTV111" s="17"/>
      <c r="UTW111" s="17"/>
      <c r="UTX111" s="17"/>
      <c r="UTY111" s="17"/>
      <c r="UTZ111" s="17"/>
      <c r="UUA111" s="17"/>
      <c r="UUB111" s="17"/>
      <c r="UUC111" s="17"/>
      <c r="UUD111" s="17"/>
      <c r="UUE111" s="17"/>
      <c r="UUF111" s="17"/>
      <c r="UUG111" s="17"/>
      <c r="UUH111" s="17"/>
      <c r="UUI111" s="17"/>
      <c r="UUJ111" s="17"/>
      <c r="UUK111" s="17"/>
      <c r="UUL111" s="17"/>
      <c r="UUM111" s="17"/>
      <c r="UUN111" s="17"/>
      <c r="UUO111" s="17"/>
      <c r="UUP111" s="17"/>
      <c r="UUQ111" s="17"/>
      <c r="UUR111" s="17"/>
      <c r="UUS111" s="17"/>
      <c r="UUT111" s="17"/>
      <c r="UUU111" s="17"/>
      <c r="UUV111" s="17"/>
      <c r="UUW111" s="17"/>
      <c r="UUX111" s="17"/>
      <c r="UUY111" s="17"/>
      <c r="UUZ111" s="17"/>
      <c r="UVA111" s="17"/>
      <c r="UVB111" s="17"/>
      <c r="UVC111" s="17"/>
      <c r="UVD111" s="17"/>
      <c r="UVE111" s="17"/>
      <c r="UVF111" s="17"/>
      <c r="UVG111" s="17"/>
      <c r="UVH111" s="17"/>
      <c r="UVI111" s="17"/>
      <c r="UVJ111" s="17"/>
      <c r="UVK111" s="17"/>
      <c r="UVL111" s="17"/>
      <c r="UVM111" s="17"/>
      <c r="UVN111" s="17"/>
      <c r="UVO111" s="17"/>
      <c r="UVP111" s="17"/>
      <c r="UVQ111" s="17"/>
      <c r="UVR111" s="17"/>
      <c r="UVS111" s="17"/>
      <c r="UVT111" s="17"/>
      <c r="UVU111" s="17"/>
      <c r="UVV111" s="17"/>
      <c r="UVW111" s="17"/>
      <c r="UVX111" s="17"/>
      <c r="UVY111" s="17"/>
      <c r="UVZ111" s="17"/>
      <c r="UWA111" s="17"/>
      <c r="UWB111" s="17"/>
      <c r="UWC111" s="17"/>
      <c r="UWD111" s="17"/>
      <c r="UWE111" s="17"/>
      <c r="UWF111" s="17"/>
      <c r="UWG111" s="17"/>
      <c r="UWH111" s="17"/>
      <c r="UWI111" s="17"/>
      <c r="UWJ111" s="17"/>
      <c r="UWK111" s="17"/>
      <c r="UWL111" s="17"/>
      <c r="UWM111" s="17"/>
      <c r="UWN111" s="17"/>
      <c r="UWO111" s="17"/>
      <c r="UWP111" s="17"/>
      <c r="UWQ111" s="17"/>
      <c r="UWR111" s="17"/>
      <c r="UWS111" s="17"/>
      <c r="UWT111" s="17"/>
      <c r="UWU111" s="17"/>
      <c r="UWV111" s="17"/>
      <c r="UWW111" s="17"/>
      <c r="UWX111" s="17"/>
      <c r="UWY111" s="17"/>
      <c r="UWZ111" s="17"/>
      <c r="UXA111" s="17"/>
      <c r="UXB111" s="17"/>
      <c r="UXC111" s="17"/>
      <c r="UXD111" s="17"/>
      <c r="UXE111" s="17"/>
      <c r="UXF111" s="17"/>
      <c r="UXG111" s="17"/>
      <c r="UXH111" s="17"/>
      <c r="UXI111" s="17"/>
      <c r="UXJ111" s="17"/>
      <c r="UXK111" s="17"/>
      <c r="UXL111" s="17"/>
      <c r="UXM111" s="17"/>
      <c r="UXN111" s="17"/>
      <c r="UXO111" s="17"/>
      <c r="UXP111" s="17"/>
      <c r="UXQ111" s="17"/>
      <c r="UXR111" s="17"/>
      <c r="UXS111" s="17"/>
      <c r="UXT111" s="17"/>
      <c r="UXU111" s="17"/>
      <c r="UXV111" s="17"/>
      <c r="UXW111" s="17"/>
      <c r="UXX111" s="17"/>
      <c r="UXY111" s="17"/>
      <c r="UXZ111" s="17"/>
      <c r="UYA111" s="17"/>
      <c r="UYB111" s="17"/>
      <c r="UYC111" s="17"/>
      <c r="UYD111" s="17"/>
      <c r="UYE111" s="17"/>
      <c r="UYF111" s="17"/>
      <c r="UYG111" s="17"/>
      <c r="UYH111" s="17"/>
      <c r="UYI111" s="17"/>
      <c r="UYJ111" s="17"/>
      <c r="UYK111" s="17"/>
      <c r="UYL111" s="17"/>
      <c r="UYM111" s="17"/>
      <c r="UYN111" s="17"/>
      <c r="UYO111" s="17"/>
      <c r="UYP111" s="17"/>
      <c r="UYQ111" s="17"/>
      <c r="UYR111" s="17"/>
      <c r="UYS111" s="17"/>
      <c r="UYT111" s="17"/>
      <c r="UYU111" s="17"/>
      <c r="UYV111" s="17"/>
      <c r="UYW111" s="17"/>
      <c r="UYX111" s="17"/>
      <c r="UYY111" s="17"/>
      <c r="UYZ111" s="17"/>
      <c r="UZA111" s="17"/>
      <c r="UZB111" s="17"/>
      <c r="UZC111" s="17"/>
      <c r="UZD111" s="17"/>
      <c r="UZE111" s="17"/>
      <c r="UZF111" s="17"/>
      <c r="UZG111" s="17"/>
      <c r="UZH111" s="17"/>
      <c r="UZI111" s="17"/>
      <c r="UZJ111" s="17"/>
      <c r="UZK111" s="17"/>
      <c r="UZL111" s="17"/>
      <c r="UZM111" s="17"/>
      <c r="UZN111" s="17"/>
      <c r="UZO111" s="17"/>
      <c r="UZP111" s="17"/>
      <c r="UZQ111" s="17"/>
      <c r="UZR111" s="17"/>
      <c r="UZS111" s="17"/>
      <c r="UZT111" s="17"/>
      <c r="UZU111" s="17"/>
      <c r="UZV111" s="17"/>
      <c r="UZW111" s="17"/>
      <c r="UZX111" s="17"/>
      <c r="UZY111" s="17"/>
      <c r="UZZ111" s="17"/>
      <c r="VAA111" s="17"/>
      <c r="VAB111" s="17"/>
      <c r="VAC111" s="17"/>
      <c r="VAD111" s="17"/>
      <c r="VAE111" s="17"/>
      <c r="VAF111" s="17"/>
      <c r="VAG111" s="17"/>
      <c r="VAH111" s="17"/>
      <c r="VAI111" s="17"/>
      <c r="VAJ111" s="17"/>
      <c r="VAK111" s="17"/>
      <c r="VAL111" s="17"/>
      <c r="VAM111" s="17"/>
      <c r="VAN111" s="17"/>
      <c r="VAO111" s="17"/>
      <c r="VAP111" s="17"/>
      <c r="VAQ111" s="17"/>
      <c r="VAR111" s="17"/>
      <c r="VAS111" s="17"/>
      <c r="VAT111" s="17"/>
      <c r="VAU111" s="17"/>
      <c r="VAV111" s="17"/>
      <c r="VAW111" s="17"/>
      <c r="VAX111" s="17"/>
      <c r="VAY111" s="17"/>
      <c r="VAZ111" s="17"/>
      <c r="VBA111" s="17"/>
      <c r="VBB111" s="17"/>
      <c r="VBC111" s="17"/>
      <c r="VBD111" s="17"/>
      <c r="VBE111" s="17"/>
      <c r="VBF111" s="17"/>
      <c r="VBG111" s="17"/>
      <c r="VBH111" s="17"/>
      <c r="VBI111" s="17"/>
      <c r="VBJ111" s="17"/>
      <c r="VBK111" s="17"/>
      <c r="VBL111" s="17"/>
      <c r="VBM111" s="17"/>
      <c r="VBN111" s="17"/>
      <c r="VBO111" s="17"/>
      <c r="VBP111" s="17"/>
      <c r="VBQ111" s="17"/>
      <c r="VBR111" s="17"/>
      <c r="VBS111" s="17"/>
      <c r="VBT111" s="17"/>
      <c r="VBU111" s="17"/>
      <c r="VBV111" s="17"/>
      <c r="VBW111" s="17"/>
      <c r="VBX111" s="17"/>
      <c r="VBY111" s="17"/>
      <c r="VBZ111" s="17"/>
      <c r="VCA111" s="17"/>
      <c r="VCB111" s="17"/>
      <c r="VCC111" s="17"/>
      <c r="VCD111" s="17"/>
      <c r="VCE111" s="17"/>
      <c r="VCF111" s="17"/>
      <c r="VCG111" s="17"/>
      <c r="VCH111" s="17"/>
      <c r="VCI111" s="17"/>
      <c r="VCJ111" s="17"/>
      <c r="VCK111" s="17"/>
      <c r="VCL111" s="17"/>
      <c r="VCM111" s="17"/>
      <c r="VCN111" s="17"/>
      <c r="VCO111" s="17"/>
      <c r="VCP111" s="17"/>
      <c r="VCQ111" s="17"/>
      <c r="VCR111" s="17"/>
      <c r="VCS111" s="17"/>
      <c r="VCT111" s="17"/>
      <c r="VCU111" s="17"/>
      <c r="VCV111" s="17"/>
      <c r="VCW111" s="17"/>
      <c r="VCX111" s="17"/>
      <c r="VCY111" s="17"/>
      <c r="VCZ111" s="17"/>
      <c r="VDA111" s="17"/>
      <c r="VDB111" s="17"/>
      <c r="VDC111" s="17"/>
      <c r="VDD111" s="17"/>
      <c r="VDE111" s="17"/>
      <c r="VDF111" s="17"/>
      <c r="VDG111" s="17"/>
      <c r="VDH111" s="17"/>
      <c r="VDI111" s="17"/>
      <c r="VDJ111" s="17"/>
      <c r="VDK111" s="17"/>
      <c r="VDL111" s="17"/>
      <c r="VDM111" s="17"/>
      <c r="VDN111" s="17"/>
      <c r="VDO111" s="17"/>
      <c r="VDP111" s="17"/>
      <c r="VDQ111" s="17"/>
      <c r="VDR111" s="17"/>
      <c r="VDS111" s="17"/>
      <c r="VDT111" s="17"/>
      <c r="VDU111" s="17"/>
      <c r="VDV111" s="17"/>
      <c r="VDW111" s="17"/>
      <c r="VDX111" s="17"/>
      <c r="VDY111" s="17"/>
      <c r="VDZ111" s="17"/>
      <c r="VEA111" s="17"/>
      <c r="VEB111" s="17"/>
      <c r="VEC111" s="17"/>
      <c r="VED111" s="17"/>
      <c r="VEE111" s="17"/>
      <c r="VEF111" s="17"/>
      <c r="VEG111" s="17"/>
      <c r="VEH111" s="17"/>
      <c r="VEI111" s="17"/>
      <c r="VEJ111" s="17"/>
      <c r="VEK111" s="17"/>
      <c r="VEL111" s="17"/>
      <c r="VEM111" s="17"/>
      <c r="VEN111" s="17"/>
      <c r="VEO111" s="17"/>
      <c r="VEP111" s="17"/>
      <c r="VEQ111" s="17"/>
      <c r="VER111" s="17"/>
      <c r="VES111" s="17"/>
      <c r="VET111" s="17"/>
      <c r="VEU111" s="17"/>
      <c r="VEV111" s="17"/>
      <c r="VEW111" s="17"/>
      <c r="VEX111" s="17"/>
      <c r="VEY111" s="17"/>
      <c r="VEZ111" s="17"/>
      <c r="VFA111" s="17"/>
      <c r="VFB111" s="17"/>
      <c r="VFC111" s="17"/>
      <c r="VFD111" s="17"/>
      <c r="VFE111" s="17"/>
      <c r="VFF111" s="17"/>
      <c r="VFG111" s="17"/>
      <c r="VFH111" s="17"/>
      <c r="VFI111" s="17"/>
      <c r="VFJ111" s="17"/>
      <c r="VFK111" s="17"/>
      <c r="VFL111" s="17"/>
      <c r="VFM111" s="17"/>
      <c r="VFN111" s="17"/>
      <c r="VFO111" s="17"/>
      <c r="VFP111" s="17"/>
      <c r="VFQ111" s="17"/>
      <c r="VFR111" s="17"/>
      <c r="VFS111" s="17"/>
      <c r="VFT111" s="17"/>
      <c r="VFU111" s="17"/>
      <c r="VFV111" s="17"/>
      <c r="VFW111" s="17"/>
      <c r="VFX111" s="17"/>
      <c r="VFY111" s="17"/>
      <c r="VFZ111" s="17"/>
      <c r="VGA111" s="17"/>
      <c r="VGB111" s="17"/>
      <c r="VGC111" s="17"/>
      <c r="VGD111" s="17"/>
      <c r="VGE111" s="17"/>
      <c r="VGF111" s="17"/>
      <c r="VGG111" s="17"/>
      <c r="VGH111" s="17"/>
      <c r="VGI111" s="17"/>
      <c r="VGJ111" s="17"/>
      <c r="VGK111" s="17"/>
      <c r="VGL111" s="17"/>
      <c r="VGM111" s="17"/>
      <c r="VGN111" s="17"/>
      <c r="VGO111" s="17"/>
      <c r="VGP111" s="17"/>
      <c r="VGQ111" s="17"/>
      <c r="VGR111" s="17"/>
      <c r="VGS111" s="17"/>
      <c r="VGT111" s="17"/>
      <c r="VGU111" s="17"/>
      <c r="VGV111" s="17"/>
      <c r="VGW111" s="17"/>
      <c r="VGX111" s="17"/>
      <c r="VGY111" s="17"/>
      <c r="VGZ111" s="17"/>
      <c r="VHA111" s="17"/>
      <c r="VHB111" s="17"/>
      <c r="VHC111" s="17"/>
      <c r="VHD111" s="17"/>
      <c r="VHE111" s="17"/>
      <c r="VHF111" s="17"/>
      <c r="VHG111" s="17"/>
      <c r="VHH111" s="17"/>
      <c r="VHI111" s="17"/>
      <c r="VHJ111" s="17"/>
      <c r="VHK111" s="17"/>
      <c r="VHL111" s="17"/>
      <c r="VHM111" s="17"/>
      <c r="VHN111" s="17"/>
      <c r="VHO111" s="17"/>
      <c r="VHP111" s="17"/>
      <c r="VHQ111" s="17"/>
      <c r="VHR111" s="17"/>
      <c r="VHS111" s="17"/>
      <c r="VHT111" s="17"/>
      <c r="VHU111" s="17"/>
      <c r="VHV111" s="17"/>
      <c r="VHW111" s="17"/>
      <c r="VHX111" s="17"/>
      <c r="VHY111" s="17"/>
      <c r="VHZ111" s="17"/>
      <c r="VIA111" s="17"/>
      <c r="VIB111" s="17"/>
      <c r="VIC111" s="17"/>
      <c r="VID111" s="17"/>
      <c r="VIE111" s="17"/>
      <c r="VIF111" s="17"/>
      <c r="VIG111" s="17"/>
      <c r="VIH111" s="17"/>
      <c r="VII111" s="17"/>
      <c r="VIJ111" s="17"/>
      <c r="VIK111" s="17"/>
      <c r="VIL111" s="17"/>
      <c r="VIM111" s="17"/>
      <c r="VIN111" s="17"/>
      <c r="VIO111" s="17"/>
      <c r="VIP111" s="17"/>
      <c r="VIQ111" s="17"/>
      <c r="VIR111" s="17"/>
      <c r="VIS111" s="17"/>
      <c r="VIT111" s="17"/>
      <c r="VIU111" s="17"/>
      <c r="VIV111" s="17"/>
      <c r="VIW111" s="17"/>
      <c r="VIX111" s="17"/>
      <c r="VIY111" s="17"/>
      <c r="VIZ111" s="17"/>
      <c r="VJA111" s="17"/>
      <c r="VJB111" s="17"/>
      <c r="VJC111" s="17"/>
      <c r="VJD111" s="17"/>
      <c r="VJE111" s="17"/>
      <c r="VJF111" s="17"/>
      <c r="VJG111" s="17"/>
      <c r="VJH111" s="17"/>
      <c r="VJI111" s="17"/>
      <c r="VJJ111" s="17"/>
      <c r="VJK111" s="17"/>
      <c r="VJL111" s="17"/>
      <c r="VJM111" s="17"/>
      <c r="VJN111" s="17"/>
      <c r="VJO111" s="17"/>
      <c r="VJP111" s="17"/>
      <c r="VJQ111" s="17"/>
      <c r="VJR111" s="17"/>
      <c r="VJS111" s="17"/>
      <c r="VJT111" s="17"/>
      <c r="VJU111" s="17"/>
      <c r="VJV111" s="17"/>
      <c r="VJW111" s="17"/>
      <c r="VJX111" s="17"/>
      <c r="VJY111" s="17"/>
      <c r="VJZ111" s="17"/>
      <c r="VKA111" s="17"/>
      <c r="VKB111" s="17"/>
      <c r="VKC111" s="17"/>
      <c r="VKD111" s="17"/>
      <c r="VKE111" s="17"/>
      <c r="VKF111" s="17"/>
      <c r="VKG111" s="17"/>
      <c r="VKH111" s="17"/>
      <c r="VKI111" s="17"/>
      <c r="VKJ111" s="17"/>
      <c r="VKK111" s="17"/>
      <c r="VKL111" s="17"/>
      <c r="VKM111" s="17"/>
      <c r="VKN111" s="17"/>
      <c r="VKO111" s="17"/>
      <c r="VKP111" s="17"/>
      <c r="VKQ111" s="17"/>
      <c r="VKR111" s="17"/>
      <c r="VKS111" s="17"/>
      <c r="VKT111" s="17"/>
      <c r="VKU111" s="17"/>
      <c r="VKV111" s="17"/>
      <c r="VKW111" s="17"/>
      <c r="VKX111" s="17"/>
      <c r="VKY111" s="17"/>
      <c r="VKZ111" s="17"/>
      <c r="VLA111" s="17"/>
      <c r="VLB111" s="17"/>
      <c r="VLC111" s="17"/>
      <c r="VLD111" s="17"/>
      <c r="VLE111" s="17"/>
      <c r="VLF111" s="17"/>
      <c r="VLG111" s="17"/>
      <c r="VLH111" s="17"/>
      <c r="VLI111" s="17"/>
      <c r="VLJ111" s="17"/>
      <c r="VLK111" s="17"/>
      <c r="VLL111" s="17"/>
      <c r="VLM111" s="17"/>
      <c r="VLN111" s="17"/>
      <c r="VLO111" s="17"/>
      <c r="VLP111" s="17"/>
      <c r="VLQ111" s="17"/>
      <c r="VLR111" s="17"/>
      <c r="VLS111" s="17"/>
      <c r="VLT111" s="17"/>
      <c r="VLU111" s="17"/>
      <c r="VLV111" s="17"/>
      <c r="VLW111" s="17"/>
      <c r="VLX111" s="17"/>
      <c r="VLY111" s="17"/>
      <c r="VLZ111" s="17"/>
      <c r="VMA111" s="17"/>
      <c r="VMB111" s="17"/>
      <c r="VMC111" s="17"/>
      <c r="VMD111" s="17"/>
      <c r="VME111" s="17"/>
      <c r="VMF111" s="17"/>
      <c r="VMG111" s="17"/>
      <c r="VMH111" s="17"/>
      <c r="VMI111" s="17"/>
      <c r="VMJ111" s="17"/>
      <c r="VMK111" s="17"/>
      <c r="VML111" s="17"/>
      <c r="VMM111" s="17"/>
      <c r="VMN111" s="17"/>
      <c r="VMO111" s="17"/>
      <c r="VMP111" s="17"/>
      <c r="VMQ111" s="17"/>
      <c r="VMR111" s="17"/>
      <c r="VMS111" s="17"/>
      <c r="VMT111" s="17"/>
      <c r="VMU111" s="17"/>
      <c r="VMV111" s="17"/>
      <c r="VMW111" s="17"/>
      <c r="VMX111" s="17"/>
      <c r="VMY111" s="17"/>
      <c r="VMZ111" s="17"/>
      <c r="VNA111" s="17"/>
      <c r="VNB111" s="17"/>
      <c r="VNC111" s="17"/>
      <c r="VND111" s="17"/>
      <c r="VNE111" s="17"/>
      <c r="VNF111" s="17"/>
      <c r="VNG111" s="17"/>
      <c r="VNH111" s="17"/>
      <c r="VNI111" s="17"/>
      <c r="VNJ111" s="17"/>
      <c r="VNK111" s="17"/>
      <c r="VNL111" s="17"/>
      <c r="VNM111" s="17"/>
      <c r="VNN111" s="17"/>
      <c r="VNO111" s="17"/>
      <c r="VNP111" s="17"/>
      <c r="VNQ111" s="17"/>
      <c r="VNR111" s="17"/>
      <c r="VNS111" s="17"/>
      <c r="VNT111" s="17"/>
      <c r="VNU111" s="17"/>
      <c r="VNV111" s="17"/>
      <c r="VNW111" s="17"/>
      <c r="VNX111" s="17"/>
      <c r="VNY111" s="17"/>
      <c r="VNZ111" s="17"/>
      <c r="VOA111" s="17"/>
      <c r="VOB111" s="17"/>
      <c r="VOC111" s="17"/>
      <c r="VOD111" s="17"/>
      <c r="VOE111" s="17"/>
      <c r="VOF111" s="17"/>
      <c r="VOG111" s="17"/>
      <c r="VOH111" s="17"/>
      <c r="VOI111" s="17"/>
      <c r="VOJ111" s="17"/>
      <c r="VOK111" s="17"/>
      <c r="VOL111" s="17"/>
      <c r="VOM111" s="17"/>
      <c r="VON111" s="17"/>
      <c r="VOO111" s="17"/>
      <c r="VOP111" s="17"/>
      <c r="VOQ111" s="17"/>
      <c r="VOR111" s="17"/>
      <c r="VOS111" s="17"/>
      <c r="VOT111" s="17"/>
      <c r="VOU111" s="17"/>
      <c r="VOV111" s="17"/>
      <c r="VOW111" s="17"/>
      <c r="VOX111" s="17"/>
      <c r="VOY111" s="17"/>
      <c r="VOZ111" s="17"/>
      <c r="VPA111" s="17"/>
      <c r="VPB111" s="17"/>
      <c r="VPC111" s="17"/>
      <c r="VPD111" s="17"/>
      <c r="VPE111" s="17"/>
      <c r="VPF111" s="17"/>
      <c r="VPG111" s="17"/>
      <c r="VPH111" s="17"/>
      <c r="VPI111" s="17"/>
      <c r="VPJ111" s="17"/>
      <c r="VPK111" s="17"/>
      <c r="VPL111" s="17"/>
      <c r="VPM111" s="17"/>
      <c r="VPN111" s="17"/>
      <c r="VPO111" s="17"/>
      <c r="VPP111" s="17"/>
      <c r="VPQ111" s="17"/>
      <c r="VPR111" s="17"/>
      <c r="VPS111" s="17"/>
      <c r="VPT111" s="17"/>
      <c r="VPU111" s="17"/>
      <c r="VPV111" s="17"/>
      <c r="VPW111" s="17"/>
      <c r="VPX111" s="17"/>
      <c r="VPY111" s="17"/>
      <c r="VPZ111" s="17"/>
      <c r="VQA111" s="17"/>
      <c r="VQB111" s="17"/>
      <c r="VQC111" s="17"/>
      <c r="VQD111" s="17"/>
      <c r="VQE111" s="17"/>
      <c r="VQF111" s="17"/>
      <c r="VQG111" s="17"/>
      <c r="VQH111" s="17"/>
      <c r="VQI111" s="17"/>
      <c r="VQJ111" s="17"/>
      <c r="VQK111" s="17"/>
      <c r="VQL111" s="17"/>
      <c r="VQM111" s="17"/>
      <c r="VQN111" s="17"/>
      <c r="VQO111" s="17"/>
      <c r="VQP111" s="17"/>
      <c r="VQQ111" s="17"/>
      <c r="VQR111" s="17"/>
      <c r="VQS111" s="17"/>
      <c r="VQT111" s="17"/>
      <c r="VQU111" s="17"/>
      <c r="VQV111" s="17"/>
      <c r="VQW111" s="17"/>
      <c r="VQX111" s="17"/>
      <c r="VQY111" s="17"/>
      <c r="VQZ111" s="17"/>
      <c r="VRA111" s="17"/>
      <c r="VRB111" s="17"/>
      <c r="VRC111" s="17"/>
      <c r="VRD111" s="17"/>
      <c r="VRE111" s="17"/>
      <c r="VRF111" s="17"/>
      <c r="VRG111" s="17"/>
      <c r="VRH111" s="17"/>
      <c r="VRI111" s="17"/>
      <c r="VRJ111" s="17"/>
      <c r="VRK111" s="17"/>
      <c r="VRL111" s="17"/>
      <c r="VRM111" s="17"/>
      <c r="VRN111" s="17"/>
      <c r="VRO111" s="17"/>
      <c r="VRP111" s="17"/>
      <c r="VRQ111" s="17"/>
      <c r="VRR111" s="17"/>
      <c r="VRS111" s="17"/>
      <c r="VRT111" s="17"/>
      <c r="VRU111" s="17"/>
      <c r="VRV111" s="17"/>
      <c r="VRW111" s="17"/>
      <c r="VRX111" s="17"/>
      <c r="VRY111" s="17"/>
      <c r="VRZ111" s="17"/>
      <c r="VSA111" s="17"/>
      <c r="VSB111" s="17"/>
      <c r="VSC111" s="17"/>
      <c r="VSD111" s="17"/>
      <c r="VSE111" s="17"/>
      <c r="VSF111" s="17"/>
      <c r="VSG111" s="17"/>
      <c r="VSH111" s="17"/>
      <c r="VSI111" s="17"/>
      <c r="VSJ111" s="17"/>
      <c r="VSK111" s="17"/>
      <c r="VSL111" s="17"/>
      <c r="VSM111" s="17"/>
      <c r="VSN111" s="17"/>
      <c r="VSO111" s="17"/>
      <c r="VSP111" s="17"/>
      <c r="VSQ111" s="17"/>
      <c r="VSR111" s="17"/>
      <c r="VSS111" s="17"/>
      <c r="VST111" s="17"/>
      <c r="VSU111" s="17"/>
      <c r="VSV111" s="17"/>
      <c r="VSW111" s="17"/>
      <c r="VSX111" s="17"/>
      <c r="VSY111" s="17"/>
      <c r="VSZ111" s="17"/>
      <c r="VTA111" s="17"/>
      <c r="VTB111" s="17"/>
      <c r="VTC111" s="17"/>
      <c r="VTD111" s="17"/>
      <c r="VTE111" s="17"/>
      <c r="VTF111" s="17"/>
      <c r="VTG111" s="17"/>
      <c r="VTH111" s="17"/>
      <c r="VTI111" s="17"/>
      <c r="VTJ111" s="17"/>
      <c r="VTK111" s="17"/>
      <c r="VTL111" s="17"/>
      <c r="VTM111" s="17"/>
      <c r="VTN111" s="17"/>
      <c r="VTO111" s="17"/>
      <c r="VTP111" s="17"/>
      <c r="VTQ111" s="17"/>
      <c r="VTR111" s="17"/>
      <c r="VTS111" s="17"/>
      <c r="VTT111" s="17"/>
      <c r="VTU111" s="17"/>
      <c r="VTV111" s="17"/>
      <c r="VTW111" s="17"/>
      <c r="VTX111" s="17"/>
      <c r="VTY111" s="17"/>
      <c r="VTZ111" s="17"/>
      <c r="VUA111" s="17"/>
      <c r="VUB111" s="17"/>
      <c r="VUC111" s="17"/>
      <c r="VUD111" s="17"/>
      <c r="VUE111" s="17"/>
      <c r="VUF111" s="17"/>
      <c r="VUG111" s="17"/>
      <c r="VUH111" s="17"/>
      <c r="VUI111" s="17"/>
      <c r="VUJ111" s="17"/>
      <c r="VUK111" s="17"/>
      <c r="VUL111" s="17"/>
      <c r="VUM111" s="17"/>
      <c r="VUN111" s="17"/>
      <c r="VUO111" s="17"/>
      <c r="VUP111" s="17"/>
      <c r="VUQ111" s="17"/>
      <c r="VUR111" s="17"/>
      <c r="VUS111" s="17"/>
      <c r="VUT111" s="17"/>
      <c r="VUU111" s="17"/>
      <c r="VUV111" s="17"/>
      <c r="VUW111" s="17"/>
      <c r="VUX111" s="17"/>
      <c r="VUY111" s="17"/>
      <c r="VUZ111" s="17"/>
      <c r="VVA111" s="17"/>
      <c r="VVB111" s="17"/>
      <c r="VVC111" s="17"/>
      <c r="VVD111" s="17"/>
      <c r="VVE111" s="17"/>
      <c r="VVF111" s="17"/>
      <c r="VVG111" s="17"/>
      <c r="VVH111" s="17"/>
      <c r="VVI111" s="17"/>
      <c r="VVJ111" s="17"/>
      <c r="VVK111" s="17"/>
      <c r="VVL111" s="17"/>
      <c r="VVM111" s="17"/>
      <c r="VVN111" s="17"/>
      <c r="VVO111" s="17"/>
      <c r="VVP111" s="17"/>
      <c r="VVQ111" s="17"/>
      <c r="VVR111" s="17"/>
      <c r="VVS111" s="17"/>
      <c r="VVT111" s="17"/>
      <c r="VVU111" s="17"/>
      <c r="VVV111" s="17"/>
      <c r="VVW111" s="17"/>
      <c r="VVX111" s="17"/>
      <c r="VVY111" s="17"/>
      <c r="VVZ111" s="17"/>
      <c r="VWA111" s="17"/>
      <c r="VWB111" s="17"/>
      <c r="VWC111" s="17"/>
      <c r="VWD111" s="17"/>
      <c r="VWE111" s="17"/>
      <c r="VWF111" s="17"/>
      <c r="VWG111" s="17"/>
      <c r="VWH111" s="17"/>
      <c r="VWI111" s="17"/>
      <c r="VWJ111" s="17"/>
      <c r="VWK111" s="17"/>
      <c r="VWL111" s="17"/>
      <c r="VWM111" s="17"/>
      <c r="VWN111" s="17"/>
      <c r="VWO111" s="17"/>
      <c r="VWP111" s="17"/>
      <c r="VWQ111" s="17"/>
      <c r="VWR111" s="17"/>
      <c r="VWS111" s="17"/>
      <c r="VWT111" s="17"/>
      <c r="VWU111" s="17"/>
      <c r="VWV111" s="17"/>
      <c r="VWW111" s="17"/>
      <c r="VWX111" s="17"/>
      <c r="VWY111" s="17"/>
      <c r="VWZ111" s="17"/>
      <c r="VXA111" s="17"/>
      <c r="VXB111" s="17"/>
      <c r="VXC111" s="17"/>
      <c r="VXD111" s="17"/>
      <c r="VXE111" s="17"/>
      <c r="VXF111" s="17"/>
      <c r="VXG111" s="17"/>
      <c r="VXH111" s="17"/>
      <c r="VXI111" s="17"/>
      <c r="VXJ111" s="17"/>
      <c r="VXK111" s="17"/>
      <c r="VXL111" s="17"/>
      <c r="VXM111" s="17"/>
      <c r="VXN111" s="17"/>
      <c r="VXO111" s="17"/>
      <c r="VXP111" s="17"/>
      <c r="VXQ111" s="17"/>
      <c r="VXR111" s="17"/>
      <c r="VXS111" s="17"/>
      <c r="VXT111" s="17"/>
      <c r="VXU111" s="17"/>
      <c r="VXV111" s="17"/>
      <c r="VXW111" s="17"/>
      <c r="VXX111" s="17"/>
      <c r="VXY111" s="17"/>
      <c r="VXZ111" s="17"/>
      <c r="VYA111" s="17"/>
      <c r="VYB111" s="17"/>
      <c r="VYC111" s="17"/>
      <c r="VYD111" s="17"/>
      <c r="VYE111" s="17"/>
      <c r="VYF111" s="17"/>
      <c r="VYG111" s="17"/>
      <c r="VYH111" s="17"/>
      <c r="VYI111" s="17"/>
      <c r="VYJ111" s="17"/>
      <c r="VYK111" s="17"/>
      <c r="VYL111" s="17"/>
      <c r="VYM111" s="17"/>
      <c r="VYN111" s="17"/>
      <c r="VYO111" s="17"/>
      <c r="VYP111" s="17"/>
      <c r="VYQ111" s="17"/>
      <c r="VYR111" s="17"/>
      <c r="VYS111" s="17"/>
      <c r="VYT111" s="17"/>
      <c r="VYU111" s="17"/>
      <c r="VYV111" s="17"/>
      <c r="VYW111" s="17"/>
      <c r="VYX111" s="17"/>
      <c r="VYY111" s="17"/>
      <c r="VYZ111" s="17"/>
      <c r="VZA111" s="17"/>
      <c r="VZB111" s="17"/>
      <c r="VZC111" s="17"/>
      <c r="VZD111" s="17"/>
      <c r="VZE111" s="17"/>
      <c r="VZF111" s="17"/>
      <c r="VZG111" s="17"/>
      <c r="VZH111" s="17"/>
      <c r="VZI111" s="17"/>
      <c r="VZJ111" s="17"/>
      <c r="VZK111" s="17"/>
      <c r="VZL111" s="17"/>
      <c r="VZM111" s="17"/>
      <c r="VZN111" s="17"/>
      <c r="VZO111" s="17"/>
      <c r="VZP111" s="17"/>
      <c r="VZQ111" s="17"/>
      <c r="VZR111" s="17"/>
      <c r="VZS111" s="17"/>
      <c r="VZT111" s="17"/>
      <c r="VZU111" s="17"/>
      <c r="VZV111" s="17"/>
      <c r="VZW111" s="17"/>
      <c r="VZX111" s="17"/>
      <c r="VZY111" s="17"/>
      <c r="VZZ111" s="17"/>
      <c r="WAA111" s="17"/>
      <c r="WAB111" s="17"/>
      <c r="WAC111" s="17"/>
      <c r="WAD111" s="17"/>
      <c r="WAE111" s="17"/>
      <c r="WAF111" s="17"/>
      <c r="WAG111" s="17"/>
      <c r="WAH111" s="17"/>
      <c r="WAI111" s="17"/>
      <c r="WAJ111" s="17"/>
      <c r="WAK111" s="17"/>
      <c r="WAL111" s="17"/>
      <c r="WAM111" s="17"/>
      <c r="WAN111" s="17"/>
      <c r="WAO111" s="17"/>
      <c r="WAP111" s="17"/>
      <c r="WAQ111" s="17"/>
      <c r="WAR111" s="17"/>
      <c r="WAS111" s="17"/>
      <c r="WAT111" s="17"/>
      <c r="WAU111" s="17"/>
      <c r="WAV111" s="17"/>
      <c r="WAW111" s="17"/>
      <c r="WAX111" s="17"/>
      <c r="WAY111" s="17"/>
      <c r="WAZ111" s="17"/>
      <c r="WBA111" s="17"/>
      <c r="WBB111" s="17"/>
      <c r="WBC111" s="17"/>
      <c r="WBD111" s="17"/>
      <c r="WBE111" s="17"/>
      <c r="WBF111" s="17"/>
      <c r="WBG111" s="17"/>
      <c r="WBH111" s="17"/>
      <c r="WBI111" s="17"/>
      <c r="WBJ111" s="17"/>
      <c r="WBK111" s="17"/>
      <c r="WBL111" s="17"/>
      <c r="WBM111" s="17"/>
      <c r="WBN111" s="17"/>
      <c r="WBO111" s="17"/>
      <c r="WBP111" s="17"/>
      <c r="WBQ111" s="17"/>
      <c r="WBR111" s="17"/>
      <c r="WBS111" s="17"/>
      <c r="WBT111" s="17"/>
      <c r="WBU111" s="17"/>
      <c r="WBV111" s="17"/>
      <c r="WBW111" s="17"/>
      <c r="WBX111" s="17"/>
      <c r="WBY111" s="17"/>
      <c r="WBZ111" s="17"/>
      <c r="WCA111" s="17"/>
      <c r="WCB111" s="17"/>
      <c r="WCC111" s="17"/>
      <c r="WCD111" s="17"/>
      <c r="WCE111" s="17"/>
      <c r="WCF111" s="17"/>
      <c r="WCG111" s="17"/>
      <c r="WCH111" s="17"/>
      <c r="WCI111" s="17"/>
      <c r="WCJ111" s="17"/>
      <c r="WCK111" s="17"/>
      <c r="WCL111" s="17"/>
      <c r="WCM111" s="17"/>
      <c r="WCN111" s="17"/>
      <c r="WCO111" s="17"/>
      <c r="WCP111" s="17"/>
      <c r="WCQ111" s="17"/>
      <c r="WCR111" s="17"/>
      <c r="WCS111" s="17"/>
      <c r="WCT111" s="17"/>
      <c r="WCU111" s="17"/>
      <c r="WCV111" s="17"/>
      <c r="WCW111" s="17"/>
      <c r="WCX111" s="17"/>
      <c r="WCY111" s="17"/>
      <c r="WCZ111" s="17"/>
      <c r="WDA111" s="17"/>
      <c r="WDB111" s="17"/>
      <c r="WDC111" s="17"/>
      <c r="WDD111" s="17"/>
      <c r="WDE111" s="17"/>
      <c r="WDF111" s="17"/>
      <c r="WDG111" s="17"/>
      <c r="WDH111" s="17"/>
      <c r="WDI111" s="17"/>
      <c r="WDJ111" s="17"/>
      <c r="WDK111" s="17"/>
      <c r="WDL111" s="17"/>
      <c r="WDM111" s="17"/>
      <c r="WDN111" s="17"/>
      <c r="WDO111" s="17"/>
      <c r="WDP111" s="17"/>
      <c r="WDQ111" s="17"/>
      <c r="WDR111" s="17"/>
      <c r="WDS111" s="17"/>
      <c r="WDT111" s="17"/>
      <c r="WDU111" s="17"/>
      <c r="WDV111" s="17"/>
      <c r="WDW111" s="17"/>
      <c r="WDX111" s="17"/>
      <c r="WDY111" s="17"/>
      <c r="WDZ111" s="17"/>
      <c r="WEA111" s="17"/>
      <c r="WEB111" s="17"/>
      <c r="WEC111" s="17"/>
      <c r="WED111" s="17"/>
      <c r="WEE111" s="17"/>
      <c r="WEF111" s="17"/>
      <c r="WEG111" s="17"/>
      <c r="WEH111" s="17"/>
      <c r="WEI111" s="17"/>
      <c r="WEJ111" s="17"/>
      <c r="WEK111" s="17"/>
      <c r="WEL111" s="17"/>
      <c r="WEM111" s="17"/>
      <c r="WEN111" s="17"/>
      <c r="WEO111" s="17"/>
      <c r="WEP111" s="17"/>
      <c r="WEQ111" s="17"/>
      <c r="WER111" s="17"/>
      <c r="WES111" s="17"/>
      <c r="WET111" s="17"/>
      <c r="WEU111" s="17"/>
      <c r="WEV111" s="17"/>
      <c r="WEW111" s="17"/>
      <c r="WEX111" s="17"/>
      <c r="WEY111" s="17"/>
      <c r="WEZ111" s="17"/>
      <c r="WFA111" s="17"/>
      <c r="WFB111" s="17"/>
      <c r="WFC111" s="17"/>
      <c r="WFD111" s="17"/>
      <c r="WFE111" s="17"/>
      <c r="WFF111" s="17"/>
      <c r="WFG111" s="17"/>
      <c r="WFH111" s="17"/>
      <c r="WFI111" s="17"/>
      <c r="WFJ111" s="17"/>
      <c r="WFK111" s="17"/>
      <c r="WFL111" s="17"/>
      <c r="WFM111" s="17"/>
      <c r="WFN111" s="17"/>
      <c r="WFO111" s="17"/>
      <c r="WFP111" s="17"/>
      <c r="WFQ111" s="17"/>
      <c r="WFR111" s="17"/>
      <c r="WFS111" s="17"/>
      <c r="WFT111" s="17"/>
      <c r="WFU111" s="17"/>
      <c r="WFV111" s="17"/>
      <c r="WFW111" s="17"/>
      <c r="WFX111" s="17"/>
      <c r="WFY111" s="17"/>
      <c r="WFZ111" s="17"/>
      <c r="WGA111" s="17"/>
      <c r="WGB111" s="17"/>
      <c r="WGC111" s="17"/>
      <c r="WGD111" s="17"/>
      <c r="WGE111" s="17"/>
      <c r="WGF111" s="17"/>
      <c r="WGG111" s="17"/>
      <c r="WGH111" s="17"/>
      <c r="WGI111" s="17"/>
      <c r="WGJ111" s="17"/>
      <c r="WGK111" s="17"/>
      <c r="WGL111" s="17"/>
      <c r="WGM111" s="17"/>
      <c r="WGN111" s="17"/>
      <c r="WGO111" s="17"/>
      <c r="WGP111" s="17"/>
      <c r="WGQ111" s="17"/>
      <c r="WGR111" s="17"/>
      <c r="WGS111" s="17"/>
      <c r="WGT111" s="17"/>
      <c r="WGU111" s="17"/>
      <c r="WGV111" s="17"/>
      <c r="WGW111" s="17"/>
      <c r="WGX111" s="17"/>
      <c r="WGY111" s="17"/>
      <c r="WGZ111" s="17"/>
      <c r="WHA111" s="17"/>
      <c r="WHB111" s="17"/>
      <c r="WHC111" s="17"/>
      <c r="WHD111" s="17"/>
      <c r="WHE111" s="17"/>
      <c r="WHF111" s="17"/>
      <c r="WHG111" s="17"/>
      <c r="WHH111" s="17"/>
      <c r="WHI111" s="17"/>
      <c r="WHJ111" s="17"/>
      <c r="WHK111" s="17"/>
      <c r="WHL111" s="17"/>
      <c r="WHM111" s="17"/>
      <c r="WHN111" s="17"/>
      <c r="WHO111" s="17"/>
      <c r="WHP111" s="17"/>
      <c r="WHQ111" s="17"/>
      <c r="WHR111" s="17"/>
      <c r="WHS111" s="17"/>
      <c r="WHT111" s="17"/>
      <c r="WHU111" s="17"/>
      <c r="WHV111" s="17"/>
      <c r="WHW111" s="17"/>
      <c r="WHX111" s="17"/>
      <c r="WHY111" s="17"/>
      <c r="WHZ111" s="17"/>
      <c r="WIA111" s="17"/>
      <c r="WIB111" s="17"/>
      <c r="WIC111" s="17"/>
      <c r="WID111" s="17"/>
      <c r="WIE111" s="17"/>
      <c r="WIF111" s="17"/>
      <c r="WIG111" s="17"/>
      <c r="WIH111" s="17"/>
      <c r="WII111" s="17"/>
      <c r="WIJ111" s="17"/>
      <c r="WIK111" s="17"/>
      <c r="WIL111" s="17"/>
      <c r="WIM111" s="17"/>
      <c r="WIN111" s="17"/>
      <c r="WIO111" s="17"/>
      <c r="WIP111" s="17"/>
      <c r="WIQ111" s="17"/>
      <c r="WIR111" s="17"/>
      <c r="WIS111" s="17"/>
      <c r="WIT111" s="17"/>
      <c r="WIU111" s="17"/>
      <c r="WIV111" s="17"/>
      <c r="WIW111" s="17"/>
      <c r="WIX111" s="17"/>
      <c r="WIY111" s="17"/>
      <c r="WIZ111" s="17"/>
      <c r="WJA111" s="17"/>
      <c r="WJB111" s="17"/>
      <c r="WJC111" s="17"/>
      <c r="WJD111" s="17"/>
      <c r="WJE111" s="17"/>
      <c r="WJF111" s="17"/>
      <c r="WJG111" s="17"/>
      <c r="WJH111" s="17"/>
      <c r="WJI111" s="17"/>
      <c r="WJJ111" s="17"/>
      <c r="WJK111" s="17"/>
      <c r="WJL111" s="17"/>
      <c r="WJM111" s="17"/>
      <c r="WJN111" s="17"/>
      <c r="WJO111" s="17"/>
      <c r="WJP111" s="17"/>
      <c r="WJQ111" s="17"/>
      <c r="WJR111" s="17"/>
      <c r="WJS111" s="17"/>
      <c r="WJT111" s="17"/>
      <c r="WJU111" s="17"/>
      <c r="WJV111" s="17"/>
      <c r="WJW111" s="17"/>
      <c r="WJX111" s="17"/>
      <c r="WJY111" s="17"/>
      <c r="WJZ111" s="17"/>
      <c r="WKA111" s="17"/>
      <c r="WKB111" s="17"/>
      <c r="WKC111" s="17"/>
      <c r="WKD111" s="17"/>
      <c r="WKE111" s="17"/>
      <c r="WKF111" s="17"/>
      <c r="WKG111" s="17"/>
      <c r="WKH111" s="17"/>
      <c r="WKI111" s="17"/>
      <c r="WKJ111" s="17"/>
      <c r="WKK111" s="17"/>
      <c r="WKL111" s="17"/>
      <c r="WKM111" s="17"/>
      <c r="WKN111" s="17"/>
      <c r="WKO111" s="17"/>
      <c r="WKP111" s="17"/>
      <c r="WKQ111" s="17"/>
      <c r="WKR111" s="17"/>
      <c r="WKS111" s="17"/>
      <c r="WKT111" s="17"/>
      <c r="WKU111" s="17"/>
      <c r="WKV111" s="17"/>
      <c r="WKW111" s="17"/>
      <c r="WKX111" s="17"/>
      <c r="WKY111" s="17"/>
      <c r="WKZ111" s="17"/>
      <c r="WLA111" s="17"/>
      <c r="WLB111" s="17"/>
      <c r="WLC111" s="17"/>
      <c r="WLD111" s="17"/>
      <c r="WLE111" s="17"/>
      <c r="WLF111" s="17"/>
      <c r="WLG111" s="17"/>
      <c r="WLH111" s="17"/>
      <c r="WLI111" s="17"/>
      <c r="WLJ111" s="17"/>
      <c r="WLK111" s="17"/>
      <c r="WLL111" s="17"/>
      <c r="WLM111" s="17"/>
      <c r="WLN111" s="17"/>
      <c r="WLO111" s="17"/>
      <c r="WLP111" s="17"/>
      <c r="WLQ111" s="17"/>
      <c r="WLR111" s="17"/>
      <c r="WLS111" s="17"/>
      <c r="WLT111" s="17"/>
      <c r="WLU111" s="17"/>
      <c r="WLV111" s="17"/>
      <c r="WLW111" s="17"/>
      <c r="WLX111" s="17"/>
      <c r="WLY111" s="17"/>
      <c r="WLZ111" s="17"/>
      <c r="WMA111" s="17"/>
      <c r="WMB111" s="17"/>
      <c r="WMC111" s="17"/>
      <c r="WMD111" s="17"/>
      <c r="WME111" s="17"/>
      <c r="WMF111" s="17"/>
      <c r="WMG111" s="17"/>
      <c r="WMH111" s="17"/>
      <c r="WMI111" s="17"/>
      <c r="WMJ111" s="17"/>
      <c r="WMK111" s="17"/>
      <c r="WML111" s="17"/>
      <c r="WMM111" s="17"/>
      <c r="WMN111" s="17"/>
      <c r="WMO111" s="17"/>
      <c r="WMP111" s="17"/>
      <c r="WMQ111" s="17"/>
      <c r="WMR111" s="17"/>
      <c r="WMS111" s="17"/>
      <c r="WMT111" s="17"/>
      <c r="WMU111" s="17"/>
      <c r="WMV111" s="17"/>
      <c r="WMW111" s="17"/>
      <c r="WMX111" s="17"/>
      <c r="WMY111" s="17"/>
      <c r="WMZ111" s="17"/>
      <c r="WNA111" s="17"/>
      <c r="WNB111" s="17"/>
      <c r="WNC111" s="17"/>
      <c r="WND111" s="17"/>
      <c r="WNE111" s="17"/>
      <c r="WNF111" s="17"/>
      <c r="WNG111" s="17"/>
      <c r="WNH111" s="17"/>
      <c r="WNI111" s="17"/>
      <c r="WNJ111" s="17"/>
      <c r="WNK111" s="17"/>
      <c r="WNL111" s="17"/>
      <c r="WNM111" s="17"/>
      <c r="WNN111" s="17"/>
      <c r="WNO111" s="17"/>
      <c r="WNP111" s="17"/>
      <c r="WNQ111" s="17"/>
      <c r="WNR111" s="17"/>
      <c r="WNS111" s="17"/>
      <c r="WNT111" s="17"/>
      <c r="WNU111" s="17"/>
      <c r="WNV111" s="17"/>
      <c r="WNW111" s="17"/>
      <c r="WNX111" s="17"/>
      <c r="WNY111" s="17"/>
      <c r="WNZ111" s="17"/>
      <c r="WOA111" s="17"/>
      <c r="WOB111" s="17"/>
      <c r="WOC111" s="17"/>
      <c r="WOD111" s="17"/>
      <c r="WOE111" s="17"/>
      <c r="WOF111" s="17"/>
      <c r="WOG111" s="17"/>
      <c r="WOH111" s="17"/>
      <c r="WOI111" s="17"/>
      <c r="WOJ111" s="17"/>
      <c r="WOK111" s="17"/>
      <c r="WOL111" s="17"/>
      <c r="WOM111" s="17"/>
      <c r="WON111" s="17"/>
      <c r="WOO111" s="17"/>
      <c r="WOP111" s="17"/>
      <c r="WOQ111" s="17"/>
      <c r="WOR111" s="17"/>
      <c r="WOS111" s="17"/>
      <c r="WOT111" s="17"/>
      <c r="WOU111" s="17"/>
      <c r="WOV111" s="17"/>
      <c r="WOW111" s="17"/>
      <c r="WOX111" s="17"/>
      <c r="WOY111" s="17"/>
      <c r="WOZ111" s="17"/>
      <c r="WPA111" s="17"/>
      <c r="WPB111" s="17"/>
      <c r="WPC111" s="17"/>
      <c r="WPD111" s="17"/>
      <c r="WPE111" s="17"/>
      <c r="WPF111" s="17"/>
      <c r="WPG111" s="17"/>
      <c r="WPH111" s="17"/>
      <c r="WPI111" s="17"/>
      <c r="WPJ111" s="17"/>
      <c r="WPK111" s="17"/>
      <c r="WPL111" s="17"/>
      <c r="WPM111" s="17"/>
      <c r="WPN111" s="17"/>
      <c r="WPO111" s="17"/>
      <c r="WPP111" s="17"/>
      <c r="WPQ111" s="17"/>
      <c r="WPR111" s="17"/>
      <c r="WPS111" s="17"/>
      <c r="WPT111" s="17"/>
      <c r="WPU111" s="17"/>
      <c r="WPV111" s="17"/>
      <c r="WPW111" s="17"/>
      <c r="WPX111" s="17"/>
      <c r="WPY111" s="17"/>
      <c r="WPZ111" s="17"/>
      <c r="WQA111" s="17"/>
      <c r="WQB111" s="17"/>
      <c r="WQC111" s="17"/>
      <c r="WQD111" s="17"/>
      <c r="WQE111" s="17"/>
      <c r="WQF111" s="17"/>
      <c r="WQG111" s="17"/>
      <c r="WQH111" s="17"/>
      <c r="WQI111" s="17"/>
      <c r="WQJ111" s="17"/>
      <c r="WQK111" s="17"/>
      <c r="WQL111" s="17"/>
      <c r="WQM111" s="17"/>
      <c r="WQN111" s="17"/>
      <c r="WQO111" s="17"/>
      <c r="WQP111" s="17"/>
      <c r="WQQ111" s="17"/>
      <c r="WQR111" s="17"/>
      <c r="WQS111" s="17"/>
      <c r="WQT111" s="17"/>
      <c r="WQU111" s="17"/>
      <c r="WQV111" s="17"/>
      <c r="WQW111" s="17"/>
      <c r="WQX111" s="17"/>
      <c r="WQY111" s="17"/>
      <c r="WQZ111" s="17"/>
      <c r="WRA111" s="17"/>
      <c r="WRB111" s="17"/>
      <c r="WRC111" s="17"/>
      <c r="WRD111" s="17"/>
      <c r="WRE111" s="17"/>
      <c r="WRF111" s="17"/>
      <c r="WRG111" s="17"/>
      <c r="WRH111" s="17"/>
      <c r="WRI111" s="17"/>
      <c r="WRJ111" s="17"/>
      <c r="WRK111" s="17"/>
      <c r="WRL111" s="17"/>
      <c r="WRM111" s="17"/>
      <c r="WRN111" s="17"/>
      <c r="WRO111" s="17"/>
      <c r="WRP111" s="17"/>
      <c r="WRQ111" s="17"/>
      <c r="WRR111" s="17"/>
      <c r="WRS111" s="17"/>
      <c r="WRT111" s="17"/>
      <c r="WRU111" s="17"/>
      <c r="WRV111" s="17"/>
      <c r="WRW111" s="17"/>
      <c r="WRX111" s="17"/>
      <c r="WRY111" s="17"/>
      <c r="WRZ111" s="17"/>
      <c r="WSA111" s="17"/>
      <c r="WSB111" s="17"/>
      <c r="WSC111" s="17"/>
      <c r="WSD111" s="17"/>
      <c r="WSE111" s="17"/>
      <c r="WSF111" s="17"/>
      <c r="WSG111" s="17"/>
      <c r="WSH111" s="17"/>
      <c r="WSI111" s="17"/>
      <c r="WSJ111" s="17"/>
      <c r="WSK111" s="17"/>
      <c r="WSL111" s="17"/>
      <c r="WSM111" s="17"/>
      <c r="WSN111" s="17"/>
      <c r="WSO111" s="17"/>
      <c r="WSP111" s="17"/>
      <c r="WSQ111" s="17"/>
      <c r="WSR111" s="17"/>
      <c r="WSS111" s="17"/>
      <c r="WST111" s="17"/>
      <c r="WSU111" s="17"/>
      <c r="WSV111" s="17"/>
      <c r="WSW111" s="17"/>
      <c r="WSX111" s="17"/>
      <c r="WSY111" s="17"/>
      <c r="WSZ111" s="17"/>
      <c r="WTA111" s="17"/>
      <c r="WTB111" s="17"/>
      <c r="WTC111" s="17"/>
      <c r="WTD111" s="17"/>
      <c r="WTE111" s="17"/>
      <c r="WTF111" s="17"/>
      <c r="WTG111" s="17"/>
      <c r="WTH111" s="17"/>
      <c r="WTI111" s="17"/>
      <c r="WTJ111" s="17"/>
      <c r="WTK111" s="17"/>
      <c r="WTL111" s="17"/>
      <c r="WTM111" s="17"/>
      <c r="WTN111" s="17"/>
      <c r="WTO111" s="17"/>
      <c r="WTP111" s="17"/>
      <c r="WTQ111" s="17"/>
      <c r="WTR111" s="17"/>
      <c r="WTS111" s="17"/>
      <c r="WTT111" s="17"/>
      <c r="WTU111" s="17"/>
      <c r="WTV111" s="17"/>
      <c r="WTW111" s="17"/>
      <c r="WTX111" s="17"/>
      <c r="WTY111" s="17"/>
      <c r="WTZ111" s="17"/>
      <c r="WUA111" s="17"/>
      <c r="WUB111" s="17"/>
      <c r="WUC111" s="17"/>
      <c r="WUD111" s="17"/>
      <c r="WUE111" s="17"/>
      <c r="WUF111" s="17"/>
      <c r="WUG111" s="17"/>
      <c r="WUH111" s="17"/>
      <c r="WUI111" s="17"/>
      <c r="WUJ111" s="17"/>
      <c r="WUK111" s="17"/>
      <c r="WUL111" s="17"/>
      <c r="WUM111" s="17"/>
      <c r="WUN111" s="17"/>
      <c r="WUO111" s="17"/>
      <c r="WUP111" s="17"/>
      <c r="WUQ111" s="17"/>
      <c r="WUR111" s="17"/>
      <c r="WUS111" s="17"/>
      <c r="WUT111" s="17"/>
      <c r="WUU111" s="17"/>
      <c r="WUV111" s="17"/>
      <c r="WUW111" s="17"/>
      <c r="WUX111" s="17"/>
      <c r="WUY111" s="17"/>
      <c r="WUZ111" s="17"/>
      <c r="WVA111" s="17"/>
      <c r="WVB111" s="17"/>
      <c r="WVC111" s="17"/>
      <c r="WVD111" s="17"/>
      <c r="WVE111" s="17"/>
      <c r="WVF111" s="17"/>
      <c r="WVG111" s="17"/>
      <c r="WVH111" s="17"/>
      <c r="WVI111" s="17"/>
      <c r="WVJ111" s="17"/>
      <c r="WVK111" s="17"/>
      <c r="WVL111" s="17"/>
      <c r="WVM111" s="17"/>
      <c r="WVN111" s="17"/>
      <c r="WVO111" s="17"/>
      <c r="WVP111" s="17"/>
      <c r="WVQ111" s="17"/>
      <c r="WVR111" s="17"/>
      <c r="WVS111" s="17"/>
      <c r="WVT111" s="17"/>
      <c r="WVU111" s="17"/>
      <c r="WVV111" s="17"/>
      <c r="WVW111" s="17"/>
      <c r="WVX111" s="17"/>
      <c r="WVY111" s="17"/>
      <c r="WVZ111" s="17"/>
      <c r="WWA111" s="17"/>
      <c r="WWB111" s="17"/>
      <c r="WWC111" s="17"/>
      <c r="WWD111" s="17"/>
      <c r="WWE111" s="17"/>
      <c r="WWF111" s="17"/>
      <c r="WWG111" s="17"/>
      <c r="WWH111" s="17"/>
      <c r="WWI111" s="17"/>
      <c r="WWJ111" s="17"/>
      <c r="WWK111" s="17"/>
      <c r="WWL111" s="17"/>
      <c r="WWM111" s="17"/>
      <c r="WWN111" s="17"/>
      <c r="WWO111" s="17"/>
      <c r="WWP111" s="17"/>
      <c r="WWQ111" s="17"/>
      <c r="WWR111" s="17"/>
      <c r="WWS111" s="17"/>
      <c r="WWT111" s="17"/>
      <c r="WWU111" s="17"/>
      <c r="WWV111" s="17"/>
      <c r="WWW111" s="17"/>
      <c r="WWX111" s="17"/>
      <c r="WWY111" s="17"/>
      <c r="WWZ111" s="17"/>
      <c r="WXA111" s="17"/>
      <c r="WXB111" s="17"/>
      <c r="WXC111" s="17"/>
      <c r="WXD111" s="17"/>
      <c r="WXE111" s="17"/>
      <c r="WXF111" s="17"/>
      <c r="WXG111" s="17"/>
      <c r="WXH111" s="17"/>
      <c r="WXI111" s="17"/>
      <c r="WXJ111" s="17"/>
      <c r="WXK111" s="17"/>
      <c r="WXL111" s="17"/>
      <c r="WXM111" s="17"/>
      <c r="WXN111" s="17"/>
      <c r="WXO111" s="17"/>
      <c r="WXP111" s="17"/>
      <c r="WXQ111" s="17"/>
      <c r="WXR111" s="17"/>
      <c r="WXS111" s="17"/>
      <c r="WXT111" s="17"/>
      <c r="WXU111" s="17"/>
      <c r="WXV111" s="17"/>
      <c r="WXW111" s="17"/>
      <c r="WXX111" s="17"/>
      <c r="WXY111" s="17"/>
      <c r="WXZ111" s="17"/>
      <c r="WYA111" s="17"/>
      <c r="WYB111" s="17"/>
      <c r="WYC111" s="17"/>
      <c r="WYD111" s="17"/>
      <c r="WYE111" s="17"/>
      <c r="WYF111" s="17"/>
      <c r="WYG111" s="17"/>
      <c r="WYH111" s="17"/>
      <c r="WYI111" s="17"/>
      <c r="WYJ111" s="17"/>
      <c r="WYK111" s="17"/>
      <c r="WYL111" s="17"/>
      <c r="WYM111" s="17"/>
      <c r="WYN111" s="17"/>
      <c r="WYO111" s="17"/>
      <c r="WYP111" s="17"/>
      <c r="WYQ111" s="17"/>
      <c r="WYR111" s="17"/>
      <c r="WYS111" s="17"/>
      <c r="WYT111" s="17"/>
      <c r="WYU111" s="17"/>
      <c r="WYV111" s="17"/>
      <c r="WYW111" s="17"/>
      <c r="WYX111" s="17"/>
      <c r="WYY111" s="17"/>
      <c r="WYZ111" s="17"/>
      <c r="WZA111" s="17"/>
      <c r="WZB111" s="17"/>
      <c r="WZC111" s="17"/>
      <c r="WZD111" s="17"/>
      <c r="WZE111" s="17"/>
      <c r="WZF111" s="17"/>
      <c r="WZG111" s="17"/>
      <c r="WZH111" s="17"/>
      <c r="WZI111" s="17"/>
      <c r="WZJ111" s="17"/>
      <c r="WZK111" s="17"/>
      <c r="WZL111" s="17"/>
      <c r="WZM111" s="17"/>
      <c r="WZN111" s="17"/>
      <c r="WZO111" s="17"/>
      <c r="WZP111" s="17"/>
      <c r="WZQ111" s="17"/>
      <c r="WZR111" s="17"/>
      <c r="WZS111" s="17"/>
      <c r="WZT111" s="17"/>
      <c r="WZU111" s="17"/>
      <c r="WZV111" s="17"/>
      <c r="WZW111" s="17"/>
      <c r="WZX111" s="17"/>
      <c r="WZY111" s="17"/>
      <c r="WZZ111" s="17"/>
      <c r="XAA111" s="17"/>
      <c r="XAB111" s="17"/>
      <c r="XAC111" s="17"/>
      <c r="XAD111" s="17"/>
      <c r="XAE111" s="17"/>
      <c r="XAF111" s="17"/>
      <c r="XAG111" s="17"/>
      <c r="XAH111" s="17"/>
      <c r="XAI111" s="17"/>
      <c r="XAJ111" s="17"/>
      <c r="XAK111" s="17"/>
      <c r="XAL111" s="17"/>
      <c r="XAM111" s="17"/>
      <c r="XAN111" s="17"/>
      <c r="XAO111" s="17"/>
      <c r="XAP111" s="17"/>
      <c r="XAQ111" s="17"/>
      <c r="XAR111" s="17"/>
      <c r="XAS111" s="17"/>
      <c r="XAT111" s="17"/>
      <c r="XAU111" s="17"/>
      <c r="XAV111" s="17"/>
      <c r="XAW111" s="17"/>
      <c r="XAX111" s="17"/>
      <c r="XAY111" s="17"/>
      <c r="XAZ111" s="17"/>
      <c r="XBA111" s="17"/>
      <c r="XBB111" s="17"/>
      <c r="XBC111" s="17"/>
      <c r="XBD111" s="17"/>
      <c r="XBE111" s="17"/>
      <c r="XBF111" s="17"/>
      <c r="XBG111" s="17"/>
      <c r="XBH111" s="17"/>
      <c r="XBI111" s="17"/>
      <c r="XBJ111" s="17"/>
      <c r="XBK111" s="17"/>
      <c r="XBL111" s="17"/>
      <c r="XBM111" s="17"/>
      <c r="XBN111" s="17"/>
      <c r="XBO111" s="17"/>
      <c r="XBP111" s="17"/>
      <c r="XBQ111" s="17"/>
      <c r="XBR111" s="17"/>
      <c r="XBS111" s="17"/>
      <c r="XBT111" s="17"/>
      <c r="XBU111" s="17"/>
      <c r="XBV111" s="17"/>
      <c r="XBW111" s="17"/>
      <c r="XBX111" s="17"/>
      <c r="XBY111" s="17"/>
      <c r="XBZ111" s="17"/>
      <c r="XCA111" s="17"/>
      <c r="XCB111" s="17"/>
      <c r="XCC111" s="17"/>
      <c r="XCD111" s="17"/>
      <c r="XCE111" s="17"/>
      <c r="XCF111" s="17"/>
      <c r="XCG111" s="17"/>
      <c r="XCH111" s="17"/>
      <c r="XCI111" s="17"/>
      <c r="XCJ111" s="17"/>
      <c r="XCK111" s="17"/>
      <c r="XCL111" s="17"/>
      <c r="XCM111" s="17"/>
      <c r="XCN111" s="17"/>
      <c r="XCO111" s="17"/>
      <c r="XCP111" s="17"/>
      <c r="XCQ111" s="17"/>
      <c r="XCR111" s="17"/>
      <c r="XCS111" s="17"/>
      <c r="XCT111" s="17"/>
      <c r="XCU111" s="17"/>
      <c r="XCV111" s="17"/>
      <c r="XCW111" s="17"/>
      <c r="XCX111" s="17"/>
      <c r="XCY111" s="17"/>
      <c r="XCZ111" s="17"/>
      <c r="XDA111" s="17"/>
      <c r="XDB111" s="17"/>
      <c r="XDC111" s="17"/>
      <c r="XDD111" s="17"/>
      <c r="XDE111" s="17"/>
      <c r="XDF111" s="17"/>
      <c r="XDG111" s="17"/>
      <c r="XDH111" s="17"/>
      <c r="XDI111" s="17"/>
      <c r="XDJ111" s="17"/>
      <c r="XDK111" s="17"/>
      <c r="XDL111" s="17"/>
      <c r="XDM111" s="17"/>
      <c r="XDN111" s="17"/>
      <c r="XDO111" s="17"/>
      <c r="XDP111" s="17"/>
      <c r="XDQ111" s="17"/>
      <c r="XDR111" s="17"/>
      <c r="XDS111" s="17"/>
      <c r="XDT111" s="17"/>
      <c r="XDU111" s="17"/>
      <c r="XDV111" s="17"/>
      <c r="XDW111" s="17"/>
      <c r="XDX111" s="17"/>
      <c r="XDY111" s="17"/>
      <c r="XDZ111" s="17"/>
      <c r="XEA111" s="17"/>
      <c r="XEB111" s="17"/>
      <c r="XEC111" s="17"/>
      <c r="XED111" s="17"/>
      <c r="XEE111" s="17"/>
      <c r="XEF111" s="17"/>
      <c r="XEG111" s="17"/>
      <c r="XEH111" s="17"/>
      <c r="XEI111" s="17"/>
      <c r="XEJ111" s="17"/>
      <c r="XEK111" s="17"/>
      <c r="XEL111" s="17"/>
      <c r="XEM111" s="17"/>
      <c r="XEN111" s="17"/>
      <c r="XEO111" s="17"/>
      <c r="XEP111" s="17"/>
      <c r="XEQ111" s="17"/>
      <c r="XER111" s="17"/>
      <c r="XES111" s="17"/>
      <c r="XET111" s="17"/>
      <c r="XEU111" s="17"/>
      <c r="XEV111" s="17"/>
      <c r="XEW111" s="17"/>
      <c r="XEX111" s="17"/>
      <c r="XEY111" s="17"/>
      <c r="XEZ111" s="17"/>
      <c r="XFA111" s="17"/>
      <c r="XFB111" s="17"/>
      <c r="XFC111" s="17"/>
      <c r="XFD111" s="17"/>
    </row>
    <row r="112" spans="2:16384" ht="15" customHeight="1" x14ac:dyDescent="0.35">
      <c r="B112" s="213" t="s">
        <v>115</v>
      </c>
      <c r="C112" s="214" t="s">
        <v>23</v>
      </c>
      <c r="D112" s="196">
        <v>-10294</v>
      </c>
      <c r="E112" s="196">
        <v>-27947</v>
      </c>
      <c r="F112" s="196">
        <v>-22232</v>
      </c>
      <c r="G112" s="215">
        <f ca="1">+G29+F65-G65+G46-F46</f>
        <v>-91432.568913666109</v>
      </c>
      <c r="H112" s="215">
        <f ca="1">+H29+G65-H65+H46-G46</f>
        <v>-130565.66610932132</v>
      </c>
      <c r="I112" s="215">
        <f ca="1">+I29+H65-I65+I46-H46</f>
        <v>-213523.66968470876</v>
      </c>
      <c r="J112" s="215">
        <f ca="1">+J29+I65-J65+J46-I46</f>
        <v>-319638.84979821887</v>
      </c>
      <c r="K112" s="215">
        <f ca="1">+K29+J65-K65+K46-J46</f>
        <v>-447929.6454946631</v>
      </c>
      <c r="L112" s="196"/>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c r="CJ112" s="17"/>
      <c r="CK112" s="17"/>
      <c r="CL112" s="17"/>
      <c r="CM112" s="17"/>
      <c r="CN112" s="17"/>
      <c r="CO112" s="17"/>
      <c r="CP112" s="17"/>
      <c r="CQ112" s="17"/>
      <c r="CR112" s="17"/>
      <c r="CS112" s="17"/>
      <c r="CT112" s="17"/>
      <c r="CU112" s="17"/>
      <c r="CV112" s="17"/>
      <c r="CW112" s="17"/>
      <c r="CX112" s="17"/>
      <c r="CY112" s="17"/>
      <c r="CZ112" s="17"/>
      <c r="DA112" s="17"/>
      <c r="DB112" s="17"/>
      <c r="DC112" s="17"/>
      <c r="DD112" s="17"/>
      <c r="DE112" s="17"/>
      <c r="DF112" s="17"/>
      <c r="DG112" s="17"/>
      <c r="DH112" s="17"/>
      <c r="DI112" s="17"/>
      <c r="DJ112" s="17"/>
      <c r="DK112" s="17"/>
      <c r="DL112" s="17"/>
      <c r="DM112" s="17"/>
      <c r="DN112" s="17"/>
      <c r="DO112" s="17"/>
      <c r="DP112" s="17"/>
      <c r="DQ112" s="17"/>
      <c r="DR112" s="17"/>
      <c r="DS112" s="17"/>
      <c r="DT112" s="17"/>
      <c r="DU112" s="17"/>
      <c r="DV112" s="17"/>
      <c r="DW112" s="17"/>
      <c r="DX112" s="17"/>
      <c r="DY112" s="17"/>
      <c r="DZ112" s="17"/>
      <c r="EA112" s="17"/>
      <c r="EB112" s="17"/>
      <c r="EC112" s="17"/>
      <c r="ED112" s="17"/>
      <c r="EE112" s="17"/>
      <c r="EF112" s="17"/>
      <c r="EG112" s="17"/>
      <c r="EH112" s="17"/>
      <c r="EI112" s="17"/>
      <c r="EJ112" s="17"/>
      <c r="EK112" s="17"/>
      <c r="EL112" s="17"/>
      <c r="EM112" s="17"/>
      <c r="EN112" s="17"/>
      <c r="EO112" s="17"/>
      <c r="EP112" s="17"/>
      <c r="EQ112" s="17"/>
      <c r="ER112" s="17"/>
      <c r="ES112" s="17"/>
      <c r="ET112" s="17"/>
      <c r="EU112" s="17"/>
      <c r="EV112" s="17"/>
      <c r="EW112" s="17"/>
      <c r="EX112" s="17"/>
      <c r="EY112" s="17"/>
      <c r="EZ112" s="17"/>
      <c r="FA112" s="17"/>
      <c r="FB112" s="17"/>
      <c r="FC112" s="17"/>
      <c r="FD112" s="17"/>
      <c r="FE112" s="17"/>
      <c r="FF112" s="17"/>
      <c r="FG112" s="17"/>
      <c r="FH112" s="17"/>
      <c r="FI112" s="17"/>
      <c r="FJ112" s="17"/>
      <c r="FK112" s="17"/>
      <c r="FL112" s="17"/>
      <c r="FM112" s="17"/>
      <c r="FN112" s="17"/>
      <c r="FO112" s="17"/>
      <c r="FP112" s="17"/>
      <c r="FQ112" s="17"/>
      <c r="FR112" s="17"/>
      <c r="FS112" s="17"/>
      <c r="FT112" s="17"/>
      <c r="FU112" s="17"/>
      <c r="FV112" s="17"/>
      <c r="FW112" s="17"/>
      <c r="FX112" s="17"/>
      <c r="FY112" s="17"/>
      <c r="FZ112" s="17"/>
      <c r="GA112" s="17"/>
      <c r="GB112" s="17"/>
      <c r="GC112" s="17"/>
      <c r="GD112" s="17"/>
      <c r="GE112" s="17"/>
      <c r="GF112" s="17"/>
      <c r="GG112" s="17"/>
      <c r="GH112" s="17"/>
      <c r="GI112" s="17"/>
      <c r="GJ112" s="17"/>
      <c r="GK112" s="17"/>
      <c r="GL112" s="17"/>
      <c r="GM112" s="17"/>
      <c r="GN112" s="17"/>
      <c r="GO112" s="17"/>
      <c r="GP112" s="17"/>
      <c r="GQ112" s="17"/>
      <c r="GR112" s="17"/>
      <c r="GS112" s="17"/>
      <c r="GT112" s="17"/>
      <c r="GU112" s="17"/>
      <c r="GV112" s="17"/>
      <c r="GW112" s="17"/>
      <c r="GX112" s="17"/>
      <c r="GY112" s="17"/>
      <c r="GZ112" s="17"/>
      <c r="HA112" s="17"/>
      <c r="HB112" s="17"/>
      <c r="HC112" s="17"/>
      <c r="HD112" s="17"/>
      <c r="HE112" s="17"/>
      <c r="HF112" s="17"/>
      <c r="HG112" s="17"/>
      <c r="HH112" s="17"/>
      <c r="HI112" s="17"/>
      <c r="HJ112" s="17"/>
      <c r="HK112" s="17"/>
      <c r="HL112" s="17"/>
      <c r="HM112" s="17"/>
      <c r="HN112" s="17"/>
      <c r="HO112" s="17"/>
      <c r="HP112" s="17"/>
      <c r="HQ112" s="17"/>
      <c r="HR112" s="17"/>
      <c r="HS112" s="17"/>
      <c r="HT112" s="17"/>
      <c r="HU112" s="17"/>
      <c r="HV112" s="17"/>
      <c r="HW112" s="17"/>
      <c r="HX112" s="17"/>
      <c r="HY112" s="17"/>
      <c r="HZ112" s="17"/>
      <c r="IA112" s="17"/>
      <c r="IB112" s="17"/>
      <c r="IC112" s="17"/>
      <c r="ID112" s="17"/>
      <c r="IE112" s="17"/>
      <c r="IF112" s="17"/>
      <c r="IG112" s="17"/>
      <c r="IH112" s="17"/>
      <c r="II112" s="17"/>
      <c r="IJ112" s="17"/>
      <c r="IK112" s="17"/>
      <c r="IL112" s="17"/>
      <c r="IM112" s="17"/>
      <c r="IN112" s="17"/>
      <c r="IO112" s="17"/>
      <c r="IP112" s="17"/>
      <c r="IQ112" s="17"/>
      <c r="IR112" s="17"/>
      <c r="IS112" s="17"/>
      <c r="IT112" s="17"/>
      <c r="IU112" s="17"/>
      <c r="IV112" s="17"/>
      <c r="IW112" s="17"/>
      <c r="IX112" s="17"/>
      <c r="IY112" s="17"/>
      <c r="IZ112" s="17"/>
      <c r="JA112" s="17"/>
      <c r="JB112" s="17"/>
      <c r="JC112" s="17"/>
      <c r="JD112" s="17"/>
      <c r="JE112" s="17"/>
      <c r="JF112" s="17"/>
      <c r="JG112" s="17"/>
      <c r="JH112" s="17"/>
      <c r="JI112" s="17"/>
      <c r="JJ112" s="17"/>
      <c r="JK112" s="17"/>
      <c r="JL112" s="17"/>
      <c r="JM112" s="17"/>
      <c r="JN112" s="17"/>
      <c r="JO112" s="17"/>
      <c r="JP112" s="17"/>
      <c r="JQ112" s="17"/>
      <c r="JR112" s="17"/>
      <c r="JS112" s="17"/>
      <c r="JT112" s="17"/>
      <c r="JU112" s="17"/>
      <c r="JV112" s="17"/>
      <c r="JW112" s="17"/>
      <c r="JX112" s="17"/>
      <c r="JY112" s="17"/>
      <c r="JZ112" s="17"/>
      <c r="KA112" s="17"/>
      <c r="KB112" s="17"/>
      <c r="KC112" s="17"/>
      <c r="KD112" s="17"/>
      <c r="KE112" s="17"/>
      <c r="KF112" s="17"/>
      <c r="KG112" s="17"/>
      <c r="KH112" s="17"/>
      <c r="KI112" s="17"/>
      <c r="KJ112" s="17"/>
      <c r="KK112" s="17"/>
      <c r="KL112" s="17"/>
      <c r="KM112" s="17"/>
      <c r="KN112" s="17"/>
      <c r="KO112" s="17"/>
      <c r="KP112" s="17"/>
      <c r="KQ112" s="17"/>
      <c r="KR112" s="17"/>
      <c r="KS112" s="17"/>
      <c r="KT112" s="17"/>
      <c r="KU112" s="17"/>
      <c r="KV112" s="17"/>
      <c r="KW112" s="17"/>
      <c r="KX112" s="17"/>
      <c r="KY112" s="17"/>
      <c r="KZ112" s="17"/>
      <c r="LA112" s="17"/>
      <c r="LB112" s="17"/>
      <c r="LC112" s="17"/>
      <c r="LD112" s="17"/>
      <c r="LE112" s="17"/>
      <c r="LF112" s="17"/>
      <c r="LG112" s="17"/>
      <c r="LH112" s="17"/>
      <c r="LI112" s="17"/>
      <c r="LJ112" s="17"/>
      <c r="LK112" s="17"/>
      <c r="LL112" s="17"/>
      <c r="LM112" s="17"/>
      <c r="LN112" s="17"/>
      <c r="LO112" s="17"/>
      <c r="LP112" s="17"/>
      <c r="LQ112" s="17"/>
      <c r="LR112" s="17"/>
      <c r="LS112" s="17"/>
      <c r="LT112" s="17"/>
      <c r="LU112" s="17"/>
      <c r="LV112" s="17"/>
      <c r="LW112" s="17"/>
      <c r="LX112" s="17"/>
      <c r="LY112" s="17"/>
      <c r="LZ112" s="17"/>
      <c r="MA112" s="17"/>
      <c r="MB112" s="17"/>
      <c r="MC112" s="17"/>
      <c r="MD112" s="17"/>
      <c r="ME112" s="17"/>
      <c r="MF112" s="17"/>
      <c r="MG112" s="17"/>
      <c r="MH112" s="17"/>
      <c r="MI112" s="17"/>
      <c r="MJ112" s="17"/>
      <c r="MK112" s="17"/>
      <c r="ML112" s="17"/>
      <c r="MM112" s="17"/>
      <c r="MN112" s="17"/>
      <c r="MO112" s="17"/>
      <c r="MP112" s="17"/>
      <c r="MQ112" s="17"/>
      <c r="MR112" s="17"/>
      <c r="MS112" s="17"/>
      <c r="MT112" s="17"/>
      <c r="MU112" s="17"/>
      <c r="MV112" s="17"/>
      <c r="MW112" s="17"/>
      <c r="MX112" s="17"/>
      <c r="MY112" s="17"/>
      <c r="MZ112" s="17"/>
      <c r="NA112" s="17"/>
      <c r="NB112" s="17"/>
      <c r="NC112" s="17"/>
      <c r="ND112" s="17"/>
      <c r="NE112" s="17"/>
      <c r="NF112" s="17"/>
      <c r="NG112" s="17"/>
      <c r="NH112" s="17"/>
      <c r="NI112" s="17"/>
      <c r="NJ112" s="17"/>
      <c r="NK112" s="17"/>
      <c r="NL112" s="17"/>
      <c r="NM112" s="17"/>
      <c r="NN112" s="17"/>
      <c r="NO112" s="17"/>
      <c r="NP112" s="17"/>
      <c r="NQ112" s="17"/>
      <c r="NR112" s="17"/>
      <c r="NS112" s="17"/>
      <c r="NT112" s="17"/>
      <c r="NU112" s="17"/>
      <c r="NV112" s="17"/>
      <c r="NW112" s="17"/>
      <c r="NX112" s="17"/>
      <c r="NY112" s="17"/>
      <c r="NZ112" s="17"/>
      <c r="OA112" s="17"/>
      <c r="OB112" s="17"/>
      <c r="OC112" s="17"/>
      <c r="OD112" s="17"/>
      <c r="OE112" s="17"/>
      <c r="OF112" s="17"/>
      <c r="OG112" s="17"/>
      <c r="OH112" s="17"/>
      <c r="OI112" s="17"/>
      <c r="OJ112" s="17"/>
      <c r="OK112" s="17"/>
      <c r="OL112" s="17"/>
      <c r="OM112" s="17"/>
      <c r="ON112" s="17"/>
      <c r="OO112" s="17"/>
      <c r="OP112" s="17"/>
      <c r="OQ112" s="17"/>
      <c r="OR112" s="17"/>
      <c r="OS112" s="17"/>
      <c r="OT112" s="17"/>
      <c r="OU112" s="17"/>
      <c r="OV112" s="17"/>
      <c r="OW112" s="17"/>
      <c r="OX112" s="17"/>
      <c r="OY112" s="17"/>
      <c r="OZ112" s="17"/>
      <c r="PA112" s="17"/>
      <c r="PB112" s="17"/>
      <c r="PC112" s="17"/>
      <c r="PD112" s="17"/>
      <c r="PE112" s="17"/>
      <c r="PF112" s="17"/>
      <c r="PG112" s="17"/>
      <c r="PH112" s="17"/>
      <c r="PI112" s="17"/>
      <c r="PJ112" s="17"/>
      <c r="PK112" s="17"/>
      <c r="PL112" s="17"/>
      <c r="PM112" s="17"/>
      <c r="PN112" s="17"/>
      <c r="PO112" s="17"/>
      <c r="PP112" s="17"/>
      <c r="PQ112" s="17"/>
      <c r="PR112" s="17"/>
      <c r="PS112" s="17"/>
      <c r="PT112" s="17"/>
      <c r="PU112" s="17"/>
      <c r="PV112" s="17"/>
      <c r="PW112" s="17"/>
      <c r="PX112" s="17"/>
      <c r="PY112" s="17"/>
      <c r="PZ112" s="17"/>
      <c r="QA112" s="17"/>
      <c r="QB112" s="17"/>
      <c r="QC112" s="17"/>
      <c r="QD112" s="17"/>
      <c r="QE112" s="17"/>
      <c r="QF112" s="17"/>
      <c r="QG112" s="17"/>
      <c r="QH112" s="17"/>
      <c r="QI112" s="17"/>
      <c r="QJ112" s="17"/>
      <c r="QK112" s="17"/>
      <c r="QL112" s="17"/>
      <c r="QM112" s="17"/>
      <c r="QN112" s="17"/>
      <c r="QO112" s="17"/>
      <c r="QP112" s="17"/>
      <c r="QQ112" s="17"/>
      <c r="QR112" s="17"/>
      <c r="QS112" s="17"/>
      <c r="QT112" s="17"/>
      <c r="QU112" s="17"/>
      <c r="QV112" s="17"/>
      <c r="QW112" s="17"/>
      <c r="QX112" s="17"/>
      <c r="QY112" s="17"/>
      <c r="QZ112" s="17"/>
      <c r="RA112" s="17"/>
      <c r="RB112" s="17"/>
      <c r="RC112" s="17"/>
      <c r="RD112" s="17"/>
      <c r="RE112" s="17"/>
      <c r="RF112" s="17"/>
      <c r="RG112" s="17"/>
      <c r="RH112" s="17"/>
      <c r="RI112" s="17"/>
      <c r="RJ112" s="17"/>
      <c r="RK112" s="17"/>
      <c r="RL112" s="17"/>
      <c r="RM112" s="17"/>
      <c r="RN112" s="17"/>
      <c r="RO112" s="17"/>
      <c r="RP112" s="17"/>
      <c r="RQ112" s="17"/>
      <c r="RR112" s="17"/>
      <c r="RS112" s="17"/>
      <c r="RT112" s="17"/>
      <c r="RU112" s="17"/>
      <c r="RV112" s="17"/>
      <c r="RW112" s="17"/>
      <c r="RX112" s="17"/>
      <c r="RY112" s="17"/>
      <c r="RZ112" s="17"/>
      <c r="SA112" s="17"/>
      <c r="SB112" s="17"/>
      <c r="SC112" s="17"/>
      <c r="SD112" s="17"/>
      <c r="SE112" s="17"/>
      <c r="SF112" s="17"/>
      <c r="SG112" s="17"/>
      <c r="SH112" s="17"/>
      <c r="SI112" s="17"/>
      <c r="SJ112" s="17"/>
      <c r="SK112" s="17"/>
      <c r="SL112" s="17"/>
      <c r="SM112" s="17"/>
      <c r="SN112" s="17"/>
      <c r="SO112" s="17"/>
      <c r="SP112" s="17"/>
      <c r="SQ112" s="17"/>
      <c r="SR112" s="17"/>
      <c r="SS112" s="17"/>
      <c r="ST112" s="17"/>
      <c r="SU112" s="17"/>
      <c r="SV112" s="17"/>
      <c r="SW112" s="17"/>
      <c r="SX112" s="17"/>
      <c r="SY112" s="17"/>
      <c r="SZ112" s="17"/>
      <c r="TA112" s="17"/>
      <c r="TB112" s="17"/>
      <c r="TC112" s="17"/>
      <c r="TD112" s="17"/>
      <c r="TE112" s="17"/>
      <c r="TF112" s="17"/>
      <c r="TG112" s="17"/>
      <c r="TH112" s="17"/>
      <c r="TI112" s="17"/>
      <c r="TJ112" s="17"/>
      <c r="TK112" s="17"/>
      <c r="TL112" s="17"/>
      <c r="TM112" s="17"/>
      <c r="TN112" s="17"/>
      <c r="TO112" s="17"/>
      <c r="TP112" s="17"/>
      <c r="TQ112" s="17"/>
      <c r="TR112" s="17"/>
      <c r="TS112" s="17"/>
      <c r="TT112" s="17"/>
      <c r="TU112" s="17"/>
      <c r="TV112" s="17"/>
      <c r="TW112" s="17"/>
      <c r="TX112" s="17"/>
      <c r="TY112" s="17"/>
      <c r="TZ112" s="17"/>
      <c r="UA112" s="17"/>
      <c r="UB112" s="17"/>
      <c r="UC112" s="17"/>
      <c r="UD112" s="17"/>
      <c r="UE112" s="17"/>
      <c r="UF112" s="17"/>
      <c r="UG112" s="17"/>
      <c r="UH112" s="17"/>
      <c r="UI112" s="17"/>
      <c r="UJ112" s="17"/>
      <c r="UK112" s="17"/>
      <c r="UL112" s="17"/>
      <c r="UM112" s="17"/>
      <c r="UN112" s="17"/>
      <c r="UO112" s="17"/>
      <c r="UP112" s="17"/>
      <c r="UQ112" s="17"/>
      <c r="UR112" s="17"/>
      <c r="US112" s="17"/>
      <c r="UT112" s="17"/>
      <c r="UU112" s="17"/>
      <c r="UV112" s="17"/>
      <c r="UW112" s="17"/>
      <c r="UX112" s="17"/>
      <c r="UY112" s="17"/>
      <c r="UZ112" s="17"/>
      <c r="VA112" s="17"/>
      <c r="VB112" s="17"/>
      <c r="VC112" s="17"/>
      <c r="VD112" s="17"/>
      <c r="VE112" s="17"/>
      <c r="VF112" s="17"/>
      <c r="VG112" s="17"/>
      <c r="VH112" s="17"/>
      <c r="VI112" s="17"/>
      <c r="VJ112" s="17"/>
      <c r="VK112" s="17"/>
      <c r="VL112" s="17"/>
      <c r="VM112" s="17"/>
      <c r="VN112" s="17"/>
      <c r="VO112" s="17"/>
      <c r="VP112" s="17"/>
      <c r="VQ112" s="17"/>
      <c r="VR112" s="17"/>
      <c r="VS112" s="17"/>
      <c r="VT112" s="17"/>
      <c r="VU112" s="17"/>
      <c r="VV112" s="17"/>
      <c r="VW112" s="17"/>
      <c r="VX112" s="17"/>
      <c r="VY112" s="17"/>
      <c r="VZ112" s="17"/>
      <c r="WA112" s="17"/>
      <c r="WB112" s="17"/>
      <c r="WC112" s="17"/>
      <c r="WD112" s="17"/>
      <c r="WE112" s="17"/>
      <c r="WF112" s="17"/>
      <c r="WG112" s="17"/>
      <c r="WH112" s="17"/>
      <c r="WI112" s="17"/>
      <c r="WJ112" s="17"/>
      <c r="WK112" s="17"/>
      <c r="WL112" s="17"/>
      <c r="WM112" s="17"/>
      <c r="WN112" s="17"/>
      <c r="WO112" s="17"/>
      <c r="WP112" s="17"/>
      <c r="WQ112" s="17"/>
      <c r="WR112" s="17"/>
      <c r="WS112" s="17"/>
      <c r="WT112" s="17"/>
      <c r="WU112" s="17"/>
      <c r="WV112" s="17"/>
      <c r="WW112" s="17"/>
      <c r="WX112" s="17"/>
      <c r="WY112" s="17"/>
      <c r="WZ112" s="17"/>
      <c r="XA112" s="17"/>
      <c r="XB112" s="17"/>
      <c r="XC112" s="17"/>
      <c r="XD112" s="17"/>
      <c r="XE112" s="17"/>
      <c r="XF112" s="17"/>
      <c r="XG112" s="17"/>
      <c r="XH112" s="17"/>
      <c r="XI112" s="17"/>
      <c r="XJ112" s="17"/>
      <c r="XK112" s="17"/>
      <c r="XL112" s="17"/>
      <c r="XM112" s="17"/>
      <c r="XN112" s="17"/>
      <c r="XO112" s="17"/>
      <c r="XP112" s="17"/>
      <c r="XQ112" s="17"/>
      <c r="XR112" s="17"/>
      <c r="XS112" s="17"/>
      <c r="XT112" s="17"/>
      <c r="XU112" s="17"/>
      <c r="XV112" s="17"/>
      <c r="XW112" s="17"/>
      <c r="XX112" s="17"/>
      <c r="XY112" s="17"/>
      <c r="XZ112" s="17"/>
      <c r="YA112" s="17"/>
      <c r="YB112" s="17"/>
      <c r="YC112" s="17"/>
      <c r="YD112" s="17"/>
      <c r="YE112" s="17"/>
      <c r="YF112" s="17"/>
      <c r="YG112" s="17"/>
      <c r="YH112" s="17"/>
      <c r="YI112" s="17"/>
      <c r="YJ112" s="17"/>
      <c r="YK112" s="17"/>
      <c r="YL112" s="17"/>
      <c r="YM112" s="17"/>
      <c r="YN112" s="17"/>
      <c r="YO112" s="17"/>
      <c r="YP112" s="17"/>
      <c r="YQ112" s="17"/>
      <c r="YR112" s="17"/>
      <c r="YS112" s="17"/>
      <c r="YT112" s="17"/>
      <c r="YU112" s="17"/>
      <c r="YV112" s="17"/>
      <c r="YW112" s="17"/>
      <c r="YX112" s="17"/>
      <c r="YY112" s="17"/>
      <c r="YZ112" s="17"/>
      <c r="ZA112" s="17"/>
      <c r="ZB112" s="17"/>
      <c r="ZC112" s="17"/>
      <c r="ZD112" s="17"/>
      <c r="ZE112" s="17"/>
      <c r="ZF112" s="17"/>
      <c r="ZG112" s="17"/>
      <c r="ZH112" s="17"/>
      <c r="ZI112" s="17"/>
      <c r="ZJ112" s="17"/>
      <c r="ZK112" s="17"/>
      <c r="ZL112" s="17"/>
      <c r="ZM112" s="17"/>
      <c r="ZN112" s="17"/>
      <c r="ZO112" s="17"/>
      <c r="ZP112" s="17"/>
      <c r="ZQ112" s="17"/>
      <c r="ZR112" s="17"/>
      <c r="ZS112" s="17"/>
      <c r="ZT112" s="17"/>
      <c r="ZU112" s="17"/>
      <c r="ZV112" s="17"/>
      <c r="ZW112" s="17"/>
      <c r="ZX112" s="17"/>
      <c r="ZY112" s="17"/>
      <c r="ZZ112" s="17"/>
      <c r="AAA112" s="17"/>
      <c r="AAB112" s="17"/>
      <c r="AAC112" s="17"/>
      <c r="AAD112" s="17"/>
      <c r="AAE112" s="17"/>
      <c r="AAF112" s="17"/>
      <c r="AAG112" s="17"/>
      <c r="AAH112" s="17"/>
      <c r="AAI112" s="17"/>
      <c r="AAJ112" s="17"/>
      <c r="AAK112" s="17"/>
      <c r="AAL112" s="17"/>
      <c r="AAM112" s="17"/>
      <c r="AAN112" s="17"/>
      <c r="AAO112" s="17"/>
      <c r="AAP112" s="17"/>
      <c r="AAQ112" s="17"/>
      <c r="AAR112" s="17"/>
      <c r="AAS112" s="17"/>
      <c r="AAT112" s="17"/>
      <c r="AAU112" s="17"/>
      <c r="AAV112" s="17"/>
      <c r="AAW112" s="17"/>
      <c r="AAX112" s="17"/>
      <c r="AAY112" s="17"/>
      <c r="AAZ112" s="17"/>
      <c r="ABA112" s="17"/>
      <c r="ABB112" s="17"/>
      <c r="ABC112" s="17"/>
      <c r="ABD112" s="17"/>
      <c r="ABE112" s="17"/>
      <c r="ABF112" s="17"/>
      <c r="ABG112" s="17"/>
      <c r="ABH112" s="17"/>
      <c r="ABI112" s="17"/>
      <c r="ABJ112" s="17"/>
      <c r="ABK112" s="17"/>
      <c r="ABL112" s="17"/>
      <c r="ABM112" s="17"/>
      <c r="ABN112" s="17"/>
      <c r="ABO112" s="17"/>
      <c r="ABP112" s="17"/>
      <c r="ABQ112" s="17"/>
      <c r="ABR112" s="17"/>
      <c r="ABS112" s="17"/>
      <c r="ABT112" s="17"/>
      <c r="ABU112" s="17"/>
      <c r="ABV112" s="17"/>
      <c r="ABW112" s="17"/>
      <c r="ABX112" s="17"/>
      <c r="ABY112" s="17"/>
      <c r="ABZ112" s="17"/>
      <c r="ACA112" s="17"/>
      <c r="ACB112" s="17"/>
      <c r="ACC112" s="17"/>
      <c r="ACD112" s="17"/>
      <c r="ACE112" s="17"/>
      <c r="ACF112" s="17"/>
      <c r="ACG112" s="17"/>
      <c r="ACH112" s="17"/>
      <c r="ACI112" s="17"/>
      <c r="ACJ112" s="17"/>
      <c r="ACK112" s="17"/>
      <c r="ACL112" s="17"/>
      <c r="ACM112" s="17"/>
      <c r="ACN112" s="17"/>
      <c r="ACO112" s="17"/>
      <c r="ACP112" s="17"/>
      <c r="ACQ112" s="17"/>
      <c r="ACR112" s="17"/>
      <c r="ACS112" s="17"/>
      <c r="ACT112" s="17"/>
      <c r="ACU112" s="17"/>
      <c r="ACV112" s="17"/>
      <c r="ACW112" s="17"/>
      <c r="ACX112" s="17"/>
      <c r="ACY112" s="17"/>
      <c r="ACZ112" s="17"/>
      <c r="ADA112" s="17"/>
      <c r="ADB112" s="17"/>
      <c r="ADC112" s="17"/>
      <c r="ADD112" s="17"/>
      <c r="ADE112" s="17"/>
      <c r="ADF112" s="17"/>
      <c r="ADG112" s="17"/>
      <c r="ADH112" s="17"/>
      <c r="ADI112" s="17"/>
      <c r="ADJ112" s="17"/>
      <c r="ADK112" s="17"/>
      <c r="ADL112" s="17"/>
      <c r="ADM112" s="17"/>
      <c r="ADN112" s="17"/>
      <c r="ADO112" s="17"/>
      <c r="ADP112" s="17"/>
      <c r="ADQ112" s="17"/>
      <c r="ADR112" s="17"/>
      <c r="ADS112" s="17"/>
      <c r="ADT112" s="17"/>
      <c r="ADU112" s="17"/>
      <c r="ADV112" s="17"/>
      <c r="ADW112" s="17"/>
      <c r="ADX112" s="17"/>
      <c r="ADY112" s="17"/>
      <c r="ADZ112" s="17"/>
      <c r="AEA112" s="17"/>
      <c r="AEB112" s="17"/>
      <c r="AEC112" s="17"/>
      <c r="AED112" s="17"/>
      <c r="AEE112" s="17"/>
      <c r="AEF112" s="17"/>
      <c r="AEG112" s="17"/>
      <c r="AEH112" s="17"/>
      <c r="AEI112" s="17"/>
      <c r="AEJ112" s="17"/>
      <c r="AEK112" s="17"/>
      <c r="AEL112" s="17"/>
      <c r="AEM112" s="17"/>
      <c r="AEN112" s="17"/>
      <c r="AEO112" s="17"/>
      <c r="AEP112" s="17"/>
      <c r="AEQ112" s="17"/>
      <c r="AER112" s="17"/>
      <c r="AES112" s="17"/>
      <c r="AET112" s="17"/>
      <c r="AEU112" s="17"/>
      <c r="AEV112" s="17"/>
      <c r="AEW112" s="17"/>
      <c r="AEX112" s="17"/>
      <c r="AEY112" s="17"/>
      <c r="AEZ112" s="17"/>
      <c r="AFA112" s="17"/>
      <c r="AFB112" s="17"/>
      <c r="AFC112" s="17"/>
      <c r="AFD112" s="17"/>
      <c r="AFE112" s="17"/>
      <c r="AFF112" s="17"/>
      <c r="AFG112" s="17"/>
      <c r="AFH112" s="17"/>
      <c r="AFI112" s="17"/>
      <c r="AFJ112" s="17"/>
      <c r="AFK112" s="17"/>
      <c r="AFL112" s="17"/>
      <c r="AFM112" s="17"/>
      <c r="AFN112" s="17"/>
      <c r="AFO112" s="17"/>
      <c r="AFP112" s="17"/>
      <c r="AFQ112" s="17"/>
      <c r="AFR112" s="17"/>
      <c r="AFS112" s="17"/>
      <c r="AFT112" s="17"/>
      <c r="AFU112" s="17"/>
      <c r="AFV112" s="17"/>
      <c r="AFW112" s="17"/>
      <c r="AFX112" s="17"/>
      <c r="AFY112" s="17"/>
      <c r="AFZ112" s="17"/>
      <c r="AGA112" s="17"/>
      <c r="AGB112" s="17"/>
      <c r="AGC112" s="17"/>
      <c r="AGD112" s="17"/>
      <c r="AGE112" s="17"/>
      <c r="AGF112" s="17"/>
      <c r="AGG112" s="17"/>
      <c r="AGH112" s="17"/>
      <c r="AGI112" s="17"/>
      <c r="AGJ112" s="17"/>
      <c r="AGK112" s="17"/>
      <c r="AGL112" s="17"/>
      <c r="AGM112" s="17"/>
      <c r="AGN112" s="17"/>
      <c r="AGO112" s="17"/>
      <c r="AGP112" s="17"/>
      <c r="AGQ112" s="17"/>
      <c r="AGR112" s="17"/>
      <c r="AGS112" s="17"/>
      <c r="AGT112" s="17"/>
      <c r="AGU112" s="17"/>
      <c r="AGV112" s="17"/>
      <c r="AGW112" s="17"/>
      <c r="AGX112" s="17"/>
      <c r="AGY112" s="17"/>
      <c r="AGZ112" s="17"/>
      <c r="AHA112" s="17"/>
      <c r="AHB112" s="17"/>
      <c r="AHC112" s="17"/>
      <c r="AHD112" s="17"/>
      <c r="AHE112" s="17"/>
      <c r="AHF112" s="17"/>
      <c r="AHG112" s="17"/>
      <c r="AHH112" s="17"/>
      <c r="AHI112" s="17"/>
      <c r="AHJ112" s="17"/>
      <c r="AHK112" s="17"/>
      <c r="AHL112" s="17"/>
      <c r="AHM112" s="17"/>
      <c r="AHN112" s="17"/>
      <c r="AHO112" s="17"/>
      <c r="AHP112" s="17"/>
      <c r="AHQ112" s="17"/>
      <c r="AHR112" s="17"/>
      <c r="AHS112" s="17"/>
      <c r="AHT112" s="17"/>
      <c r="AHU112" s="17"/>
      <c r="AHV112" s="17"/>
      <c r="AHW112" s="17"/>
      <c r="AHX112" s="17"/>
      <c r="AHY112" s="17"/>
      <c r="AHZ112" s="17"/>
      <c r="AIA112" s="17"/>
      <c r="AIB112" s="17"/>
      <c r="AIC112" s="17"/>
      <c r="AID112" s="17"/>
      <c r="AIE112" s="17"/>
      <c r="AIF112" s="17"/>
      <c r="AIG112" s="17"/>
      <c r="AIH112" s="17"/>
      <c r="AII112" s="17"/>
      <c r="AIJ112" s="17"/>
      <c r="AIK112" s="17"/>
      <c r="AIL112" s="17"/>
      <c r="AIM112" s="17"/>
      <c r="AIN112" s="17"/>
      <c r="AIO112" s="17"/>
      <c r="AIP112" s="17"/>
      <c r="AIQ112" s="17"/>
      <c r="AIR112" s="17"/>
      <c r="AIS112" s="17"/>
      <c r="AIT112" s="17"/>
      <c r="AIU112" s="17"/>
      <c r="AIV112" s="17"/>
      <c r="AIW112" s="17"/>
      <c r="AIX112" s="17"/>
      <c r="AIY112" s="17"/>
      <c r="AIZ112" s="17"/>
      <c r="AJA112" s="17"/>
      <c r="AJB112" s="17"/>
      <c r="AJC112" s="17"/>
      <c r="AJD112" s="17"/>
      <c r="AJE112" s="17"/>
      <c r="AJF112" s="17"/>
      <c r="AJG112" s="17"/>
      <c r="AJH112" s="17"/>
      <c r="AJI112" s="17"/>
      <c r="AJJ112" s="17"/>
      <c r="AJK112" s="17"/>
      <c r="AJL112" s="17"/>
      <c r="AJM112" s="17"/>
      <c r="AJN112" s="17"/>
      <c r="AJO112" s="17"/>
      <c r="AJP112" s="17"/>
      <c r="AJQ112" s="17"/>
      <c r="AJR112" s="17"/>
      <c r="AJS112" s="17"/>
      <c r="AJT112" s="17"/>
      <c r="AJU112" s="17"/>
      <c r="AJV112" s="17"/>
      <c r="AJW112" s="17"/>
      <c r="AJX112" s="17"/>
      <c r="AJY112" s="17"/>
      <c r="AJZ112" s="17"/>
      <c r="AKA112" s="17"/>
      <c r="AKB112" s="17"/>
      <c r="AKC112" s="17"/>
      <c r="AKD112" s="17"/>
      <c r="AKE112" s="17"/>
      <c r="AKF112" s="17"/>
      <c r="AKG112" s="17"/>
      <c r="AKH112" s="17"/>
      <c r="AKI112" s="17"/>
      <c r="AKJ112" s="17"/>
      <c r="AKK112" s="17"/>
      <c r="AKL112" s="17"/>
      <c r="AKM112" s="17"/>
      <c r="AKN112" s="17"/>
      <c r="AKO112" s="17"/>
      <c r="AKP112" s="17"/>
      <c r="AKQ112" s="17"/>
      <c r="AKR112" s="17"/>
      <c r="AKS112" s="17"/>
      <c r="AKT112" s="17"/>
      <c r="AKU112" s="17"/>
      <c r="AKV112" s="17"/>
      <c r="AKW112" s="17"/>
      <c r="AKX112" s="17"/>
      <c r="AKY112" s="17"/>
      <c r="AKZ112" s="17"/>
      <c r="ALA112" s="17"/>
      <c r="ALB112" s="17"/>
      <c r="ALC112" s="17"/>
      <c r="ALD112" s="17"/>
      <c r="ALE112" s="17"/>
      <c r="ALF112" s="17"/>
      <c r="ALG112" s="17"/>
      <c r="ALH112" s="17"/>
      <c r="ALI112" s="17"/>
      <c r="ALJ112" s="17"/>
      <c r="ALK112" s="17"/>
      <c r="ALL112" s="17"/>
      <c r="ALM112" s="17"/>
      <c r="ALN112" s="17"/>
      <c r="ALO112" s="17"/>
      <c r="ALP112" s="17"/>
      <c r="ALQ112" s="17"/>
      <c r="ALR112" s="17"/>
      <c r="ALS112" s="17"/>
      <c r="ALT112" s="17"/>
      <c r="ALU112" s="17"/>
      <c r="ALV112" s="17"/>
      <c r="ALW112" s="17"/>
      <c r="ALX112" s="17"/>
      <c r="ALY112" s="17"/>
      <c r="ALZ112" s="17"/>
      <c r="AMA112" s="17"/>
      <c r="AMB112" s="17"/>
      <c r="AMC112" s="17"/>
      <c r="AMD112" s="17"/>
      <c r="AME112" s="17"/>
      <c r="AMF112" s="17"/>
      <c r="AMG112" s="17"/>
      <c r="AMH112" s="17"/>
      <c r="AMI112" s="17"/>
      <c r="AMJ112" s="17"/>
      <c r="AMK112" s="17"/>
      <c r="AML112" s="17"/>
      <c r="AMM112" s="17"/>
      <c r="AMN112" s="17"/>
      <c r="AMO112" s="17"/>
      <c r="AMP112" s="17"/>
      <c r="AMQ112" s="17"/>
      <c r="AMR112" s="17"/>
      <c r="AMS112" s="17"/>
      <c r="AMT112" s="17"/>
      <c r="AMU112" s="17"/>
      <c r="AMV112" s="17"/>
      <c r="AMW112" s="17"/>
      <c r="AMX112" s="17"/>
      <c r="AMY112" s="17"/>
      <c r="AMZ112" s="17"/>
      <c r="ANA112" s="17"/>
      <c r="ANB112" s="17"/>
      <c r="ANC112" s="17"/>
      <c r="AND112" s="17"/>
      <c r="ANE112" s="17"/>
      <c r="ANF112" s="17"/>
      <c r="ANG112" s="17"/>
      <c r="ANH112" s="17"/>
      <c r="ANI112" s="17"/>
      <c r="ANJ112" s="17"/>
      <c r="ANK112" s="17"/>
      <c r="ANL112" s="17"/>
      <c r="ANM112" s="17"/>
      <c r="ANN112" s="17"/>
      <c r="ANO112" s="17"/>
      <c r="ANP112" s="17"/>
      <c r="ANQ112" s="17"/>
      <c r="ANR112" s="17"/>
      <c r="ANS112" s="17"/>
      <c r="ANT112" s="17"/>
      <c r="ANU112" s="17"/>
      <c r="ANV112" s="17"/>
      <c r="ANW112" s="17"/>
      <c r="ANX112" s="17"/>
      <c r="ANY112" s="17"/>
      <c r="ANZ112" s="17"/>
      <c r="AOA112" s="17"/>
      <c r="AOB112" s="17"/>
      <c r="AOC112" s="17"/>
      <c r="AOD112" s="17"/>
      <c r="AOE112" s="17"/>
      <c r="AOF112" s="17"/>
      <c r="AOG112" s="17"/>
      <c r="AOH112" s="17"/>
      <c r="AOI112" s="17"/>
      <c r="AOJ112" s="17"/>
      <c r="AOK112" s="17"/>
      <c r="AOL112" s="17"/>
      <c r="AOM112" s="17"/>
      <c r="AON112" s="17"/>
      <c r="AOO112" s="17"/>
      <c r="AOP112" s="17"/>
      <c r="AOQ112" s="17"/>
      <c r="AOR112" s="17"/>
      <c r="AOS112" s="17"/>
      <c r="AOT112" s="17"/>
      <c r="AOU112" s="17"/>
      <c r="AOV112" s="17"/>
      <c r="AOW112" s="17"/>
      <c r="AOX112" s="17"/>
      <c r="AOY112" s="17"/>
      <c r="AOZ112" s="17"/>
      <c r="APA112" s="17"/>
      <c r="APB112" s="17"/>
      <c r="APC112" s="17"/>
      <c r="APD112" s="17"/>
      <c r="APE112" s="17"/>
      <c r="APF112" s="17"/>
      <c r="APG112" s="17"/>
      <c r="APH112" s="17"/>
      <c r="API112" s="17"/>
      <c r="APJ112" s="17"/>
      <c r="APK112" s="17"/>
      <c r="APL112" s="17"/>
      <c r="APM112" s="17"/>
      <c r="APN112" s="17"/>
      <c r="APO112" s="17"/>
      <c r="APP112" s="17"/>
      <c r="APQ112" s="17"/>
      <c r="APR112" s="17"/>
      <c r="APS112" s="17"/>
      <c r="APT112" s="17"/>
      <c r="APU112" s="17"/>
      <c r="APV112" s="17"/>
      <c r="APW112" s="17"/>
      <c r="APX112" s="17"/>
      <c r="APY112" s="17"/>
      <c r="APZ112" s="17"/>
      <c r="AQA112" s="17"/>
      <c r="AQB112" s="17"/>
      <c r="AQC112" s="17"/>
      <c r="AQD112" s="17"/>
      <c r="AQE112" s="17"/>
      <c r="AQF112" s="17"/>
      <c r="AQG112" s="17"/>
      <c r="AQH112" s="17"/>
      <c r="AQI112" s="17"/>
      <c r="AQJ112" s="17"/>
      <c r="AQK112" s="17"/>
      <c r="AQL112" s="17"/>
      <c r="AQM112" s="17"/>
      <c r="AQN112" s="17"/>
      <c r="AQO112" s="17"/>
      <c r="AQP112" s="17"/>
      <c r="AQQ112" s="17"/>
      <c r="AQR112" s="17"/>
      <c r="AQS112" s="17"/>
      <c r="AQT112" s="17"/>
      <c r="AQU112" s="17"/>
      <c r="AQV112" s="17"/>
      <c r="AQW112" s="17"/>
      <c r="AQX112" s="17"/>
      <c r="AQY112" s="17"/>
      <c r="AQZ112" s="17"/>
      <c r="ARA112" s="17"/>
      <c r="ARB112" s="17"/>
      <c r="ARC112" s="17"/>
      <c r="ARD112" s="17"/>
      <c r="ARE112" s="17"/>
      <c r="ARF112" s="17"/>
      <c r="ARG112" s="17"/>
      <c r="ARH112" s="17"/>
      <c r="ARI112" s="17"/>
      <c r="ARJ112" s="17"/>
      <c r="ARK112" s="17"/>
      <c r="ARL112" s="17"/>
      <c r="ARM112" s="17"/>
      <c r="ARN112" s="17"/>
      <c r="ARO112" s="17"/>
      <c r="ARP112" s="17"/>
      <c r="ARQ112" s="17"/>
      <c r="ARR112" s="17"/>
      <c r="ARS112" s="17"/>
      <c r="ART112" s="17"/>
      <c r="ARU112" s="17"/>
      <c r="ARV112" s="17"/>
      <c r="ARW112" s="17"/>
      <c r="ARX112" s="17"/>
      <c r="ARY112" s="17"/>
      <c r="ARZ112" s="17"/>
      <c r="ASA112" s="17"/>
      <c r="ASB112" s="17"/>
      <c r="ASC112" s="17"/>
      <c r="ASD112" s="17"/>
      <c r="ASE112" s="17"/>
      <c r="ASF112" s="17"/>
      <c r="ASG112" s="17"/>
      <c r="ASH112" s="17"/>
      <c r="ASI112" s="17"/>
      <c r="ASJ112" s="17"/>
      <c r="ASK112" s="17"/>
      <c r="ASL112" s="17"/>
      <c r="ASM112" s="17"/>
      <c r="ASN112" s="17"/>
      <c r="ASO112" s="17"/>
      <c r="ASP112" s="17"/>
      <c r="ASQ112" s="17"/>
      <c r="ASR112" s="17"/>
      <c r="ASS112" s="17"/>
      <c r="AST112" s="17"/>
      <c r="ASU112" s="17"/>
      <c r="ASV112" s="17"/>
      <c r="ASW112" s="17"/>
      <c r="ASX112" s="17"/>
      <c r="ASY112" s="17"/>
      <c r="ASZ112" s="17"/>
      <c r="ATA112" s="17"/>
      <c r="ATB112" s="17"/>
      <c r="ATC112" s="17"/>
      <c r="ATD112" s="17"/>
      <c r="ATE112" s="17"/>
      <c r="ATF112" s="17"/>
      <c r="ATG112" s="17"/>
      <c r="ATH112" s="17"/>
      <c r="ATI112" s="17"/>
      <c r="ATJ112" s="17"/>
      <c r="ATK112" s="17"/>
      <c r="ATL112" s="17"/>
      <c r="ATM112" s="17"/>
      <c r="ATN112" s="17"/>
      <c r="ATO112" s="17"/>
      <c r="ATP112" s="17"/>
      <c r="ATQ112" s="17"/>
      <c r="ATR112" s="17"/>
      <c r="ATS112" s="17"/>
      <c r="ATT112" s="17"/>
      <c r="ATU112" s="17"/>
      <c r="ATV112" s="17"/>
      <c r="ATW112" s="17"/>
      <c r="ATX112" s="17"/>
      <c r="ATY112" s="17"/>
      <c r="ATZ112" s="17"/>
      <c r="AUA112" s="17"/>
      <c r="AUB112" s="17"/>
      <c r="AUC112" s="17"/>
      <c r="AUD112" s="17"/>
      <c r="AUE112" s="17"/>
      <c r="AUF112" s="17"/>
      <c r="AUG112" s="17"/>
      <c r="AUH112" s="17"/>
      <c r="AUI112" s="17"/>
      <c r="AUJ112" s="17"/>
      <c r="AUK112" s="17"/>
      <c r="AUL112" s="17"/>
      <c r="AUM112" s="17"/>
      <c r="AUN112" s="17"/>
      <c r="AUO112" s="17"/>
      <c r="AUP112" s="17"/>
      <c r="AUQ112" s="17"/>
      <c r="AUR112" s="17"/>
      <c r="AUS112" s="17"/>
      <c r="AUT112" s="17"/>
      <c r="AUU112" s="17"/>
      <c r="AUV112" s="17"/>
      <c r="AUW112" s="17"/>
      <c r="AUX112" s="17"/>
      <c r="AUY112" s="17"/>
      <c r="AUZ112" s="17"/>
      <c r="AVA112" s="17"/>
      <c r="AVB112" s="17"/>
      <c r="AVC112" s="17"/>
      <c r="AVD112" s="17"/>
      <c r="AVE112" s="17"/>
      <c r="AVF112" s="17"/>
      <c r="AVG112" s="17"/>
      <c r="AVH112" s="17"/>
      <c r="AVI112" s="17"/>
      <c r="AVJ112" s="17"/>
      <c r="AVK112" s="17"/>
      <c r="AVL112" s="17"/>
      <c r="AVM112" s="17"/>
      <c r="AVN112" s="17"/>
      <c r="AVO112" s="17"/>
      <c r="AVP112" s="17"/>
      <c r="AVQ112" s="17"/>
      <c r="AVR112" s="17"/>
      <c r="AVS112" s="17"/>
      <c r="AVT112" s="17"/>
      <c r="AVU112" s="17"/>
      <c r="AVV112" s="17"/>
      <c r="AVW112" s="17"/>
      <c r="AVX112" s="17"/>
      <c r="AVY112" s="17"/>
      <c r="AVZ112" s="17"/>
      <c r="AWA112" s="17"/>
      <c r="AWB112" s="17"/>
      <c r="AWC112" s="17"/>
      <c r="AWD112" s="17"/>
      <c r="AWE112" s="17"/>
      <c r="AWF112" s="17"/>
      <c r="AWG112" s="17"/>
      <c r="AWH112" s="17"/>
      <c r="AWI112" s="17"/>
      <c r="AWJ112" s="17"/>
      <c r="AWK112" s="17"/>
      <c r="AWL112" s="17"/>
      <c r="AWM112" s="17"/>
      <c r="AWN112" s="17"/>
      <c r="AWO112" s="17"/>
      <c r="AWP112" s="17"/>
      <c r="AWQ112" s="17"/>
      <c r="AWR112" s="17"/>
      <c r="AWS112" s="17"/>
      <c r="AWT112" s="17"/>
      <c r="AWU112" s="17"/>
      <c r="AWV112" s="17"/>
      <c r="AWW112" s="17"/>
      <c r="AWX112" s="17"/>
      <c r="AWY112" s="17"/>
      <c r="AWZ112" s="17"/>
      <c r="AXA112" s="17"/>
      <c r="AXB112" s="17"/>
      <c r="AXC112" s="17"/>
      <c r="AXD112" s="17"/>
      <c r="AXE112" s="17"/>
      <c r="AXF112" s="17"/>
      <c r="AXG112" s="17"/>
      <c r="AXH112" s="17"/>
      <c r="AXI112" s="17"/>
      <c r="AXJ112" s="17"/>
      <c r="AXK112" s="17"/>
      <c r="AXL112" s="17"/>
      <c r="AXM112" s="17"/>
      <c r="AXN112" s="17"/>
      <c r="AXO112" s="17"/>
      <c r="AXP112" s="17"/>
      <c r="AXQ112" s="17"/>
      <c r="AXR112" s="17"/>
      <c r="AXS112" s="17"/>
      <c r="AXT112" s="17"/>
      <c r="AXU112" s="17"/>
      <c r="AXV112" s="17"/>
      <c r="AXW112" s="17"/>
      <c r="AXX112" s="17"/>
      <c r="AXY112" s="17"/>
      <c r="AXZ112" s="17"/>
      <c r="AYA112" s="17"/>
      <c r="AYB112" s="17"/>
      <c r="AYC112" s="17"/>
      <c r="AYD112" s="17"/>
      <c r="AYE112" s="17"/>
      <c r="AYF112" s="17"/>
      <c r="AYG112" s="17"/>
      <c r="AYH112" s="17"/>
      <c r="AYI112" s="17"/>
      <c r="AYJ112" s="17"/>
      <c r="AYK112" s="17"/>
      <c r="AYL112" s="17"/>
      <c r="AYM112" s="17"/>
      <c r="AYN112" s="17"/>
      <c r="AYO112" s="17"/>
      <c r="AYP112" s="17"/>
      <c r="AYQ112" s="17"/>
      <c r="AYR112" s="17"/>
      <c r="AYS112" s="17"/>
      <c r="AYT112" s="17"/>
      <c r="AYU112" s="17"/>
      <c r="AYV112" s="17"/>
      <c r="AYW112" s="17"/>
      <c r="AYX112" s="17"/>
      <c r="AYY112" s="17"/>
      <c r="AYZ112" s="17"/>
      <c r="AZA112" s="17"/>
      <c r="AZB112" s="17"/>
      <c r="AZC112" s="17"/>
      <c r="AZD112" s="17"/>
      <c r="AZE112" s="17"/>
      <c r="AZF112" s="17"/>
      <c r="AZG112" s="17"/>
      <c r="AZH112" s="17"/>
      <c r="AZI112" s="17"/>
      <c r="AZJ112" s="17"/>
      <c r="AZK112" s="17"/>
      <c r="AZL112" s="17"/>
      <c r="AZM112" s="17"/>
      <c r="AZN112" s="17"/>
      <c r="AZO112" s="17"/>
      <c r="AZP112" s="17"/>
      <c r="AZQ112" s="17"/>
      <c r="AZR112" s="17"/>
      <c r="AZS112" s="17"/>
      <c r="AZT112" s="17"/>
      <c r="AZU112" s="17"/>
      <c r="AZV112" s="17"/>
      <c r="AZW112" s="17"/>
      <c r="AZX112" s="17"/>
      <c r="AZY112" s="17"/>
      <c r="AZZ112" s="17"/>
      <c r="BAA112" s="17"/>
      <c r="BAB112" s="17"/>
      <c r="BAC112" s="17"/>
      <c r="BAD112" s="17"/>
      <c r="BAE112" s="17"/>
      <c r="BAF112" s="17"/>
      <c r="BAG112" s="17"/>
      <c r="BAH112" s="17"/>
      <c r="BAI112" s="17"/>
      <c r="BAJ112" s="17"/>
      <c r="BAK112" s="17"/>
      <c r="BAL112" s="17"/>
      <c r="BAM112" s="17"/>
      <c r="BAN112" s="17"/>
      <c r="BAO112" s="17"/>
      <c r="BAP112" s="17"/>
      <c r="BAQ112" s="17"/>
      <c r="BAR112" s="17"/>
      <c r="BAS112" s="17"/>
      <c r="BAT112" s="17"/>
      <c r="BAU112" s="17"/>
      <c r="BAV112" s="17"/>
      <c r="BAW112" s="17"/>
      <c r="BAX112" s="17"/>
      <c r="BAY112" s="17"/>
      <c r="BAZ112" s="17"/>
      <c r="BBA112" s="17"/>
      <c r="BBB112" s="17"/>
      <c r="BBC112" s="17"/>
      <c r="BBD112" s="17"/>
      <c r="BBE112" s="17"/>
      <c r="BBF112" s="17"/>
      <c r="BBG112" s="17"/>
      <c r="BBH112" s="17"/>
      <c r="BBI112" s="17"/>
      <c r="BBJ112" s="17"/>
      <c r="BBK112" s="17"/>
      <c r="BBL112" s="17"/>
      <c r="BBM112" s="17"/>
      <c r="BBN112" s="17"/>
      <c r="BBO112" s="17"/>
      <c r="BBP112" s="17"/>
      <c r="BBQ112" s="17"/>
      <c r="BBR112" s="17"/>
      <c r="BBS112" s="17"/>
      <c r="BBT112" s="17"/>
      <c r="BBU112" s="17"/>
      <c r="BBV112" s="17"/>
      <c r="BBW112" s="17"/>
      <c r="BBX112" s="17"/>
      <c r="BBY112" s="17"/>
      <c r="BBZ112" s="17"/>
      <c r="BCA112" s="17"/>
      <c r="BCB112" s="17"/>
      <c r="BCC112" s="17"/>
      <c r="BCD112" s="17"/>
      <c r="BCE112" s="17"/>
      <c r="BCF112" s="17"/>
      <c r="BCG112" s="17"/>
      <c r="BCH112" s="17"/>
      <c r="BCI112" s="17"/>
      <c r="BCJ112" s="17"/>
      <c r="BCK112" s="17"/>
      <c r="BCL112" s="17"/>
      <c r="BCM112" s="17"/>
      <c r="BCN112" s="17"/>
      <c r="BCO112" s="17"/>
      <c r="BCP112" s="17"/>
      <c r="BCQ112" s="17"/>
      <c r="BCR112" s="17"/>
      <c r="BCS112" s="17"/>
      <c r="BCT112" s="17"/>
      <c r="BCU112" s="17"/>
      <c r="BCV112" s="17"/>
      <c r="BCW112" s="17"/>
      <c r="BCX112" s="17"/>
      <c r="BCY112" s="17"/>
      <c r="BCZ112" s="17"/>
      <c r="BDA112" s="17"/>
      <c r="BDB112" s="17"/>
      <c r="BDC112" s="17"/>
      <c r="BDD112" s="17"/>
      <c r="BDE112" s="17"/>
      <c r="BDF112" s="17"/>
      <c r="BDG112" s="17"/>
      <c r="BDH112" s="17"/>
      <c r="BDI112" s="17"/>
      <c r="BDJ112" s="17"/>
      <c r="BDK112" s="17"/>
      <c r="BDL112" s="17"/>
      <c r="BDM112" s="17"/>
      <c r="BDN112" s="17"/>
      <c r="BDO112" s="17"/>
      <c r="BDP112" s="17"/>
      <c r="BDQ112" s="17"/>
      <c r="BDR112" s="17"/>
      <c r="BDS112" s="17"/>
      <c r="BDT112" s="17"/>
      <c r="BDU112" s="17"/>
      <c r="BDV112" s="17"/>
      <c r="BDW112" s="17"/>
      <c r="BDX112" s="17"/>
      <c r="BDY112" s="17"/>
      <c r="BDZ112" s="17"/>
      <c r="BEA112" s="17"/>
      <c r="BEB112" s="17"/>
      <c r="BEC112" s="17"/>
      <c r="BED112" s="17"/>
      <c r="BEE112" s="17"/>
      <c r="BEF112" s="17"/>
      <c r="BEG112" s="17"/>
      <c r="BEH112" s="17"/>
      <c r="BEI112" s="17"/>
      <c r="BEJ112" s="17"/>
      <c r="BEK112" s="17"/>
      <c r="BEL112" s="17"/>
      <c r="BEM112" s="17"/>
      <c r="BEN112" s="17"/>
      <c r="BEO112" s="17"/>
      <c r="BEP112" s="17"/>
      <c r="BEQ112" s="17"/>
      <c r="BER112" s="17"/>
      <c r="BES112" s="17"/>
      <c r="BET112" s="17"/>
      <c r="BEU112" s="17"/>
      <c r="BEV112" s="17"/>
      <c r="BEW112" s="17"/>
      <c r="BEX112" s="17"/>
      <c r="BEY112" s="17"/>
      <c r="BEZ112" s="17"/>
      <c r="BFA112" s="17"/>
      <c r="BFB112" s="17"/>
      <c r="BFC112" s="17"/>
      <c r="BFD112" s="17"/>
      <c r="BFE112" s="17"/>
      <c r="BFF112" s="17"/>
      <c r="BFG112" s="17"/>
      <c r="BFH112" s="17"/>
      <c r="BFI112" s="17"/>
      <c r="BFJ112" s="17"/>
      <c r="BFK112" s="17"/>
      <c r="BFL112" s="17"/>
      <c r="BFM112" s="17"/>
      <c r="BFN112" s="17"/>
      <c r="BFO112" s="17"/>
      <c r="BFP112" s="17"/>
      <c r="BFQ112" s="17"/>
      <c r="BFR112" s="17"/>
      <c r="BFS112" s="17"/>
      <c r="BFT112" s="17"/>
      <c r="BFU112" s="17"/>
      <c r="BFV112" s="17"/>
      <c r="BFW112" s="17"/>
      <c r="BFX112" s="17"/>
      <c r="BFY112" s="17"/>
      <c r="BFZ112" s="17"/>
      <c r="BGA112" s="17"/>
      <c r="BGB112" s="17"/>
      <c r="BGC112" s="17"/>
      <c r="BGD112" s="17"/>
      <c r="BGE112" s="17"/>
      <c r="BGF112" s="17"/>
      <c r="BGG112" s="17"/>
      <c r="BGH112" s="17"/>
      <c r="BGI112" s="17"/>
      <c r="BGJ112" s="17"/>
      <c r="BGK112" s="17"/>
      <c r="BGL112" s="17"/>
      <c r="BGM112" s="17"/>
      <c r="BGN112" s="17"/>
      <c r="BGO112" s="17"/>
      <c r="BGP112" s="17"/>
      <c r="BGQ112" s="17"/>
      <c r="BGR112" s="17"/>
      <c r="BGS112" s="17"/>
      <c r="BGT112" s="17"/>
      <c r="BGU112" s="17"/>
      <c r="BGV112" s="17"/>
      <c r="BGW112" s="17"/>
      <c r="BGX112" s="17"/>
      <c r="BGY112" s="17"/>
      <c r="BGZ112" s="17"/>
      <c r="BHA112" s="17"/>
      <c r="BHB112" s="17"/>
      <c r="BHC112" s="17"/>
      <c r="BHD112" s="17"/>
      <c r="BHE112" s="17"/>
      <c r="BHF112" s="17"/>
      <c r="BHG112" s="17"/>
      <c r="BHH112" s="17"/>
      <c r="BHI112" s="17"/>
      <c r="BHJ112" s="17"/>
      <c r="BHK112" s="17"/>
      <c r="BHL112" s="17"/>
      <c r="BHM112" s="17"/>
      <c r="BHN112" s="17"/>
      <c r="BHO112" s="17"/>
      <c r="BHP112" s="17"/>
      <c r="BHQ112" s="17"/>
      <c r="BHR112" s="17"/>
      <c r="BHS112" s="17"/>
      <c r="BHT112" s="17"/>
      <c r="BHU112" s="17"/>
      <c r="BHV112" s="17"/>
      <c r="BHW112" s="17"/>
      <c r="BHX112" s="17"/>
      <c r="BHY112" s="17"/>
      <c r="BHZ112" s="17"/>
      <c r="BIA112" s="17"/>
      <c r="BIB112" s="17"/>
      <c r="BIC112" s="17"/>
      <c r="BID112" s="17"/>
      <c r="BIE112" s="17"/>
      <c r="BIF112" s="17"/>
      <c r="BIG112" s="17"/>
      <c r="BIH112" s="17"/>
      <c r="BII112" s="17"/>
      <c r="BIJ112" s="17"/>
      <c r="BIK112" s="17"/>
      <c r="BIL112" s="17"/>
      <c r="BIM112" s="17"/>
      <c r="BIN112" s="17"/>
      <c r="BIO112" s="17"/>
      <c r="BIP112" s="17"/>
      <c r="BIQ112" s="17"/>
      <c r="BIR112" s="17"/>
      <c r="BIS112" s="17"/>
      <c r="BIT112" s="17"/>
      <c r="BIU112" s="17"/>
      <c r="BIV112" s="17"/>
      <c r="BIW112" s="17"/>
      <c r="BIX112" s="17"/>
      <c r="BIY112" s="17"/>
      <c r="BIZ112" s="17"/>
      <c r="BJA112" s="17"/>
      <c r="BJB112" s="17"/>
      <c r="BJC112" s="17"/>
      <c r="BJD112" s="17"/>
      <c r="BJE112" s="17"/>
      <c r="BJF112" s="17"/>
      <c r="BJG112" s="17"/>
      <c r="BJH112" s="17"/>
      <c r="BJI112" s="17"/>
      <c r="BJJ112" s="17"/>
      <c r="BJK112" s="17"/>
      <c r="BJL112" s="17"/>
      <c r="BJM112" s="17"/>
      <c r="BJN112" s="17"/>
      <c r="BJO112" s="17"/>
      <c r="BJP112" s="17"/>
      <c r="BJQ112" s="17"/>
      <c r="BJR112" s="17"/>
      <c r="BJS112" s="17"/>
      <c r="BJT112" s="17"/>
      <c r="BJU112" s="17"/>
      <c r="BJV112" s="17"/>
      <c r="BJW112" s="17"/>
      <c r="BJX112" s="17"/>
      <c r="BJY112" s="17"/>
      <c r="BJZ112" s="17"/>
      <c r="BKA112" s="17"/>
      <c r="BKB112" s="17"/>
      <c r="BKC112" s="17"/>
      <c r="BKD112" s="17"/>
      <c r="BKE112" s="17"/>
      <c r="BKF112" s="17"/>
      <c r="BKG112" s="17"/>
      <c r="BKH112" s="17"/>
      <c r="BKI112" s="17"/>
      <c r="BKJ112" s="17"/>
      <c r="BKK112" s="17"/>
      <c r="BKL112" s="17"/>
      <c r="BKM112" s="17"/>
      <c r="BKN112" s="17"/>
      <c r="BKO112" s="17"/>
      <c r="BKP112" s="17"/>
      <c r="BKQ112" s="17"/>
      <c r="BKR112" s="17"/>
      <c r="BKS112" s="17"/>
      <c r="BKT112" s="17"/>
      <c r="BKU112" s="17"/>
      <c r="BKV112" s="17"/>
      <c r="BKW112" s="17"/>
      <c r="BKX112" s="17"/>
      <c r="BKY112" s="17"/>
      <c r="BKZ112" s="17"/>
      <c r="BLA112" s="17"/>
      <c r="BLB112" s="17"/>
      <c r="BLC112" s="17"/>
      <c r="BLD112" s="17"/>
      <c r="BLE112" s="17"/>
      <c r="BLF112" s="17"/>
      <c r="BLG112" s="17"/>
      <c r="BLH112" s="17"/>
      <c r="BLI112" s="17"/>
      <c r="BLJ112" s="17"/>
      <c r="BLK112" s="17"/>
      <c r="BLL112" s="17"/>
      <c r="BLM112" s="17"/>
      <c r="BLN112" s="17"/>
      <c r="BLO112" s="17"/>
      <c r="BLP112" s="17"/>
      <c r="BLQ112" s="17"/>
      <c r="BLR112" s="17"/>
      <c r="BLS112" s="17"/>
      <c r="BLT112" s="17"/>
      <c r="BLU112" s="17"/>
      <c r="BLV112" s="17"/>
      <c r="BLW112" s="17"/>
      <c r="BLX112" s="17"/>
      <c r="BLY112" s="17"/>
      <c r="BLZ112" s="17"/>
      <c r="BMA112" s="17"/>
      <c r="BMB112" s="17"/>
      <c r="BMC112" s="17"/>
      <c r="BMD112" s="17"/>
      <c r="BME112" s="17"/>
      <c r="BMF112" s="17"/>
      <c r="BMG112" s="17"/>
      <c r="BMH112" s="17"/>
      <c r="BMI112" s="17"/>
      <c r="BMJ112" s="17"/>
      <c r="BMK112" s="17"/>
      <c r="BML112" s="17"/>
      <c r="BMM112" s="17"/>
      <c r="BMN112" s="17"/>
      <c r="BMO112" s="17"/>
      <c r="BMP112" s="17"/>
      <c r="BMQ112" s="17"/>
      <c r="BMR112" s="17"/>
      <c r="BMS112" s="17"/>
      <c r="BMT112" s="17"/>
      <c r="BMU112" s="17"/>
      <c r="BMV112" s="17"/>
      <c r="BMW112" s="17"/>
      <c r="BMX112" s="17"/>
      <c r="BMY112" s="17"/>
      <c r="BMZ112" s="17"/>
      <c r="BNA112" s="17"/>
      <c r="BNB112" s="17"/>
      <c r="BNC112" s="17"/>
      <c r="BND112" s="17"/>
      <c r="BNE112" s="17"/>
      <c r="BNF112" s="17"/>
      <c r="BNG112" s="17"/>
      <c r="BNH112" s="17"/>
      <c r="BNI112" s="17"/>
      <c r="BNJ112" s="17"/>
      <c r="BNK112" s="17"/>
      <c r="BNL112" s="17"/>
      <c r="BNM112" s="17"/>
      <c r="BNN112" s="17"/>
      <c r="BNO112" s="17"/>
      <c r="BNP112" s="17"/>
      <c r="BNQ112" s="17"/>
      <c r="BNR112" s="17"/>
      <c r="BNS112" s="17"/>
      <c r="BNT112" s="17"/>
      <c r="BNU112" s="17"/>
      <c r="BNV112" s="17"/>
      <c r="BNW112" s="17"/>
      <c r="BNX112" s="17"/>
      <c r="BNY112" s="17"/>
      <c r="BNZ112" s="17"/>
      <c r="BOA112" s="17"/>
      <c r="BOB112" s="17"/>
      <c r="BOC112" s="17"/>
      <c r="BOD112" s="17"/>
      <c r="BOE112" s="17"/>
      <c r="BOF112" s="17"/>
      <c r="BOG112" s="17"/>
      <c r="BOH112" s="17"/>
      <c r="BOI112" s="17"/>
      <c r="BOJ112" s="17"/>
      <c r="BOK112" s="17"/>
      <c r="BOL112" s="17"/>
      <c r="BOM112" s="17"/>
      <c r="BON112" s="17"/>
      <c r="BOO112" s="17"/>
      <c r="BOP112" s="17"/>
      <c r="BOQ112" s="17"/>
      <c r="BOR112" s="17"/>
      <c r="BOS112" s="17"/>
      <c r="BOT112" s="17"/>
      <c r="BOU112" s="17"/>
      <c r="BOV112" s="17"/>
      <c r="BOW112" s="17"/>
      <c r="BOX112" s="17"/>
      <c r="BOY112" s="17"/>
      <c r="BOZ112" s="17"/>
      <c r="BPA112" s="17"/>
      <c r="BPB112" s="17"/>
      <c r="BPC112" s="17"/>
      <c r="BPD112" s="17"/>
      <c r="BPE112" s="17"/>
      <c r="BPF112" s="17"/>
      <c r="BPG112" s="17"/>
      <c r="BPH112" s="17"/>
      <c r="BPI112" s="17"/>
      <c r="BPJ112" s="17"/>
      <c r="BPK112" s="17"/>
      <c r="BPL112" s="17"/>
      <c r="BPM112" s="17"/>
      <c r="BPN112" s="17"/>
      <c r="BPO112" s="17"/>
      <c r="BPP112" s="17"/>
      <c r="BPQ112" s="17"/>
      <c r="BPR112" s="17"/>
      <c r="BPS112" s="17"/>
      <c r="BPT112" s="17"/>
      <c r="BPU112" s="17"/>
      <c r="BPV112" s="17"/>
      <c r="BPW112" s="17"/>
      <c r="BPX112" s="17"/>
      <c r="BPY112" s="17"/>
      <c r="BPZ112" s="17"/>
      <c r="BQA112" s="17"/>
      <c r="BQB112" s="17"/>
      <c r="BQC112" s="17"/>
      <c r="BQD112" s="17"/>
      <c r="BQE112" s="17"/>
      <c r="BQF112" s="17"/>
      <c r="BQG112" s="17"/>
      <c r="BQH112" s="17"/>
      <c r="BQI112" s="17"/>
      <c r="BQJ112" s="17"/>
      <c r="BQK112" s="17"/>
      <c r="BQL112" s="17"/>
      <c r="BQM112" s="17"/>
      <c r="BQN112" s="17"/>
      <c r="BQO112" s="17"/>
      <c r="BQP112" s="17"/>
      <c r="BQQ112" s="17"/>
      <c r="BQR112" s="17"/>
      <c r="BQS112" s="17"/>
      <c r="BQT112" s="17"/>
      <c r="BQU112" s="17"/>
      <c r="BQV112" s="17"/>
      <c r="BQW112" s="17"/>
      <c r="BQX112" s="17"/>
      <c r="BQY112" s="17"/>
      <c r="BQZ112" s="17"/>
      <c r="BRA112" s="17"/>
      <c r="BRB112" s="17"/>
      <c r="BRC112" s="17"/>
      <c r="BRD112" s="17"/>
      <c r="BRE112" s="17"/>
      <c r="BRF112" s="17"/>
      <c r="BRG112" s="17"/>
      <c r="BRH112" s="17"/>
      <c r="BRI112" s="17"/>
      <c r="BRJ112" s="17"/>
      <c r="BRK112" s="17"/>
      <c r="BRL112" s="17"/>
      <c r="BRM112" s="17"/>
      <c r="BRN112" s="17"/>
      <c r="BRO112" s="17"/>
      <c r="BRP112" s="17"/>
      <c r="BRQ112" s="17"/>
      <c r="BRR112" s="17"/>
      <c r="BRS112" s="17"/>
      <c r="BRT112" s="17"/>
      <c r="BRU112" s="17"/>
      <c r="BRV112" s="17"/>
      <c r="BRW112" s="17"/>
      <c r="BRX112" s="17"/>
      <c r="BRY112" s="17"/>
      <c r="BRZ112" s="17"/>
      <c r="BSA112" s="17"/>
      <c r="BSB112" s="17"/>
      <c r="BSC112" s="17"/>
      <c r="BSD112" s="17"/>
      <c r="BSE112" s="17"/>
      <c r="BSF112" s="17"/>
      <c r="BSG112" s="17"/>
      <c r="BSH112" s="17"/>
      <c r="BSI112" s="17"/>
      <c r="BSJ112" s="17"/>
      <c r="BSK112" s="17"/>
      <c r="BSL112" s="17"/>
      <c r="BSM112" s="17"/>
      <c r="BSN112" s="17"/>
      <c r="BSO112" s="17"/>
      <c r="BSP112" s="17"/>
      <c r="BSQ112" s="17"/>
      <c r="BSR112" s="17"/>
      <c r="BSS112" s="17"/>
      <c r="BST112" s="17"/>
      <c r="BSU112" s="17"/>
      <c r="BSV112" s="17"/>
      <c r="BSW112" s="17"/>
      <c r="BSX112" s="17"/>
      <c r="BSY112" s="17"/>
      <c r="BSZ112" s="17"/>
      <c r="BTA112" s="17"/>
      <c r="BTB112" s="17"/>
      <c r="BTC112" s="17"/>
      <c r="BTD112" s="17"/>
      <c r="BTE112" s="17"/>
      <c r="BTF112" s="17"/>
      <c r="BTG112" s="17"/>
      <c r="BTH112" s="17"/>
      <c r="BTI112" s="17"/>
      <c r="BTJ112" s="17"/>
      <c r="BTK112" s="17"/>
      <c r="BTL112" s="17"/>
      <c r="BTM112" s="17"/>
      <c r="BTN112" s="17"/>
      <c r="BTO112" s="17"/>
      <c r="BTP112" s="17"/>
      <c r="BTQ112" s="17"/>
      <c r="BTR112" s="17"/>
      <c r="BTS112" s="17"/>
      <c r="BTT112" s="17"/>
      <c r="BTU112" s="17"/>
      <c r="BTV112" s="17"/>
      <c r="BTW112" s="17"/>
      <c r="BTX112" s="17"/>
      <c r="BTY112" s="17"/>
      <c r="BTZ112" s="17"/>
      <c r="BUA112" s="17"/>
      <c r="BUB112" s="17"/>
      <c r="BUC112" s="17"/>
      <c r="BUD112" s="17"/>
      <c r="BUE112" s="17"/>
      <c r="BUF112" s="17"/>
      <c r="BUG112" s="17"/>
      <c r="BUH112" s="17"/>
      <c r="BUI112" s="17"/>
      <c r="BUJ112" s="17"/>
      <c r="BUK112" s="17"/>
      <c r="BUL112" s="17"/>
      <c r="BUM112" s="17"/>
      <c r="BUN112" s="17"/>
      <c r="BUO112" s="17"/>
      <c r="BUP112" s="17"/>
      <c r="BUQ112" s="17"/>
      <c r="BUR112" s="17"/>
      <c r="BUS112" s="17"/>
      <c r="BUT112" s="17"/>
      <c r="BUU112" s="17"/>
      <c r="BUV112" s="17"/>
      <c r="BUW112" s="17"/>
      <c r="BUX112" s="17"/>
      <c r="BUY112" s="17"/>
      <c r="BUZ112" s="17"/>
      <c r="BVA112" s="17"/>
      <c r="BVB112" s="17"/>
      <c r="BVC112" s="17"/>
      <c r="BVD112" s="17"/>
      <c r="BVE112" s="17"/>
      <c r="BVF112" s="17"/>
      <c r="BVG112" s="17"/>
      <c r="BVH112" s="17"/>
      <c r="BVI112" s="17"/>
      <c r="BVJ112" s="17"/>
      <c r="BVK112" s="17"/>
      <c r="BVL112" s="17"/>
      <c r="BVM112" s="17"/>
      <c r="BVN112" s="17"/>
      <c r="BVO112" s="17"/>
      <c r="BVP112" s="17"/>
      <c r="BVQ112" s="17"/>
      <c r="BVR112" s="17"/>
      <c r="BVS112" s="17"/>
      <c r="BVT112" s="17"/>
      <c r="BVU112" s="17"/>
      <c r="BVV112" s="17"/>
      <c r="BVW112" s="17"/>
      <c r="BVX112" s="17"/>
      <c r="BVY112" s="17"/>
      <c r="BVZ112" s="17"/>
      <c r="BWA112" s="17"/>
      <c r="BWB112" s="17"/>
      <c r="BWC112" s="17"/>
      <c r="BWD112" s="17"/>
      <c r="BWE112" s="17"/>
      <c r="BWF112" s="17"/>
      <c r="BWG112" s="17"/>
      <c r="BWH112" s="17"/>
      <c r="BWI112" s="17"/>
      <c r="BWJ112" s="17"/>
      <c r="BWK112" s="17"/>
      <c r="BWL112" s="17"/>
      <c r="BWM112" s="17"/>
      <c r="BWN112" s="17"/>
      <c r="BWO112" s="17"/>
      <c r="BWP112" s="17"/>
      <c r="BWQ112" s="17"/>
      <c r="BWR112" s="17"/>
      <c r="BWS112" s="17"/>
      <c r="BWT112" s="17"/>
      <c r="BWU112" s="17"/>
      <c r="BWV112" s="17"/>
      <c r="BWW112" s="17"/>
      <c r="BWX112" s="17"/>
      <c r="BWY112" s="17"/>
      <c r="BWZ112" s="17"/>
      <c r="BXA112" s="17"/>
      <c r="BXB112" s="17"/>
      <c r="BXC112" s="17"/>
      <c r="BXD112" s="17"/>
      <c r="BXE112" s="17"/>
      <c r="BXF112" s="17"/>
      <c r="BXG112" s="17"/>
      <c r="BXH112" s="17"/>
      <c r="BXI112" s="17"/>
      <c r="BXJ112" s="17"/>
      <c r="BXK112" s="17"/>
      <c r="BXL112" s="17"/>
      <c r="BXM112" s="17"/>
      <c r="BXN112" s="17"/>
      <c r="BXO112" s="17"/>
      <c r="BXP112" s="17"/>
      <c r="BXQ112" s="17"/>
      <c r="BXR112" s="17"/>
      <c r="BXS112" s="17"/>
      <c r="BXT112" s="17"/>
      <c r="BXU112" s="17"/>
      <c r="BXV112" s="17"/>
      <c r="BXW112" s="17"/>
      <c r="BXX112" s="17"/>
      <c r="BXY112" s="17"/>
      <c r="BXZ112" s="17"/>
      <c r="BYA112" s="17"/>
      <c r="BYB112" s="17"/>
      <c r="BYC112" s="17"/>
      <c r="BYD112" s="17"/>
      <c r="BYE112" s="17"/>
      <c r="BYF112" s="17"/>
      <c r="BYG112" s="17"/>
      <c r="BYH112" s="17"/>
      <c r="BYI112" s="17"/>
      <c r="BYJ112" s="17"/>
      <c r="BYK112" s="17"/>
      <c r="BYL112" s="17"/>
      <c r="BYM112" s="17"/>
      <c r="BYN112" s="17"/>
      <c r="BYO112" s="17"/>
      <c r="BYP112" s="17"/>
      <c r="BYQ112" s="17"/>
      <c r="BYR112" s="17"/>
      <c r="BYS112" s="17"/>
      <c r="BYT112" s="17"/>
      <c r="BYU112" s="17"/>
      <c r="BYV112" s="17"/>
      <c r="BYW112" s="17"/>
      <c r="BYX112" s="17"/>
      <c r="BYY112" s="17"/>
      <c r="BYZ112" s="17"/>
      <c r="BZA112" s="17"/>
      <c r="BZB112" s="17"/>
      <c r="BZC112" s="17"/>
      <c r="BZD112" s="17"/>
      <c r="BZE112" s="17"/>
      <c r="BZF112" s="17"/>
      <c r="BZG112" s="17"/>
      <c r="BZH112" s="17"/>
      <c r="BZI112" s="17"/>
      <c r="BZJ112" s="17"/>
      <c r="BZK112" s="17"/>
      <c r="BZL112" s="17"/>
      <c r="BZM112" s="17"/>
      <c r="BZN112" s="17"/>
      <c r="BZO112" s="17"/>
      <c r="BZP112" s="17"/>
      <c r="BZQ112" s="17"/>
      <c r="BZR112" s="17"/>
      <c r="BZS112" s="17"/>
      <c r="BZT112" s="17"/>
      <c r="BZU112" s="17"/>
      <c r="BZV112" s="17"/>
      <c r="BZW112" s="17"/>
      <c r="BZX112" s="17"/>
      <c r="BZY112" s="17"/>
      <c r="BZZ112" s="17"/>
      <c r="CAA112" s="17"/>
      <c r="CAB112" s="17"/>
      <c r="CAC112" s="17"/>
      <c r="CAD112" s="17"/>
      <c r="CAE112" s="17"/>
      <c r="CAF112" s="17"/>
      <c r="CAG112" s="17"/>
      <c r="CAH112" s="17"/>
      <c r="CAI112" s="17"/>
      <c r="CAJ112" s="17"/>
      <c r="CAK112" s="17"/>
      <c r="CAL112" s="17"/>
      <c r="CAM112" s="17"/>
      <c r="CAN112" s="17"/>
      <c r="CAO112" s="17"/>
      <c r="CAP112" s="17"/>
      <c r="CAQ112" s="17"/>
      <c r="CAR112" s="17"/>
      <c r="CAS112" s="17"/>
      <c r="CAT112" s="17"/>
      <c r="CAU112" s="17"/>
      <c r="CAV112" s="17"/>
      <c r="CAW112" s="17"/>
      <c r="CAX112" s="17"/>
      <c r="CAY112" s="17"/>
      <c r="CAZ112" s="17"/>
      <c r="CBA112" s="17"/>
      <c r="CBB112" s="17"/>
      <c r="CBC112" s="17"/>
      <c r="CBD112" s="17"/>
      <c r="CBE112" s="17"/>
      <c r="CBF112" s="17"/>
      <c r="CBG112" s="17"/>
      <c r="CBH112" s="17"/>
      <c r="CBI112" s="17"/>
      <c r="CBJ112" s="17"/>
      <c r="CBK112" s="17"/>
      <c r="CBL112" s="17"/>
      <c r="CBM112" s="17"/>
      <c r="CBN112" s="17"/>
      <c r="CBO112" s="17"/>
      <c r="CBP112" s="17"/>
      <c r="CBQ112" s="17"/>
      <c r="CBR112" s="17"/>
      <c r="CBS112" s="17"/>
      <c r="CBT112" s="17"/>
      <c r="CBU112" s="17"/>
      <c r="CBV112" s="17"/>
      <c r="CBW112" s="17"/>
      <c r="CBX112" s="17"/>
      <c r="CBY112" s="17"/>
      <c r="CBZ112" s="17"/>
      <c r="CCA112" s="17"/>
      <c r="CCB112" s="17"/>
      <c r="CCC112" s="17"/>
      <c r="CCD112" s="17"/>
      <c r="CCE112" s="17"/>
      <c r="CCF112" s="17"/>
      <c r="CCG112" s="17"/>
      <c r="CCH112" s="17"/>
      <c r="CCI112" s="17"/>
      <c r="CCJ112" s="17"/>
      <c r="CCK112" s="17"/>
      <c r="CCL112" s="17"/>
      <c r="CCM112" s="17"/>
      <c r="CCN112" s="17"/>
      <c r="CCO112" s="17"/>
      <c r="CCP112" s="17"/>
      <c r="CCQ112" s="17"/>
      <c r="CCR112" s="17"/>
      <c r="CCS112" s="17"/>
      <c r="CCT112" s="17"/>
      <c r="CCU112" s="17"/>
      <c r="CCV112" s="17"/>
      <c r="CCW112" s="17"/>
      <c r="CCX112" s="17"/>
      <c r="CCY112" s="17"/>
      <c r="CCZ112" s="17"/>
      <c r="CDA112" s="17"/>
      <c r="CDB112" s="17"/>
      <c r="CDC112" s="17"/>
      <c r="CDD112" s="17"/>
      <c r="CDE112" s="17"/>
      <c r="CDF112" s="17"/>
      <c r="CDG112" s="17"/>
      <c r="CDH112" s="17"/>
      <c r="CDI112" s="17"/>
      <c r="CDJ112" s="17"/>
      <c r="CDK112" s="17"/>
      <c r="CDL112" s="17"/>
      <c r="CDM112" s="17"/>
      <c r="CDN112" s="17"/>
      <c r="CDO112" s="17"/>
      <c r="CDP112" s="17"/>
      <c r="CDQ112" s="17"/>
      <c r="CDR112" s="17"/>
      <c r="CDS112" s="17"/>
      <c r="CDT112" s="17"/>
      <c r="CDU112" s="17"/>
      <c r="CDV112" s="17"/>
      <c r="CDW112" s="17"/>
      <c r="CDX112" s="17"/>
      <c r="CDY112" s="17"/>
      <c r="CDZ112" s="17"/>
      <c r="CEA112" s="17"/>
      <c r="CEB112" s="17"/>
      <c r="CEC112" s="17"/>
      <c r="CED112" s="17"/>
      <c r="CEE112" s="17"/>
      <c r="CEF112" s="17"/>
      <c r="CEG112" s="17"/>
      <c r="CEH112" s="17"/>
      <c r="CEI112" s="17"/>
      <c r="CEJ112" s="17"/>
      <c r="CEK112" s="17"/>
      <c r="CEL112" s="17"/>
      <c r="CEM112" s="17"/>
      <c r="CEN112" s="17"/>
      <c r="CEO112" s="17"/>
      <c r="CEP112" s="17"/>
      <c r="CEQ112" s="17"/>
      <c r="CER112" s="17"/>
      <c r="CES112" s="17"/>
      <c r="CET112" s="17"/>
      <c r="CEU112" s="17"/>
      <c r="CEV112" s="17"/>
      <c r="CEW112" s="17"/>
      <c r="CEX112" s="17"/>
      <c r="CEY112" s="17"/>
      <c r="CEZ112" s="17"/>
      <c r="CFA112" s="17"/>
      <c r="CFB112" s="17"/>
      <c r="CFC112" s="17"/>
      <c r="CFD112" s="17"/>
      <c r="CFE112" s="17"/>
      <c r="CFF112" s="17"/>
      <c r="CFG112" s="17"/>
      <c r="CFH112" s="17"/>
      <c r="CFI112" s="17"/>
      <c r="CFJ112" s="17"/>
      <c r="CFK112" s="17"/>
      <c r="CFL112" s="17"/>
      <c r="CFM112" s="17"/>
      <c r="CFN112" s="17"/>
      <c r="CFO112" s="17"/>
      <c r="CFP112" s="17"/>
      <c r="CFQ112" s="17"/>
      <c r="CFR112" s="17"/>
      <c r="CFS112" s="17"/>
      <c r="CFT112" s="17"/>
      <c r="CFU112" s="17"/>
      <c r="CFV112" s="17"/>
      <c r="CFW112" s="17"/>
      <c r="CFX112" s="17"/>
      <c r="CFY112" s="17"/>
      <c r="CFZ112" s="17"/>
      <c r="CGA112" s="17"/>
      <c r="CGB112" s="17"/>
      <c r="CGC112" s="17"/>
      <c r="CGD112" s="17"/>
      <c r="CGE112" s="17"/>
      <c r="CGF112" s="17"/>
      <c r="CGG112" s="17"/>
      <c r="CGH112" s="17"/>
      <c r="CGI112" s="17"/>
      <c r="CGJ112" s="17"/>
      <c r="CGK112" s="17"/>
      <c r="CGL112" s="17"/>
      <c r="CGM112" s="17"/>
      <c r="CGN112" s="17"/>
      <c r="CGO112" s="17"/>
      <c r="CGP112" s="17"/>
      <c r="CGQ112" s="17"/>
      <c r="CGR112" s="17"/>
      <c r="CGS112" s="17"/>
      <c r="CGT112" s="17"/>
      <c r="CGU112" s="17"/>
      <c r="CGV112" s="17"/>
      <c r="CGW112" s="17"/>
      <c r="CGX112" s="17"/>
      <c r="CGY112" s="17"/>
      <c r="CGZ112" s="17"/>
      <c r="CHA112" s="17"/>
      <c r="CHB112" s="17"/>
      <c r="CHC112" s="17"/>
      <c r="CHD112" s="17"/>
      <c r="CHE112" s="17"/>
      <c r="CHF112" s="17"/>
      <c r="CHG112" s="17"/>
      <c r="CHH112" s="17"/>
      <c r="CHI112" s="17"/>
      <c r="CHJ112" s="17"/>
      <c r="CHK112" s="17"/>
      <c r="CHL112" s="17"/>
      <c r="CHM112" s="17"/>
      <c r="CHN112" s="17"/>
      <c r="CHO112" s="17"/>
      <c r="CHP112" s="17"/>
      <c r="CHQ112" s="17"/>
      <c r="CHR112" s="17"/>
      <c r="CHS112" s="17"/>
      <c r="CHT112" s="17"/>
      <c r="CHU112" s="17"/>
      <c r="CHV112" s="17"/>
      <c r="CHW112" s="17"/>
      <c r="CHX112" s="17"/>
      <c r="CHY112" s="17"/>
      <c r="CHZ112" s="17"/>
      <c r="CIA112" s="17"/>
      <c r="CIB112" s="17"/>
      <c r="CIC112" s="17"/>
      <c r="CID112" s="17"/>
      <c r="CIE112" s="17"/>
      <c r="CIF112" s="17"/>
      <c r="CIG112" s="17"/>
      <c r="CIH112" s="17"/>
      <c r="CII112" s="17"/>
      <c r="CIJ112" s="17"/>
      <c r="CIK112" s="17"/>
      <c r="CIL112" s="17"/>
      <c r="CIM112" s="17"/>
      <c r="CIN112" s="17"/>
      <c r="CIO112" s="17"/>
      <c r="CIP112" s="17"/>
      <c r="CIQ112" s="17"/>
      <c r="CIR112" s="17"/>
      <c r="CIS112" s="17"/>
      <c r="CIT112" s="17"/>
      <c r="CIU112" s="17"/>
      <c r="CIV112" s="17"/>
      <c r="CIW112" s="17"/>
      <c r="CIX112" s="17"/>
      <c r="CIY112" s="17"/>
      <c r="CIZ112" s="17"/>
      <c r="CJA112" s="17"/>
      <c r="CJB112" s="17"/>
      <c r="CJC112" s="17"/>
      <c r="CJD112" s="17"/>
      <c r="CJE112" s="17"/>
      <c r="CJF112" s="17"/>
      <c r="CJG112" s="17"/>
      <c r="CJH112" s="17"/>
      <c r="CJI112" s="17"/>
      <c r="CJJ112" s="17"/>
      <c r="CJK112" s="17"/>
      <c r="CJL112" s="17"/>
      <c r="CJM112" s="17"/>
      <c r="CJN112" s="17"/>
      <c r="CJO112" s="17"/>
      <c r="CJP112" s="17"/>
      <c r="CJQ112" s="17"/>
      <c r="CJR112" s="17"/>
      <c r="CJS112" s="17"/>
      <c r="CJT112" s="17"/>
      <c r="CJU112" s="17"/>
      <c r="CJV112" s="17"/>
      <c r="CJW112" s="17"/>
      <c r="CJX112" s="17"/>
      <c r="CJY112" s="17"/>
      <c r="CJZ112" s="17"/>
      <c r="CKA112" s="17"/>
      <c r="CKB112" s="17"/>
      <c r="CKC112" s="17"/>
      <c r="CKD112" s="17"/>
      <c r="CKE112" s="17"/>
      <c r="CKF112" s="17"/>
      <c r="CKG112" s="17"/>
      <c r="CKH112" s="17"/>
      <c r="CKI112" s="17"/>
      <c r="CKJ112" s="17"/>
      <c r="CKK112" s="17"/>
      <c r="CKL112" s="17"/>
      <c r="CKM112" s="17"/>
      <c r="CKN112" s="17"/>
      <c r="CKO112" s="17"/>
      <c r="CKP112" s="17"/>
      <c r="CKQ112" s="17"/>
      <c r="CKR112" s="17"/>
      <c r="CKS112" s="17"/>
      <c r="CKT112" s="17"/>
      <c r="CKU112" s="17"/>
      <c r="CKV112" s="17"/>
      <c r="CKW112" s="17"/>
      <c r="CKX112" s="17"/>
      <c r="CKY112" s="17"/>
      <c r="CKZ112" s="17"/>
      <c r="CLA112" s="17"/>
      <c r="CLB112" s="17"/>
      <c r="CLC112" s="17"/>
      <c r="CLD112" s="17"/>
      <c r="CLE112" s="17"/>
      <c r="CLF112" s="17"/>
      <c r="CLG112" s="17"/>
      <c r="CLH112" s="17"/>
      <c r="CLI112" s="17"/>
      <c r="CLJ112" s="17"/>
      <c r="CLK112" s="17"/>
      <c r="CLL112" s="17"/>
      <c r="CLM112" s="17"/>
      <c r="CLN112" s="17"/>
      <c r="CLO112" s="17"/>
      <c r="CLP112" s="17"/>
      <c r="CLQ112" s="17"/>
      <c r="CLR112" s="17"/>
      <c r="CLS112" s="17"/>
      <c r="CLT112" s="17"/>
      <c r="CLU112" s="17"/>
      <c r="CLV112" s="17"/>
      <c r="CLW112" s="17"/>
      <c r="CLX112" s="17"/>
      <c r="CLY112" s="17"/>
      <c r="CLZ112" s="17"/>
      <c r="CMA112" s="17"/>
      <c r="CMB112" s="17"/>
      <c r="CMC112" s="17"/>
      <c r="CMD112" s="17"/>
      <c r="CME112" s="17"/>
      <c r="CMF112" s="17"/>
      <c r="CMG112" s="17"/>
      <c r="CMH112" s="17"/>
      <c r="CMI112" s="17"/>
      <c r="CMJ112" s="17"/>
      <c r="CMK112" s="17"/>
      <c r="CML112" s="17"/>
      <c r="CMM112" s="17"/>
      <c r="CMN112" s="17"/>
      <c r="CMO112" s="17"/>
      <c r="CMP112" s="17"/>
      <c r="CMQ112" s="17"/>
      <c r="CMR112" s="17"/>
      <c r="CMS112" s="17"/>
      <c r="CMT112" s="17"/>
      <c r="CMU112" s="17"/>
      <c r="CMV112" s="17"/>
      <c r="CMW112" s="17"/>
      <c r="CMX112" s="17"/>
      <c r="CMY112" s="17"/>
      <c r="CMZ112" s="17"/>
      <c r="CNA112" s="17"/>
      <c r="CNB112" s="17"/>
      <c r="CNC112" s="17"/>
      <c r="CND112" s="17"/>
      <c r="CNE112" s="17"/>
      <c r="CNF112" s="17"/>
      <c r="CNG112" s="17"/>
      <c r="CNH112" s="17"/>
      <c r="CNI112" s="17"/>
      <c r="CNJ112" s="17"/>
      <c r="CNK112" s="17"/>
      <c r="CNL112" s="17"/>
      <c r="CNM112" s="17"/>
      <c r="CNN112" s="17"/>
      <c r="CNO112" s="17"/>
      <c r="CNP112" s="17"/>
      <c r="CNQ112" s="17"/>
      <c r="CNR112" s="17"/>
      <c r="CNS112" s="17"/>
      <c r="CNT112" s="17"/>
      <c r="CNU112" s="17"/>
      <c r="CNV112" s="17"/>
      <c r="CNW112" s="17"/>
      <c r="CNX112" s="17"/>
      <c r="CNY112" s="17"/>
      <c r="CNZ112" s="17"/>
      <c r="COA112" s="17"/>
      <c r="COB112" s="17"/>
      <c r="COC112" s="17"/>
      <c r="COD112" s="17"/>
      <c r="COE112" s="17"/>
      <c r="COF112" s="17"/>
      <c r="COG112" s="17"/>
      <c r="COH112" s="17"/>
      <c r="COI112" s="17"/>
      <c r="COJ112" s="17"/>
      <c r="COK112" s="17"/>
      <c r="COL112" s="17"/>
      <c r="COM112" s="17"/>
      <c r="CON112" s="17"/>
      <c r="COO112" s="17"/>
      <c r="COP112" s="17"/>
      <c r="COQ112" s="17"/>
      <c r="COR112" s="17"/>
      <c r="COS112" s="17"/>
      <c r="COT112" s="17"/>
      <c r="COU112" s="17"/>
      <c r="COV112" s="17"/>
      <c r="COW112" s="17"/>
      <c r="COX112" s="17"/>
      <c r="COY112" s="17"/>
      <c r="COZ112" s="17"/>
      <c r="CPA112" s="17"/>
      <c r="CPB112" s="17"/>
      <c r="CPC112" s="17"/>
      <c r="CPD112" s="17"/>
      <c r="CPE112" s="17"/>
      <c r="CPF112" s="17"/>
      <c r="CPG112" s="17"/>
      <c r="CPH112" s="17"/>
      <c r="CPI112" s="17"/>
      <c r="CPJ112" s="17"/>
      <c r="CPK112" s="17"/>
      <c r="CPL112" s="17"/>
      <c r="CPM112" s="17"/>
      <c r="CPN112" s="17"/>
      <c r="CPO112" s="17"/>
      <c r="CPP112" s="17"/>
      <c r="CPQ112" s="17"/>
      <c r="CPR112" s="17"/>
      <c r="CPS112" s="17"/>
      <c r="CPT112" s="17"/>
      <c r="CPU112" s="17"/>
      <c r="CPV112" s="17"/>
      <c r="CPW112" s="17"/>
      <c r="CPX112" s="17"/>
      <c r="CPY112" s="17"/>
      <c r="CPZ112" s="17"/>
      <c r="CQA112" s="17"/>
      <c r="CQB112" s="17"/>
      <c r="CQC112" s="17"/>
      <c r="CQD112" s="17"/>
      <c r="CQE112" s="17"/>
      <c r="CQF112" s="17"/>
      <c r="CQG112" s="17"/>
      <c r="CQH112" s="17"/>
      <c r="CQI112" s="17"/>
      <c r="CQJ112" s="17"/>
      <c r="CQK112" s="17"/>
      <c r="CQL112" s="17"/>
      <c r="CQM112" s="17"/>
      <c r="CQN112" s="17"/>
      <c r="CQO112" s="17"/>
      <c r="CQP112" s="17"/>
      <c r="CQQ112" s="17"/>
      <c r="CQR112" s="17"/>
      <c r="CQS112" s="17"/>
      <c r="CQT112" s="17"/>
      <c r="CQU112" s="17"/>
      <c r="CQV112" s="17"/>
      <c r="CQW112" s="17"/>
      <c r="CQX112" s="17"/>
      <c r="CQY112" s="17"/>
      <c r="CQZ112" s="17"/>
      <c r="CRA112" s="17"/>
      <c r="CRB112" s="17"/>
      <c r="CRC112" s="17"/>
      <c r="CRD112" s="17"/>
      <c r="CRE112" s="17"/>
      <c r="CRF112" s="17"/>
      <c r="CRG112" s="17"/>
      <c r="CRH112" s="17"/>
      <c r="CRI112" s="17"/>
      <c r="CRJ112" s="17"/>
      <c r="CRK112" s="17"/>
      <c r="CRL112" s="17"/>
      <c r="CRM112" s="17"/>
      <c r="CRN112" s="17"/>
      <c r="CRO112" s="17"/>
      <c r="CRP112" s="17"/>
      <c r="CRQ112" s="17"/>
      <c r="CRR112" s="17"/>
      <c r="CRS112" s="17"/>
      <c r="CRT112" s="17"/>
      <c r="CRU112" s="17"/>
      <c r="CRV112" s="17"/>
      <c r="CRW112" s="17"/>
      <c r="CRX112" s="17"/>
      <c r="CRY112" s="17"/>
      <c r="CRZ112" s="17"/>
      <c r="CSA112" s="17"/>
      <c r="CSB112" s="17"/>
      <c r="CSC112" s="17"/>
      <c r="CSD112" s="17"/>
      <c r="CSE112" s="17"/>
      <c r="CSF112" s="17"/>
      <c r="CSG112" s="17"/>
      <c r="CSH112" s="17"/>
      <c r="CSI112" s="17"/>
      <c r="CSJ112" s="17"/>
      <c r="CSK112" s="17"/>
      <c r="CSL112" s="17"/>
      <c r="CSM112" s="17"/>
      <c r="CSN112" s="17"/>
      <c r="CSO112" s="17"/>
      <c r="CSP112" s="17"/>
      <c r="CSQ112" s="17"/>
      <c r="CSR112" s="17"/>
      <c r="CSS112" s="17"/>
      <c r="CST112" s="17"/>
      <c r="CSU112" s="17"/>
      <c r="CSV112" s="17"/>
      <c r="CSW112" s="17"/>
      <c r="CSX112" s="17"/>
      <c r="CSY112" s="17"/>
      <c r="CSZ112" s="17"/>
      <c r="CTA112" s="17"/>
      <c r="CTB112" s="17"/>
      <c r="CTC112" s="17"/>
      <c r="CTD112" s="17"/>
      <c r="CTE112" s="17"/>
      <c r="CTF112" s="17"/>
      <c r="CTG112" s="17"/>
      <c r="CTH112" s="17"/>
      <c r="CTI112" s="17"/>
      <c r="CTJ112" s="17"/>
      <c r="CTK112" s="17"/>
      <c r="CTL112" s="17"/>
      <c r="CTM112" s="17"/>
      <c r="CTN112" s="17"/>
      <c r="CTO112" s="17"/>
      <c r="CTP112" s="17"/>
      <c r="CTQ112" s="17"/>
      <c r="CTR112" s="17"/>
      <c r="CTS112" s="17"/>
      <c r="CTT112" s="17"/>
      <c r="CTU112" s="17"/>
      <c r="CTV112" s="17"/>
      <c r="CTW112" s="17"/>
      <c r="CTX112" s="17"/>
      <c r="CTY112" s="17"/>
      <c r="CTZ112" s="17"/>
      <c r="CUA112" s="17"/>
      <c r="CUB112" s="17"/>
      <c r="CUC112" s="17"/>
      <c r="CUD112" s="17"/>
      <c r="CUE112" s="17"/>
      <c r="CUF112" s="17"/>
      <c r="CUG112" s="17"/>
      <c r="CUH112" s="17"/>
      <c r="CUI112" s="17"/>
      <c r="CUJ112" s="17"/>
      <c r="CUK112" s="17"/>
      <c r="CUL112" s="17"/>
      <c r="CUM112" s="17"/>
      <c r="CUN112" s="17"/>
      <c r="CUO112" s="17"/>
      <c r="CUP112" s="17"/>
      <c r="CUQ112" s="17"/>
      <c r="CUR112" s="17"/>
      <c r="CUS112" s="17"/>
      <c r="CUT112" s="17"/>
      <c r="CUU112" s="17"/>
      <c r="CUV112" s="17"/>
      <c r="CUW112" s="17"/>
      <c r="CUX112" s="17"/>
      <c r="CUY112" s="17"/>
      <c r="CUZ112" s="17"/>
      <c r="CVA112" s="17"/>
      <c r="CVB112" s="17"/>
      <c r="CVC112" s="17"/>
      <c r="CVD112" s="17"/>
      <c r="CVE112" s="17"/>
      <c r="CVF112" s="17"/>
      <c r="CVG112" s="17"/>
      <c r="CVH112" s="17"/>
      <c r="CVI112" s="17"/>
      <c r="CVJ112" s="17"/>
      <c r="CVK112" s="17"/>
      <c r="CVL112" s="17"/>
      <c r="CVM112" s="17"/>
      <c r="CVN112" s="17"/>
      <c r="CVO112" s="17"/>
      <c r="CVP112" s="17"/>
      <c r="CVQ112" s="17"/>
      <c r="CVR112" s="17"/>
      <c r="CVS112" s="17"/>
      <c r="CVT112" s="17"/>
      <c r="CVU112" s="17"/>
      <c r="CVV112" s="17"/>
      <c r="CVW112" s="17"/>
      <c r="CVX112" s="17"/>
      <c r="CVY112" s="17"/>
      <c r="CVZ112" s="17"/>
      <c r="CWA112" s="17"/>
      <c r="CWB112" s="17"/>
      <c r="CWC112" s="17"/>
      <c r="CWD112" s="17"/>
      <c r="CWE112" s="17"/>
      <c r="CWF112" s="17"/>
      <c r="CWG112" s="17"/>
      <c r="CWH112" s="17"/>
      <c r="CWI112" s="17"/>
      <c r="CWJ112" s="17"/>
      <c r="CWK112" s="17"/>
      <c r="CWL112" s="17"/>
      <c r="CWM112" s="17"/>
      <c r="CWN112" s="17"/>
      <c r="CWO112" s="17"/>
      <c r="CWP112" s="17"/>
      <c r="CWQ112" s="17"/>
      <c r="CWR112" s="17"/>
      <c r="CWS112" s="17"/>
      <c r="CWT112" s="17"/>
      <c r="CWU112" s="17"/>
      <c r="CWV112" s="17"/>
      <c r="CWW112" s="17"/>
      <c r="CWX112" s="17"/>
      <c r="CWY112" s="17"/>
      <c r="CWZ112" s="17"/>
      <c r="CXA112" s="17"/>
      <c r="CXB112" s="17"/>
      <c r="CXC112" s="17"/>
      <c r="CXD112" s="17"/>
      <c r="CXE112" s="17"/>
      <c r="CXF112" s="17"/>
      <c r="CXG112" s="17"/>
      <c r="CXH112" s="17"/>
      <c r="CXI112" s="17"/>
      <c r="CXJ112" s="17"/>
      <c r="CXK112" s="17"/>
      <c r="CXL112" s="17"/>
      <c r="CXM112" s="17"/>
      <c r="CXN112" s="17"/>
      <c r="CXO112" s="17"/>
      <c r="CXP112" s="17"/>
      <c r="CXQ112" s="17"/>
      <c r="CXR112" s="17"/>
      <c r="CXS112" s="17"/>
      <c r="CXT112" s="17"/>
      <c r="CXU112" s="17"/>
      <c r="CXV112" s="17"/>
      <c r="CXW112" s="17"/>
      <c r="CXX112" s="17"/>
      <c r="CXY112" s="17"/>
      <c r="CXZ112" s="17"/>
      <c r="CYA112" s="17"/>
      <c r="CYB112" s="17"/>
      <c r="CYC112" s="17"/>
      <c r="CYD112" s="17"/>
      <c r="CYE112" s="17"/>
      <c r="CYF112" s="17"/>
      <c r="CYG112" s="17"/>
      <c r="CYH112" s="17"/>
      <c r="CYI112" s="17"/>
      <c r="CYJ112" s="17"/>
      <c r="CYK112" s="17"/>
      <c r="CYL112" s="17"/>
      <c r="CYM112" s="17"/>
      <c r="CYN112" s="17"/>
      <c r="CYO112" s="17"/>
      <c r="CYP112" s="17"/>
      <c r="CYQ112" s="17"/>
      <c r="CYR112" s="17"/>
      <c r="CYS112" s="17"/>
      <c r="CYT112" s="17"/>
      <c r="CYU112" s="17"/>
      <c r="CYV112" s="17"/>
      <c r="CYW112" s="17"/>
      <c r="CYX112" s="17"/>
      <c r="CYY112" s="17"/>
      <c r="CYZ112" s="17"/>
      <c r="CZA112" s="17"/>
      <c r="CZB112" s="17"/>
      <c r="CZC112" s="17"/>
      <c r="CZD112" s="17"/>
      <c r="CZE112" s="17"/>
      <c r="CZF112" s="17"/>
      <c r="CZG112" s="17"/>
      <c r="CZH112" s="17"/>
      <c r="CZI112" s="17"/>
      <c r="CZJ112" s="17"/>
      <c r="CZK112" s="17"/>
      <c r="CZL112" s="17"/>
      <c r="CZM112" s="17"/>
      <c r="CZN112" s="17"/>
      <c r="CZO112" s="17"/>
      <c r="CZP112" s="17"/>
      <c r="CZQ112" s="17"/>
      <c r="CZR112" s="17"/>
      <c r="CZS112" s="17"/>
      <c r="CZT112" s="17"/>
      <c r="CZU112" s="17"/>
      <c r="CZV112" s="17"/>
      <c r="CZW112" s="17"/>
      <c r="CZX112" s="17"/>
      <c r="CZY112" s="17"/>
      <c r="CZZ112" s="17"/>
      <c r="DAA112" s="17"/>
      <c r="DAB112" s="17"/>
      <c r="DAC112" s="17"/>
      <c r="DAD112" s="17"/>
      <c r="DAE112" s="17"/>
      <c r="DAF112" s="17"/>
      <c r="DAG112" s="17"/>
      <c r="DAH112" s="17"/>
      <c r="DAI112" s="17"/>
      <c r="DAJ112" s="17"/>
      <c r="DAK112" s="17"/>
      <c r="DAL112" s="17"/>
      <c r="DAM112" s="17"/>
      <c r="DAN112" s="17"/>
      <c r="DAO112" s="17"/>
      <c r="DAP112" s="17"/>
      <c r="DAQ112" s="17"/>
      <c r="DAR112" s="17"/>
      <c r="DAS112" s="17"/>
      <c r="DAT112" s="17"/>
      <c r="DAU112" s="17"/>
      <c r="DAV112" s="17"/>
      <c r="DAW112" s="17"/>
      <c r="DAX112" s="17"/>
      <c r="DAY112" s="17"/>
      <c r="DAZ112" s="17"/>
      <c r="DBA112" s="17"/>
      <c r="DBB112" s="17"/>
      <c r="DBC112" s="17"/>
      <c r="DBD112" s="17"/>
      <c r="DBE112" s="17"/>
      <c r="DBF112" s="17"/>
      <c r="DBG112" s="17"/>
      <c r="DBH112" s="17"/>
      <c r="DBI112" s="17"/>
      <c r="DBJ112" s="17"/>
      <c r="DBK112" s="17"/>
      <c r="DBL112" s="17"/>
      <c r="DBM112" s="17"/>
      <c r="DBN112" s="17"/>
      <c r="DBO112" s="17"/>
      <c r="DBP112" s="17"/>
      <c r="DBQ112" s="17"/>
      <c r="DBR112" s="17"/>
      <c r="DBS112" s="17"/>
      <c r="DBT112" s="17"/>
      <c r="DBU112" s="17"/>
      <c r="DBV112" s="17"/>
      <c r="DBW112" s="17"/>
      <c r="DBX112" s="17"/>
      <c r="DBY112" s="17"/>
      <c r="DBZ112" s="17"/>
      <c r="DCA112" s="17"/>
      <c r="DCB112" s="17"/>
      <c r="DCC112" s="17"/>
      <c r="DCD112" s="17"/>
      <c r="DCE112" s="17"/>
      <c r="DCF112" s="17"/>
      <c r="DCG112" s="17"/>
      <c r="DCH112" s="17"/>
      <c r="DCI112" s="17"/>
      <c r="DCJ112" s="17"/>
      <c r="DCK112" s="17"/>
      <c r="DCL112" s="17"/>
      <c r="DCM112" s="17"/>
      <c r="DCN112" s="17"/>
      <c r="DCO112" s="17"/>
      <c r="DCP112" s="17"/>
      <c r="DCQ112" s="17"/>
      <c r="DCR112" s="17"/>
      <c r="DCS112" s="17"/>
      <c r="DCT112" s="17"/>
      <c r="DCU112" s="17"/>
      <c r="DCV112" s="17"/>
      <c r="DCW112" s="17"/>
      <c r="DCX112" s="17"/>
      <c r="DCY112" s="17"/>
      <c r="DCZ112" s="17"/>
      <c r="DDA112" s="17"/>
      <c r="DDB112" s="17"/>
      <c r="DDC112" s="17"/>
      <c r="DDD112" s="17"/>
      <c r="DDE112" s="17"/>
      <c r="DDF112" s="17"/>
      <c r="DDG112" s="17"/>
      <c r="DDH112" s="17"/>
      <c r="DDI112" s="17"/>
      <c r="DDJ112" s="17"/>
      <c r="DDK112" s="17"/>
      <c r="DDL112" s="17"/>
      <c r="DDM112" s="17"/>
      <c r="DDN112" s="17"/>
      <c r="DDO112" s="17"/>
      <c r="DDP112" s="17"/>
      <c r="DDQ112" s="17"/>
      <c r="DDR112" s="17"/>
      <c r="DDS112" s="17"/>
      <c r="DDT112" s="17"/>
      <c r="DDU112" s="17"/>
      <c r="DDV112" s="17"/>
      <c r="DDW112" s="17"/>
      <c r="DDX112" s="17"/>
      <c r="DDY112" s="17"/>
      <c r="DDZ112" s="17"/>
      <c r="DEA112" s="17"/>
      <c r="DEB112" s="17"/>
      <c r="DEC112" s="17"/>
      <c r="DED112" s="17"/>
      <c r="DEE112" s="17"/>
      <c r="DEF112" s="17"/>
      <c r="DEG112" s="17"/>
      <c r="DEH112" s="17"/>
      <c r="DEI112" s="17"/>
      <c r="DEJ112" s="17"/>
      <c r="DEK112" s="17"/>
      <c r="DEL112" s="17"/>
      <c r="DEM112" s="17"/>
      <c r="DEN112" s="17"/>
      <c r="DEO112" s="17"/>
      <c r="DEP112" s="17"/>
      <c r="DEQ112" s="17"/>
      <c r="DER112" s="17"/>
      <c r="DES112" s="17"/>
      <c r="DET112" s="17"/>
      <c r="DEU112" s="17"/>
      <c r="DEV112" s="17"/>
      <c r="DEW112" s="17"/>
      <c r="DEX112" s="17"/>
      <c r="DEY112" s="17"/>
      <c r="DEZ112" s="17"/>
      <c r="DFA112" s="17"/>
      <c r="DFB112" s="17"/>
      <c r="DFC112" s="17"/>
      <c r="DFD112" s="17"/>
      <c r="DFE112" s="17"/>
      <c r="DFF112" s="17"/>
      <c r="DFG112" s="17"/>
      <c r="DFH112" s="17"/>
      <c r="DFI112" s="17"/>
      <c r="DFJ112" s="17"/>
      <c r="DFK112" s="17"/>
      <c r="DFL112" s="17"/>
      <c r="DFM112" s="17"/>
      <c r="DFN112" s="17"/>
      <c r="DFO112" s="17"/>
      <c r="DFP112" s="17"/>
      <c r="DFQ112" s="17"/>
      <c r="DFR112" s="17"/>
      <c r="DFS112" s="17"/>
      <c r="DFT112" s="17"/>
      <c r="DFU112" s="17"/>
      <c r="DFV112" s="17"/>
      <c r="DFW112" s="17"/>
      <c r="DFX112" s="17"/>
      <c r="DFY112" s="17"/>
      <c r="DFZ112" s="17"/>
      <c r="DGA112" s="17"/>
      <c r="DGB112" s="17"/>
      <c r="DGC112" s="17"/>
      <c r="DGD112" s="17"/>
      <c r="DGE112" s="17"/>
      <c r="DGF112" s="17"/>
      <c r="DGG112" s="17"/>
      <c r="DGH112" s="17"/>
      <c r="DGI112" s="17"/>
      <c r="DGJ112" s="17"/>
      <c r="DGK112" s="17"/>
      <c r="DGL112" s="17"/>
      <c r="DGM112" s="17"/>
      <c r="DGN112" s="17"/>
      <c r="DGO112" s="17"/>
      <c r="DGP112" s="17"/>
      <c r="DGQ112" s="17"/>
      <c r="DGR112" s="17"/>
      <c r="DGS112" s="17"/>
      <c r="DGT112" s="17"/>
      <c r="DGU112" s="17"/>
      <c r="DGV112" s="17"/>
      <c r="DGW112" s="17"/>
      <c r="DGX112" s="17"/>
      <c r="DGY112" s="17"/>
      <c r="DGZ112" s="17"/>
      <c r="DHA112" s="17"/>
      <c r="DHB112" s="17"/>
      <c r="DHC112" s="17"/>
      <c r="DHD112" s="17"/>
      <c r="DHE112" s="17"/>
      <c r="DHF112" s="17"/>
      <c r="DHG112" s="17"/>
      <c r="DHH112" s="17"/>
      <c r="DHI112" s="17"/>
      <c r="DHJ112" s="17"/>
      <c r="DHK112" s="17"/>
      <c r="DHL112" s="17"/>
      <c r="DHM112" s="17"/>
      <c r="DHN112" s="17"/>
      <c r="DHO112" s="17"/>
      <c r="DHP112" s="17"/>
      <c r="DHQ112" s="17"/>
      <c r="DHR112" s="17"/>
      <c r="DHS112" s="17"/>
      <c r="DHT112" s="17"/>
      <c r="DHU112" s="17"/>
      <c r="DHV112" s="17"/>
      <c r="DHW112" s="17"/>
      <c r="DHX112" s="17"/>
      <c r="DHY112" s="17"/>
      <c r="DHZ112" s="17"/>
      <c r="DIA112" s="17"/>
      <c r="DIB112" s="17"/>
      <c r="DIC112" s="17"/>
      <c r="DID112" s="17"/>
      <c r="DIE112" s="17"/>
      <c r="DIF112" s="17"/>
      <c r="DIG112" s="17"/>
      <c r="DIH112" s="17"/>
      <c r="DII112" s="17"/>
      <c r="DIJ112" s="17"/>
      <c r="DIK112" s="17"/>
      <c r="DIL112" s="17"/>
      <c r="DIM112" s="17"/>
      <c r="DIN112" s="17"/>
      <c r="DIO112" s="17"/>
      <c r="DIP112" s="17"/>
      <c r="DIQ112" s="17"/>
      <c r="DIR112" s="17"/>
      <c r="DIS112" s="17"/>
      <c r="DIT112" s="17"/>
      <c r="DIU112" s="17"/>
      <c r="DIV112" s="17"/>
      <c r="DIW112" s="17"/>
      <c r="DIX112" s="17"/>
      <c r="DIY112" s="17"/>
      <c r="DIZ112" s="17"/>
      <c r="DJA112" s="17"/>
      <c r="DJB112" s="17"/>
      <c r="DJC112" s="17"/>
      <c r="DJD112" s="17"/>
      <c r="DJE112" s="17"/>
      <c r="DJF112" s="17"/>
      <c r="DJG112" s="17"/>
      <c r="DJH112" s="17"/>
      <c r="DJI112" s="17"/>
      <c r="DJJ112" s="17"/>
      <c r="DJK112" s="17"/>
      <c r="DJL112" s="17"/>
      <c r="DJM112" s="17"/>
      <c r="DJN112" s="17"/>
      <c r="DJO112" s="17"/>
      <c r="DJP112" s="17"/>
      <c r="DJQ112" s="17"/>
      <c r="DJR112" s="17"/>
      <c r="DJS112" s="17"/>
      <c r="DJT112" s="17"/>
      <c r="DJU112" s="17"/>
      <c r="DJV112" s="17"/>
      <c r="DJW112" s="17"/>
      <c r="DJX112" s="17"/>
      <c r="DJY112" s="17"/>
      <c r="DJZ112" s="17"/>
      <c r="DKA112" s="17"/>
      <c r="DKB112" s="17"/>
      <c r="DKC112" s="17"/>
      <c r="DKD112" s="17"/>
      <c r="DKE112" s="17"/>
      <c r="DKF112" s="17"/>
      <c r="DKG112" s="17"/>
      <c r="DKH112" s="17"/>
      <c r="DKI112" s="17"/>
      <c r="DKJ112" s="17"/>
      <c r="DKK112" s="17"/>
      <c r="DKL112" s="17"/>
      <c r="DKM112" s="17"/>
      <c r="DKN112" s="17"/>
      <c r="DKO112" s="17"/>
      <c r="DKP112" s="17"/>
      <c r="DKQ112" s="17"/>
      <c r="DKR112" s="17"/>
      <c r="DKS112" s="17"/>
      <c r="DKT112" s="17"/>
      <c r="DKU112" s="17"/>
      <c r="DKV112" s="17"/>
      <c r="DKW112" s="17"/>
      <c r="DKX112" s="17"/>
      <c r="DKY112" s="17"/>
      <c r="DKZ112" s="17"/>
      <c r="DLA112" s="17"/>
      <c r="DLB112" s="17"/>
      <c r="DLC112" s="17"/>
      <c r="DLD112" s="17"/>
      <c r="DLE112" s="17"/>
      <c r="DLF112" s="17"/>
      <c r="DLG112" s="17"/>
      <c r="DLH112" s="17"/>
      <c r="DLI112" s="17"/>
      <c r="DLJ112" s="17"/>
      <c r="DLK112" s="17"/>
      <c r="DLL112" s="17"/>
      <c r="DLM112" s="17"/>
      <c r="DLN112" s="17"/>
      <c r="DLO112" s="17"/>
      <c r="DLP112" s="17"/>
      <c r="DLQ112" s="17"/>
      <c r="DLR112" s="17"/>
      <c r="DLS112" s="17"/>
      <c r="DLT112" s="17"/>
      <c r="DLU112" s="17"/>
      <c r="DLV112" s="17"/>
      <c r="DLW112" s="17"/>
      <c r="DLX112" s="17"/>
      <c r="DLY112" s="17"/>
      <c r="DLZ112" s="17"/>
      <c r="DMA112" s="17"/>
      <c r="DMB112" s="17"/>
      <c r="DMC112" s="17"/>
      <c r="DMD112" s="17"/>
      <c r="DME112" s="17"/>
      <c r="DMF112" s="17"/>
      <c r="DMG112" s="17"/>
      <c r="DMH112" s="17"/>
      <c r="DMI112" s="17"/>
      <c r="DMJ112" s="17"/>
      <c r="DMK112" s="17"/>
      <c r="DML112" s="17"/>
      <c r="DMM112" s="17"/>
      <c r="DMN112" s="17"/>
      <c r="DMO112" s="17"/>
      <c r="DMP112" s="17"/>
      <c r="DMQ112" s="17"/>
      <c r="DMR112" s="17"/>
      <c r="DMS112" s="17"/>
      <c r="DMT112" s="17"/>
      <c r="DMU112" s="17"/>
      <c r="DMV112" s="17"/>
      <c r="DMW112" s="17"/>
      <c r="DMX112" s="17"/>
      <c r="DMY112" s="17"/>
      <c r="DMZ112" s="17"/>
      <c r="DNA112" s="17"/>
      <c r="DNB112" s="17"/>
      <c r="DNC112" s="17"/>
      <c r="DND112" s="17"/>
      <c r="DNE112" s="17"/>
      <c r="DNF112" s="17"/>
      <c r="DNG112" s="17"/>
      <c r="DNH112" s="17"/>
      <c r="DNI112" s="17"/>
      <c r="DNJ112" s="17"/>
      <c r="DNK112" s="17"/>
      <c r="DNL112" s="17"/>
      <c r="DNM112" s="17"/>
      <c r="DNN112" s="17"/>
      <c r="DNO112" s="17"/>
      <c r="DNP112" s="17"/>
      <c r="DNQ112" s="17"/>
      <c r="DNR112" s="17"/>
      <c r="DNS112" s="17"/>
      <c r="DNT112" s="17"/>
      <c r="DNU112" s="17"/>
      <c r="DNV112" s="17"/>
      <c r="DNW112" s="17"/>
      <c r="DNX112" s="17"/>
      <c r="DNY112" s="17"/>
      <c r="DNZ112" s="17"/>
      <c r="DOA112" s="17"/>
      <c r="DOB112" s="17"/>
      <c r="DOC112" s="17"/>
      <c r="DOD112" s="17"/>
      <c r="DOE112" s="17"/>
      <c r="DOF112" s="17"/>
      <c r="DOG112" s="17"/>
      <c r="DOH112" s="17"/>
      <c r="DOI112" s="17"/>
      <c r="DOJ112" s="17"/>
      <c r="DOK112" s="17"/>
      <c r="DOL112" s="17"/>
      <c r="DOM112" s="17"/>
      <c r="DON112" s="17"/>
      <c r="DOO112" s="17"/>
      <c r="DOP112" s="17"/>
      <c r="DOQ112" s="17"/>
      <c r="DOR112" s="17"/>
      <c r="DOS112" s="17"/>
      <c r="DOT112" s="17"/>
      <c r="DOU112" s="17"/>
      <c r="DOV112" s="17"/>
      <c r="DOW112" s="17"/>
      <c r="DOX112" s="17"/>
      <c r="DOY112" s="17"/>
      <c r="DOZ112" s="17"/>
      <c r="DPA112" s="17"/>
      <c r="DPB112" s="17"/>
      <c r="DPC112" s="17"/>
      <c r="DPD112" s="17"/>
      <c r="DPE112" s="17"/>
      <c r="DPF112" s="17"/>
      <c r="DPG112" s="17"/>
      <c r="DPH112" s="17"/>
      <c r="DPI112" s="17"/>
      <c r="DPJ112" s="17"/>
      <c r="DPK112" s="17"/>
      <c r="DPL112" s="17"/>
      <c r="DPM112" s="17"/>
      <c r="DPN112" s="17"/>
      <c r="DPO112" s="17"/>
      <c r="DPP112" s="17"/>
      <c r="DPQ112" s="17"/>
      <c r="DPR112" s="17"/>
      <c r="DPS112" s="17"/>
      <c r="DPT112" s="17"/>
      <c r="DPU112" s="17"/>
      <c r="DPV112" s="17"/>
      <c r="DPW112" s="17"/>
      <c r="DPX112" s="17"/>
      <c r="DPY112" s="17"/>
      <c r="DPZ112" s="17"/>
      <c r="DQA112" s="17"/>
      <c r="DQB112" s="17"/>
      <c r="DQC112" s="17"/>
      <c r="DQD112" s="17"/>
      <c r="DQE112" s="17"/>
      <c r="DQF112" s="17"/>
      <c r="DQG112" s="17"/>
      <c r="DQH112" s="17"/>
      <c r="DQI112" s="17"/>
      <c r="DQJ112" s="17"/>
      <c r="DQK112" s="17"/>
      <c r="DQL112" s="17"/>
      <c r="DQM112" s="17"/>
      <c r="DQN112" s="17"/>
      <c r="DQO112" s="17"/>
      <c r="DQP112" s="17"/>
      <c r="DQQ112" s="17"/>
      <c r="DQR112" s="17"/>
      <c r="DQS112" s="17"/>
      <c r="DQT112" s="17"/>
      <c r="DQU112" s="17"/>
      <c r="DQV112" s="17"/>
      <c r="DQW112" s="17"/>
      <c r="DQX112" s="17"/>
      <c r="DQY112" s="17"/>
      <c r="DQZ112" s="17"/>
      <c r="DRA112" s="17"/>
      <c r="DRB112" s="17"/>
      <c r="DRC112" s="17"/>
      <c r="DRD112" s="17"/>
      <c r="DRE112" s="17"/>
      <c r="DRF112" s="17"/>
      <c r="DRG112" s="17"/>
      <c r="DRH112" s="17"/>
      <c r="DRI112" s="17"/>
      <c r="DRJ112" s="17"/>
      <c r="DRK112" s="17"/>
      <c r="DRL112" s="17"/>
      <c r="DRM112" s="17"/>
      <c r="DRN112" s="17"/>
      <c r="DRO112" s="17"/>
      <c r="DRP112" s="17"/>
      <c r="DRQ112" s="17"/>
      <c r="DRR112" s="17"/>
      <c r="DRS112" s="17"/>
      <c r="DRT112" s="17"/>
      <c r="DRU112" s="17"/>
      <c r="DRV112" s="17"/>
      <c r="DRW112" s="17"/>
      <c r="DRX112" s="17"/>
      <c r="DRY112" s="17"/>
      <c r="DRZ112" s="17"/>
      <c r="DSA112" s="17"/>
      <c r="DSB112" s="17"/>
      <c r="DSC112" s="17"/>
      <c r="DSD112" s="17"/>
      <c r="DSE112" s="17"/>
      <c r="DSF112" s="17"/>
      <c r="DSG112" s="17"/>
      <c r="DSH112" s="17"/>
      <c r="DSI112" s="17"/>
      <c r="DSJ112" s="17"/>
      <c r="DSK112" s="17"/>
      <c r="DSL112" s="17"/>
      <c r="DSM112" s="17"/>
      <c r="DSN112" s="17"/>
      <c r="DSO112" s="17"/>
      <c r="DSP112" s="17"/>
      <c r="DSQ112" s="17"/>
      <c r="DSR112" s="17"/>
      <c r="DSS112" s="17"/>
      <c r="DST112" s="17"/>
      <c r="DSU112" s="17"/>
      <c r="DSV112" s="17"/>
      <c r="DSW112" s="17"/>
      <c r="DSX112" s="17"/>
      <c r="DSY112" s="17"/>
      <c r="DSZ112" s="17"/>
      <c r="DTA112" s="17"/>
      <c r="DTB112" s="17"/>
      <c r="DTC112" s="17"/>
      <c r="DTD112" s="17"/>
      <c r="DTE112" s="17"/>
      <c r="DTF112" s="17"/>
      <c r="DTG112" s="17"/>
      <c r="DTH112" s="17"/>
      <c r="DTI112" s="17"/>
      <c r="DTJ112" s="17"/>
      <c r="DTK112" s="17"/>
      <c r="DTL112" s="17"/>
      <c r="DTM112" s="17"/>
      <c r="DTN112" s="17"/>
      <c r="DTO112" s="17"/>
      <c r="DTP112" s="17"/>
      <c r="DTQ112" s="17"/>
      <c r="DTR112" s="17"/>
      <c r="DTS112" s="17"/>
      <c r="DTT112" s="17"/>
      <c r="DTU112" s="17"/>
      <c r="DTV112" s="17"/>
      <c r="DTW112" s="17"/>
      <c r="DTX112" s="17"/>
      <c r="DTY112" s="17"/>
      <c r="DTZ112" s="17"/>
      <c r="DUA112" s="17"/>
      <c r="DUB112" s="17"/>
      <c r="DUC112" s="17"/>
      <c r="DUD112" s="17"/>
      <c r="DUE112" s="17"/>
      <c r="DUF112" s="17"/>
      <c r="DUG112" s="17"/>
      <c r="DUH112" s="17"/>
      <c r="DUI112" s="17"/>
      <c r="DUJ112" s="17"/>
      <c r="DUK112" s="17"/>
      <c r="DUL112" s="17"/>
      <c r="DUM112" s="17"/>
      <c r="DUN112" s="17"/>
      <c r="DUO112" s="17"/>
      <c r="DUP112" s="17"/>
      <c r="DUQ112" s="17"/>
      <c r="DUR112" s="17"/>
      <c r="DUS112" s="17"/>
      <c r="DUT112" s="17"/>
      <c r="DUU112" s="17"/>
      <c r="DUV112" s="17"/>
      <c r="DUW112" s="17"/>
      <c r="DUX112" s="17"/>
      <c r="DUY112" s="17"/>
      <c r="DUZ112" s="17"/>
      <c r="DVA112" s="17"/>
      <c r="DVB112" s="17"/>
      <c r="DVC112" s="17"/>
      <c r="DVD112" s="17"/>
      <c r="DVE112" s="17"/>
      <c r="DVF112" s="17"/>
      <c r="DVG112" s="17"/>
      <c r="DVH112" s="17"/>
      <c r="DVI112" s="17"/>
      <c r="DVJ112" s="17"/>
      <c r="DVK112" s="17"/>
      <c r="DVL112" s="17"/>
      <c r="DVM112" s="17"/>
      <c r="DVN112" s="17"/>
      <c r="DVO112" s="17"/>
      <c r="DVP112" s="17"/>
      <c r="DVQ112" s="17"/>
      <c r="DVR112" s="17"/>
      <c r="DVS112" s="17"/>
      <c r="DVT112" s="17"/>
      <c r="DVU112" s="17"/>
      <c r="DVV112" s="17"/>
      <c r="DVW112" s="17"/>
      <c r="DVX112" s="17"/>
      <c r="DVY112" s="17"/>
      <c r="DVZ112" s="17"/>
      <c r="DWA112" s="17"/>
      <c r="DWB112" s="17"/>
      <c r="DWC112" s="17"/>
      <c r="DWD112" s="17"/>
      <c r="DWE112" s="17"/>
      <c r="DWF112" s="17"/>
      <c r="DWG112" s="17"/>
      <c r="DWH112" s="17"/>
      <c r="DWI112" s="17"/>
      <c r="DWJ112" s="17"/>
      <c r="DWK112" s="17"/>
      <c r="DWL112" s="17"/>
      <c r="DWM112" s="17"/>
      <c r="DWN112" s="17"/>
      <c r="DWO112" s="17"/>
      <c r="DWP112" s="17"/>
      <c r="DWQ112" s="17"/>
      <c r="DWR112" s="17"/>
      <c r="DWS112" s="17"/>
      <c r="DWT112" s="17"/>
      <c r="DWU112" s="17"/>
      <c r="DWV112" s="17"/>
      <c r="DWW112" s="17"/>
      <c r="DWX112" s="17"/>
      <c r="DWY112" s="17"/>
      <c r="DWZ112" s="17"/>
      <c r="DXA112" s="17"/>
      <c r="DXB112" s="17"/>
      <c r="DXC112" s="17"/>
      <c r="DXD112" s="17"/>
      <c r="DXE112" s="17"/>
      <c r="DXF112" s="17"/>
      <c r="DXG112" s="17"/>
      <c r="DXH112" s="17"/>
      <c r="DXI112" s="17"/>
      <c r="DXJ112" s="17"/>
      <c r="DXK112" s="17"/>
      <c r="DXL112" s="17"/>
      <c r="DXM112" s="17"/>
      <c r="DXN112" s="17"/>
      <c r="DXO112" s="17"/>
      <c r="DXP112" s="17"/>
      <c r="DXQ112" s="17"/>
      <c r="DXR112" s="17"/>
      <c r="DXS112" s="17"/>
      <c r="DXT112" s="17"/>
      <c r="DXU112" s="17"/>
      <c r="DXV112" s="17"/>
      <c r="DXW112" s="17"/>
      <c r="DXX112" s="17"/>
      <c r="DXY112" s="17"/>
      <c r="DXZ112" s="17"/>
      <c r="DYA112" s="17"/>
      <c r="DYB112" s="17"/>
      <c r="DYC112" s="17"/>
      <c r="DYD112" s="17"/>
      <c r="DYE112" s="17"/>
      <c r="DYF112" s="17"/>
      <c r="DYG112" s="17"/>
      <c r="DYH112" s="17"/>
      <c r="DYI112" s="17"/>
      <c r="DYJ112" s="17"/>
      <c r="DYK112" s="17"/>
      <c r="DYL112" s="17"/>
      <c r="DYM112" s="17"/>
      <c r="DYN112" s="17"/>
      <c r="DYO112" s="17"/>
      <c r="DYP112" s="17"/>
      <c r="DYQ112" s="17"/>
      <c r="DYR112" s="17"/>
      <c r="DYS112" s="17"/>
      <c r="DYT112" s="17"/>
      <c r="DYU112" s="17"/>
      <c r="DYV112" s="17"/>
      <c r="DYW112" s="17"/>
      <c r="DYX112" s="17"/>
      <c r="DYY112" s="17"/>
      <c r="DYZ112" s="17"/>
      <c r="DZA112" s="17"/>
      <c r="DZB112" s="17"/>
      <c r="DZC112" s="17"/>
      <c r="DZD112" s="17"/>
      <c r="DZE112" s="17"/>
      <c r="DZF112" s="17"/>
      <c r="DZG112" s="17"/>
      <c r="DZH112" s="17"/>
      <c r="DZI112" s="17"/>
      <c r="DZJ112" s="17"/>
      <c r="DZK112" s="17"/>
      <c r="DZL112" s="17"/>
      <c r="DZM112" s="17"/>
      <c r="DZN112" s="17"/>
      <c r="DZO112" s="17"/>
      <c r="DZP112" s="17"/>
      <c r="DZQ112" s="17"/>
      <c r="DZR112" s="17"/>
      <c r="DZS112" s="17"/>
      <c r="DZT112" s="17"/>
      <c r="DZU112" s="17"/>
      <c r="DZV112" s="17"/>
      <c r="DZW112" s="17"/>
      <c r="DZX112" s="17"/>
      <c r="DZY112" s="17"/>
      <c r="DZZ112" s="17"/>
      <c r="EAA112" s="17"/>
      <c r="EAB112" s="17"/>
      <c r="EAC112" s="17"/>
      <c r="EAD112" s="17"/>
      <c r="EAE112" s="17"/>
      <c r="EAF112" s="17"/>
      <c r="EAG112" s="17"/>
      <c r="EAH112" s="17"/>
      <c r="EAI112" s="17"/>
      <c r="EAJ112" s="17"/>
      <c r="EAK112" s="17"/>
      <c r="EAL112" s="17"/>
      <c r="EAM112" s="17"/>
      <c r="EAN112" s="17"/>
      <c r="EAO112" s="17"/>
      <c r="EAP112" s="17"/>
      <c r="EAQ112" s="17"/>
      <c r="EAR112" s="17"/>
      <c r="EAS112" s="17"/>
      <c r="EAT112" s="17"/>
      <c r="EAU112" s="17"/>
      <c r="EAV112" s="17"/>
      <c r="EAW112" s="17"/>
      <c r="EAX112" s="17"/>
      <c r="EAY112" s="17"/>
      <c r="EAZ112" s="17"/>
      <c r="EBA112" s="17"/>
      <c r="EBB112" s="17"/>
      <c r="EBC112" s="17"/>
      <c r="EBD112" s="17"/>
      <c r="EBE112" s="17"/>
      <c r="EBF112" s="17"/>
      <c r="EBG112" s="17"/>
      <c r="EBH112" s="17"/>
      <c r="EBI112" s="17"/>
      <c r="EBJ112" s="17"/>
      <c r="EBK112" s="17"/>
      <c r="EBL112" s="17"/>
      <c r="EBM112" s="17"/>
      <c r="EBN112" s="17"/>
      <c r="EBO112" s="17"/>
      <c r="EBP112" s="17"/>
      <c r="EBQ112" s="17"/>
      <c r="EBR112" s="17"/>
      <c r="EBS112" s="17"/>
      <c r="EBT112" s="17"/>
      <c r="EBU112" s="17"/>
      <c r="EBV112" s="17"/>
      <c r="EBW112" s="17"/>
      <c r="EBX112" s="17"/>
      <c r="EBY112" s="17"/>
      <c r="EBZ112" s="17"/>
      <c r="ECA112" s="17"/>
      <c r="ECB112" s="17"/>
      <c r="ECC112" s="17"/>
      <c r="ECD112" s="17"/>
      <c r="ECE112" s="17"/>
      <c r="ECF112" s="17"/>
      <c r="ECG112" s="17"/>
      <c r="ECH112" s="17"/>
      <c r="ECI112" s="17"/>
      <c r="ECJ112" s="17"/>
      <c r="ECK112" s="17"/>
      <c r="ECL112" s="17"/>
      <c r="ECM112" s="17"/>
      <c r="ECN112" s="17"/>
      <c r="ECO112" s="17"/>
      <c r="ECP112" s="17"/>
      <c r="ECQ112" s="17"/>
      <c r="ECR112" s="17"/>
      <c r="ECS112" s="17"/>
      <c r="ECT112" s="17"/>
      <c r="ECU112" s="17"/>
      <c r="ECV112" s="17"/>
      <c r="ECW112" s="17"/>
      <c r="ECX112" s="17"/>
      <c r="ECY112" s="17"/>
      <c r="ECZ112" s="17"/>
      <c r="EDA112" s="17"/>
      <c r="EDB112" s="17"/>
      <c r="EDC112" s="17"/>
      <c r="EDD112" s="17"/>
      <c r="EDE112" s="17"/>
      <c r="EDF112" s="17"/>
      <c r="EDG112" s="17"/>
      <c r="EDH112" s="17"/>
      <c r="EDI112" s="17"/>
      <c r="EDJ112" s="17"/>
      <c r="EDK112" s="17"/>
      <c r="EDL112" s="17"/>
      <c r="EDM112" s="17"/>
      <c r="EDN112" s="17"/>
      <c r="EDO112" s="17"/>
      <c r="EDP112" s="17"/>
      <c r="EDQ112" s="17"/>
      <c r="EDR112" s="17"/>
      <c r="EDS112" s="17"/>
      <c r="EDT112" s="17"/>
      <c r="EDU112" s="17"/>
      <c r="EDV112" s="17"/>
      <c r="EDW112" s="17"/>
      <c r="EDX112" s="17"/>
      <c r="EDY112" s="17"/>
      <c r="EDZ112" s="17"/>
      <c r="EEA112" s="17"/>
      <c r="EEB112" s="17"/>
      <c r="EEC112" s="17"/>
      <c r="EED112" s="17"/>
      <c r="EEE112" s="17"/>
      <c r="EEF112" s="17"/>
      <c r="EEG112" s="17"/>
      <c r="EEH112" s="17"/>
      <c r="EEI112" s="17"/>
      <c r="EEJ112" s="17"/>
      <c r="EEK112" s="17"/>
      <c r="EEL112" s="17"/>
      <c r="EEM112" s="17"/>
      <c r="EEN112" s="17"/>
      <c r="EEO112" s="17"/>
      <c r="EEP112" s="17"/>
      <c r="EEQ112" s="17"/>
      <c r="EER112" s="17"/>
      <c r="EES112" s="17"/>
      <c r="EET112" s="17"/>
      <c r="EEU112" s="17"/>
      <c r="EEV112" s="17"/>
      <c r="EEW112" s="17"/>
      <c r="EEX112" s="17"/>
      <c r="EEY112" s="17"/>
      <c r="EEZ112" s="17"/>
      <c r="EFA112" s="17"/>
      <c r="EFB112" s="17"/>
      <c r="EFC112" s="17"/>
      <c r="EFD112" s="17"/>
      <c r="EFE112" s="17"/>
      <c r="EFF112" s="17"/>
      <c r="EFG112" s="17"/>
      <c r="EFH112" s="17"/>
      <c r="EFI112" s="17"/>
      <c r="EFJ112" s="17"/>
      <c r="EFK112" s="17"/>
      <c r="EFL112" s="17"/>
      <c r="EFM112" s="17"/>
      <c r="EFN112" s="17"/>
      <c r="EFO112" s="17"/>
      <c r="EFP112" s="17"/>
      <c r="EFQ112" s="17"/>
      <c r="EFR112" s="17"/>
      <c r="EFS112" s="17"/>
      <c r="EFT112" s="17"/>
      <c r="EFU112" s="17"/>
      <c r="EFV112" s="17"/>
      <c r="EFW112" s="17"/>
      <c r="EFX112" s="17"/>
      <c r="EFY112" s="17"/>
      <c r="EFZ112" s="17"/>
      <c r="EGA112" s="17"/>
      <c r="EGB112" s="17"/>
      <c r="EGC112" s="17"/>
      <c r="EGD112" s="17"/>
      <c r="EGE112" s="17"/>
      <c r="EGF112" s="17"/>
      <c r="EGG112" s="17"/>
      <c r="EGH112" s="17"/>
      <c r="EGI112" s="17"/>
      <c r="EGJ112" s="17"/>
      <c r="EGK112" s="17"/>
      <c r="EGL112" s="17"/>
      <c r="EGM112" s="17"/>
      <c r="EGN112" s="17"/>
      <c r="EGO112" s="17"/>
      <c r="EGP112" s="17"/>
      <c r="EGQ112" s="17"/>
      <c r="EGR112" s="17"/>
      <c r="EGS112" s="17"/>
      <c r="EGT112" s="17"/>
      <c r="EGU112" s="17"/>
      <c r="EGV112" s="17"/>
      <c r="EGW112" s="17"/>
      <c r="EGX112" s="17"/>
      <c r="EGY112" s="17"/>
      <c r="EGZ112" s="17"/>
      <c r="EHA112" s="17"/>
      <c r="EHB112" s="17"/>
      <c r="EHC112" s="17"/>
      <c r="EHD112" s="17"/>
      <c r="EHE112" s="17"/>
      <c r="EHF112" s="17"/>
      <c r="EHG112" s="17"/>
      <c r="EHH112" s="17"/>
      <c r="EHI112" s="17"/>
      <c r="EHJ112" s="17"/>
      <c r="EHK112" s="17"/>
      <c r="EHL112" s="17"/>
      <c r="EHM112" s="17"/>
      <c r="EHN112" s="17"/>
      <c r="EHO112" s="17"/>
      <c r="EHP112" s="17"/>
      <c r="EHQ112" s="17"/>
      <c r="EHR112" s="17"/>
      <c r="EHS112" s="17"/>
      <c r="EHT112" s="17"/>
      <c r="EHU112" s="17"/>
      <c r="EHV112" s="17"/>
      <c r="EHW112" s="17"/>
      <c r="EHX112" s="17"/>
      <c r="EHY112" s="17"/>
      <c r="EHZ112" s="17"/>
      <c r="EIA112" s="17"/>
      <c r="EIB112" s="17"/>
      <c r="EIC112" s="17"/>
      <c r="EID112" s="17"/>
      <c r="EIE112" s="17"/>
      <c r="EIF112" s="17"/>
      <c r="EIG112" s="17"/>
      <c r="EIH112" s="17"/>
      <c r="EII112" s="17"/>
      <c r="EIJ112" s="17"/>
      <c r="EIK112" s="17"/>
      <c r="EIL112" s="17"/>
      <c r="EIM112" s="17"/>
      <c r="EIN112" s="17"/>
      <c r="EIO112" s="17"/>
      <c r="EIP112" s="17"/>
      <c r="EIQ112" s="17"/>
      <c r="EIR112" s="17"/>
      <c r="EIS112" s="17"/>
      <c r="EIT112" s="17"/>
      <c r="EIU112" s="17"/>
      <c r="EIV112" s="17"/>
      <c r="EIW112" s="17"/>
      <c r="EIX112" s="17"/>
      <c r="EIY112" s="17"/>
      <c r="EIZ112" s="17"/>
      <c r="EJA112" s="17"/>
      <c r="EJB112" s="17"/>
      <c r="EJC112" s="17"/>
      <c r="EJD112" s="17"/>
      <c r="EJE112" s="17"/>
      <c r="EJF112" s="17"/>
      <c r="EJG112" s="17"/>
      <c r="EJH112" s="17"/>
      <c r="EJI112" s="17"/>
      <c r="EJJ112" s="17"/>
      <c r="EJK112" s="17"/>
      <c r="EJL112" s="17"/>
      <c r="EJM112" s="17"/>
      <c r="EJN112" s="17"/>
      <c r="EJO112" s="17"/>
      <c r="EJP112" s="17"/>
      <c r="EJQ112" s="17"/>
      <c r="EJR112" s="17"/>
      <c r="EJS112" s="17"/>
      <c r="EJT112" s="17"/>
      <c r="EJU112" s="17"/>
      <c r="EJV112" s="17"/>
      <c r="EJW112" s="17"/>
      <c r="EJX112" s="17"/>
      <c r="EJY112" s="17"/>
      <c r="EJZ112" s="17"/>
      <c r="EKA112" s="17"/>
      <c r="EKB112" s="17"/>
      <c r="EKC112" s="17"/>
      <c r="EKD112" s="17"/>
      <c r="EKE112" s="17"/>
      <c r="EKF112" s="17"/>
      <c r="EKG112" s="17"/>
      <c r="EKH112" s="17"/>
      <c r="EKI112" s="17"/>
      <c r="EKJ112" s="17"/>
      <c r="EKK112" s="17"/>
      <c r="EKL112" s="17"/>
      <c r="EKM112" s="17"/>
      <c r="EKN112" s="17"/>
      <c r="EKO112" s="17"/>
      <c r="EKP112" s="17"/>
      <c r="EKQ112" s="17"/>
      <c r="EKR112" s="17"/>
      <c r="EKS112" s="17"/>
      <c r="EKT112" s="17"/>
      <c r="EKU112" s="17"/>
      <c r="EKV112" s="17"/>
      <c r="EKW112" s="17"/>
      <c r="EKX112" s="17"/>
      <c r="EKY112" s="17"/>
      <c r="EKZ112" s="17"/>
      <c r="ELA112" s="17"/>
      <c r="ELB112" s="17"/>
      <c r="ELC112" s="17"/>
      <c r="ELD112" s="17"/>
      <c r="ELE112" s="17"/>
      <c r="ELF112" s="17"/>
      <c r="ELG112" s="17"/>
      <c r="ELH112" s="17"/>
      <c r="ELI112" s="17"/>
      <c r="ELJ112" s="17"/>
      <c r="ELK112" s="17"/>
      <c r="ELL112" s="17"/>
      <c r="ELM112" s="17"/>
      <c r="ELN112" s="17"/>
      <c r="ELO112" s="17"/>
      <c r="ELP112" s="17"/>
      <c r="ELQ112" s="17"/>
      <c r="ELR112" s="17"/>
      <c r="ELS112" s="17"/>
      <c r="ELT112" s="17"/>
      <c r="ELU112" s="17"/>
      <c r="ELV112" s="17"/>
      <c r="ELW112" s="17"/>
      <c r="ELX112" s="17"/>
      <c r="ELY112" s="17"/>
      <c r="ELZ112" s="17"/>
      <c r="EMA112" s="17"/>
      <c r="EMB112" s="17"/>
      <c r="EMC112" s="17"/>
      <c r="EMD112" s="17"/>
      <c r="EME112" s="17"/>
      <c r="EMF112" s="17"/>
      <c r="EMG112" s="17"/>
      <c r="EMH112" s="17"/>
      <c r="EMI112" s="17"/>
      <c r="EMJ112" s="17"/>
      <c r="EMK112" s="17"/>
      <c r="EML112" s="17"/>
      <c r="EMM112" s="17"/>
      <c r="EMN112" s="17"/>
      <c r="EMO112" s="17"/>
      <c r="EMP112" s="17"/>
      <c r="EMQ112" s="17"/>
      <c r="EMR112" s="17"/>
      <c r="EMS112" s="17"/>
      <c r="EMT112" s="17"/>
      <c r="EMU112" s="17"/>
      <c r="EMV112" s="17"/>
      <c r="EMW112" s="17"/>
      <c r="EMX112" s="17"/>
      <c r="EMY112" s="17"/>
      <c r="EMZ112" s="17"/>
      <c r="ENA112" s="17"/>
      <c r="ENB112" s="17"/>
      <c r="ENC112" s="17"/>
      <c r="END112" s="17"/>
      <c r="ENE112" s="17"/>
      <c r="ENF112" s="17"/>
      <c r="ENG112" s="17"/>
      <c r="ENH112" s="17"/>
      <c r="ENI112" s="17"/>
      <c r="ENJ112" s="17"/>
      <c r="ENK112" s="17"/>
      <c r="ENL112" s="17"/>
      <c r="ENM112" s="17"/>
      <c r="ENN112" s="17"/>
      <c r="ENO112" s="17"/>
      <c r="ENP112" s="17"/>
      <c r="ENQ112" s="17"/>
      <c r="ENR112" s="17"/>
      <c r="ENS112" s="17"/>
      <c r="ENT112" s="17"/>
      <c r="ENU112" s="17"/>
      <c r="ENV112" s="17"/>
      <c r="ENW112" s="17"/>
      <c r="ENX112" s="17"/>
      <c r="ENY112" s="17"/>
      <c r="ENZ112" s="17"/>
      <c r="EOA112" s="17"/>
      <c r="EOB112" s="17"/>
      <c r="EOC112" s="17"/>
      <c r="EOD112" s="17"/>
      <c r="EOE112" s="17"/>
      <c r="EOF112" s="17"/>
      <c r="EOG112" s="17"/>
      <c r="EOH112" s="17"/>
      <c r="EOI112" s="17"/>
      <c r="EOJ112" s="17"/>
      <c r="EOK112" s="17"/>
      <c r="EOL112" s="17"/>
      <c r="EOM112" s="17"/>
      <c r="EON112" s="17"/>
      <c r="EOO112" s="17"/>
      <c r="EOP112" s="17"/>
      <c r="EOQ112" s="17"/>
      <c r="EOR112" s="17"/>
      <c r="EOS112" s="17"/>
      <c r="EOT112" s="17"/>
      <c r="EOU112" s="17"/>
      <c r="EOV112" s="17"/>
      <c r="EOW112" s="17"/>
      <c r="EOX112" s="17"/>
      <c r="EOY112" s="17"/>
      <c r="EOZ112" s="17"/>
      <c r="EPA112" s="17"/>
      <c r="EPB112" s="17"/>
      <c r="EPC112" s="17"/>
      <c r="EPD112" s="17"/>
      <c r="EPE112" s="17"/>
      <c r="EPF112" s="17"/>
      <c r="EPG112" s="17"/>
      <c r="EPH112" s="17"/>
      <c r="EPI112" s="17"/>
      <c r="EPJ112" s="17"/>
      <c r="EPK112" s="17"/>
      <c r="EPL112" s="17"/>
      <c r="EPM112" s="17"/>
      <c r="EPN112" s="17"/>
      <c r="EPO112" s="17"/>
      <c r="EPP112" s="17"/>
      <c r="EPQ112" s="17"/>
      <c r="EPR112" s="17"/>
      <c r="EPS112" s="17"/>
      <c r="EPT112" s="17"/>
      <c r="EPU112" s="17"/>
      <c r="EPV112" s="17"/>
      <c r="EPW112" s="17"/>
      <c r="EPX112" s="17"/>
      <c r="EPY112" s="17"/>
      <c r="EPZ112" s="17"/>
      <c r="EQA112" s="17"/>
      <c r="EQB112" s="17"/>
      <c r="EQC112" s="17"/>
      <c r="EQD112" s="17"/>
      <c r="EQE112" s="17"/>
      <c r="EQF112" s="17"/>
      <c r="EQG112" s="17"/>
      <c r="EQH112" s="17"/>
      <c r="EQI112" s="17"/>
      <c r="EQJ112" s="17"/>
      <c r="EQK112" s="17"/>
      <c r="EQL112" s="17"/>
      <c r="EQM112" s="17"/>
      <c r="EQN112" s="17"/>
      <c r="EQO112" s="17"/>
      <c r="EQP112" s="17"/>
      <c r="EQQ112" s="17"/>
      <c r="EQR112" s="17"/>
      <c r="EQS112" s="17"/>
      <c r="EQT112" s="17"/>
      <c r="EQU112" s="17"/>
      <c r="EQV112" s="17"/>
      <c r="EQW112" s="17"/>
      <c r="EQX112" s="17"/>
      <c r="EQY112" s="17"/>
      <c r="EQZ112" s="17"/>
      <c r="ERA112" s="17"/>
      <c r="ERB112" s="17"/>
      <c r="ERC112" s="17"/>
      <c r="ERD112" s="17"/>
      <c r="ERE112" s="17"/>
      <c r="ERF112" s="17"/>
      <c r="ERG112" s="17"/>
      <c r="ERH112" s="17"/>
      <c r="ERI112" s="17"/>
      <c r="ERJ112" s="17"/>
      <c r="ERK112" s="17"/>
      <c r="ERL112" s="17"/>
      <c r="ERM112" s="17"/>
      <c r="ERN112" s="17"/>
      <c r="ERO112" s="17"/>
      <c r="ERP112" s="17"/>
      <c r="ERQ112" s="17"/>
      <c r="ERR112" s="17"/>
      <c r="ERS112" s="17"/>
      <c r="ERT112" s="17"/>
      <c r="ERU112" s="17"/>
      <c r="ERV112" s="17"/>
      <c r="ERW112" s="17"/>
      <c r="ERX112" s="17"/>
      <c r="ERY112" s="17"/>
      <c r="ERZ112" s="17"/>
      <c r="ESA112" s="17"/>
      <c r="ESB112" s="17"/>
      <c r="ESC112" s="17"/>
      <c r="ESD112" s="17"/>
      <c r="ESE112" s="17"/>
      <c r="ESF112" s="17"/>
      <c r="ESG112" s="17"/>
      <c r="ESH112" s="17"/>
      <c r="ESI112" s="17"/>
      <c r="ESJ112" s="17"/>
      <c r="ESK112" s="17"/>
      <c r="ESL112" s="17"/>
      <c r="ESM112" s="17"/>
      <c r="ESN112" s="17"/>
      <c r="ESO112" s="17"/>
      <c r="ESP112" s="17"/>
      <c r="ESQ112" s="17"/>
      <c r="ESR112" s="17"/>
      <c r="ESS112" s="17"/>
      <c r="EST112" s="17"/>
      <c r="ESU112" s="17"/>
      <c r="ESV112" s="17"/>
      <c r="ESW112" s="17"/>
      <c r="ESX112" s="17"/>
      <c r="ESY112" s="17"/>
      <c r="ESZ112" s="17"/>
      <c r="ETA112" s="17"/>
      <c r="ETB112" s="17"/>
      <c r="ETC112" s="17"/>
      <c r="ETD112" s="17"/>
      <c r="ETE112" s="17"/>
      <c r="ETF112" s="17"/>
      <c r="ETG112" s="17"/>
      <c r="ETH112" s="17"/>
      <c r="ETI112" s="17"/>
      <c r="ETJ112" s="17"/>
      <c r="ETK112" s="17"/>
      <c r="ETL112" s="17"/>
      <c r="ETM112" s="17"/>
      <c r="ETN112" s="17"/>
      <c r="ETO112" s="17"/>
      <c r="ETP112" s="17"/>
      <c r="ETQ112" s="17"/>
      <c r="ETR112" s="17"/>
      <c r="ETS112" s="17"/>
      <c r="ETT112" s="17"/>
      <c r="ETU112" s="17"/>
      <c r="ETV112" s="17"/>
      <c r="ETW112" s="17"/>
      <c r="ETX112" s="17"/>
      <c r="ETY112" s="17"/>
      <c r="ETZ112" s="17"/>
      <c r="EUA112" s="17"/>
      <c r="EUB112" s="17"/>
      <c r="EUC112" s="17"/>
      <c r="EUD112" s="17"/>
      <c r="EUE112" s="17"/>
      <c r="EUF112" s="17"/>
      <c r="EUG112" s="17"/>
      <c r="EUH112" s="17"/>
      <c r="EUI112" s="17"/>
      <c r="EUJ112" s="17"/>
      <c r="EUK112" s="17"/>
      <c r="EUL112" s="17"/>
      <c r="EUM112" s="17"/>
      <c r="EUN112" s="17"/>
      <c r="EUO112" s="17"/>
      <c r="EUP112" s="17"/>
      <c r="EUQ112" s="17"/>
      <c r="EUR112" s="17"/>
      <c r="EUS112" s="17"/>
      <c r="EUT112" s="17"/>
      <c r="EUU112" s="17"/>
      <c r="EUV112" s="17"/>
      <c r="EUW112" s="17"/>
      <c r="EUX112" s="17"/>
      <c r="EUY112" s="17"/>
      <c r="EUZ112" s="17"/>
      <c r="EVA112" s="17"/>
      <c r="EVB112" s="17"/>
      <c r="EVC112" s="17"/>
      <c r="EVD112" s="17"/>
      <c r="EVE112" s="17"/>
      <c r="EVF112" s="17"/>
      <c r="EVG112" s="17"/>
      <c r="EVH112" s="17"/>
      <c r="EVI112" s="17"/>
      <c r="EVJ112" s="17"/>
      <c r="EVK112" s="17"/>
      <c r="EVL112" s="17"/>
      <c r="EVM112" s="17"/>
      <c r="EVN112" s="17"/>
      <c r="EVO112" s="17"/>
      <c r="EVP112" s="17"/>
      <c r="EVQ112" s="17"/>
      <c r="EVR112" s="17"/>
      <c r="EVS112" s="17"/>
      <c r="EVT112" s="17"/>
      <c r="EVU112" s="17"/>
      <c r="EVV112" s="17"/>
      <c r="EVW112" s="17"/>
      <c r="EVX112" s="17"/>
      <c r="EVY112" s="17"/>
      <c r="EVZ112" s="17"/>
      <c r="EWA112" s="17"/>
      <c r="EWB112" s="17"/>
      <c r="EWC112" s="17"/>
      <c r="EWD112" s="17"/>
      <c r="EWE112" s="17"/>
      <c r="EWF112" s="17"/>
      <c r="EWG112" s="17"/>
      <c r="EWH112" s="17"/>
      <c r="EWI112" s="17"/>
      <c r="EWJ112" s="17"/>
      <c r="EWK112" s="17"/>
      <c r="EWL112" s="17"/>
      <c r="EWM112" s="17"/>
      <c r="EWN112" s="17"/>
      <c r="EWO112" s="17"/>
      <c r="EWP112" s="17"/>
      <c r="EWQ112" s="17"/>
      <c r="EWR112" s="17"/>
      <c r="EWS112" s="17"/>
      <c r="EWT112" s="17"/>
      <c r="EWU112" s="17"/>
      <c r="EWV112" s="17"/>
      <c r="EWW112" s="17"/>
      <c r="EWX112" s="17"/>
      <c r="EWY112" s="17"/>
      <c r="EWZ112" s="17"/>
      <c r="EXA112" s="17"/>
      <c r="EXB112" s="17"/>
      <c r="EXC112" s="17"/>
      <c r="EXD112" s="17"/>
      <c r="EXE112" s="17"/>
      <c r="EXF112" s="17"/>
      <c r="EXG112" s="17"/>
      <c r="EXH112" s="17"/>
      <c r="EXI112" s="17"/>
      <c r="EXJ112" s="17"/>
      <c r="EXK112" s="17"/>
      <c r="EXL112" s="17"/>
      <c r="EXM112" s="17"/>
      <c r="EXN112" s="17"/>
      <c r="EXO112" s="17"/>
      <c r="EXP112" s="17"/>
      <c r="EXQ112" s="17"/>
      <c r="EXR112" s="17"/>
      <c r="EXS112" s="17"/>
      <c r="EXT112" s="17"/>
      <c r="EXU112" s="17"/>
      <c r="EXV112" s="17"/>
      <c r="EXW112" s="17"/>
      <c r="EXX112" s="17"/>
      <c r="EXY112" s="17"/>
      <c r="EXZ112" s="17"/>
      <c r="EYA112" s="17"/>
      <c r="EYB112" s="17"/>
      <c r="EYC112" s="17"/>
      <c r="EYD112" s="17"/>
      <c r="EYE112" s="17"/>
      <c r="EYF112" s="17"/>
      <c r="EYG112" s="17"/>
      <c r="EYH112" s="17"/>
      <c r="EYI112" s="17"/>
      <c r="EYJ112" s="17"/>
      <c r="EYK112" s="17"/>
      <c r="EYL112" s="17"/>
      <c r="EYM112" s="17"/>
      <c r="EYN112" s="17"/>
      <c r="EYO112" s="17"/>
      <c r="EYP112" s="17"/>
      <c r="EYQ112" s="17"/>
      <c r="EYR112" s="17"/>
      <c r="EYS112" s="17"/>
      <c r="EYT112" s="17"/>
      <c r="EYU112" s="17"/>
      <c r="EYV112" s="17"/>
      <c r="EYW112" s="17"/>
      <c r="EYX112" s="17"/>
      <c r="EYY112" s="17"/>
      <c r="EYZ112" s="17"/>
      <c r="EZA112" s="17"/>
      <c r="EZB112" s="17"/>
      <c r="EZC112" s="17"/>
      <c r="EZD112" s="17"/>
      <c r="EZE112" s="17"/>
      <c r="EZF112" s="17"/>
      <c r="EZG112" s="17"/>
      <c r="EZH112" s="17"/>
      <c r="EZI112" s="17"/>
      <c r="EZJ112" s="17"/>
      <c r="EZK112" s="17"/>
      <c r="EZL112" s="17"/>
      <c r="EZM112" s="17"/>
      <c r="EZN112" s="17"/>
      <c r="EZO112" s="17"/>
      <c r="EZP112" s="17"/>
      <c r="EZQ112" s="17"/>
      <c r="EZR112" s="17"/>
      <c r="EZS112" s="17"/>
      <c r="EZT112" s="17"/>
      <c r="EZU112" s="17"/>
      <c r="EZV112" s="17"/>
      <c r="EZW112" s="17"/>
      <c r="EZX112" s="17"/>
      <c r="EZY112" s="17"/>
      <c r="EZZ112" s="17"/>
      <c r="FAA112" s="17"/>
      <c r="FAB112" s="17"/>
      <c r="FAC112" s="17"/>
      <c r="FAD112" s="17"/>
      <c r="FAE112" s="17"/>
      <c r="FAF112" s="17"/>
      <c r="FAG112" s="17"/>
      <c r="FAH112" s="17"/>
      <c r="FAI112" s="17"/>
      <c r="FAJ112" s="17"/>
      <c r="FAK112" s="17"/>
      <c r="FAL112" s="17"/>
      <c r="FAM112" s="17"/>
      <c r="FAN112" s="17"/>
      <c r="FAO112" s="17"/>
      <c r="FAP112" s="17"/>
      <c r="FAQ112" s="17"/>
      <c r="FAR112" s="17"/>
      <c r="FAS112" s="17"/>
      <c r="FAT112" s="17"/>
      <c r="FAU112" s="17"/>
      <c r="FAV112" s="17"/>
      <c r="FAW112" s="17"/>
      <c r="FAX112" s="17"/>
      <c r="FAY112" s="17"/>
      <c r="FAZ112" s="17"/>
      <c r="FBA112" s="17"/>
      <c r="FBB112" s="17"/>
      <c r="FBC112" s="17"/>
      <c r="FBD112" s="17"/>
      <c r="FBE112" s="17"/>
      <c r="FBF112" s="17"/>
      <c r="FBG112" s="17"/>
      <c r="FBH112" s="17"/>
      <c r="FBI112" s="17"/>
      <c r="FBJ112" s="17"/>
      <c r="FBK112" s="17"/>
      <c r="FBL112" s="17"/>
      <c r="FBM112" s="17"/>
      <c r="FBN112" s="17"/>
      <c r="FBO112" s="17"/>
      <c r="FBP112" s="17"/>
      <c r="FBQ112" s="17"/>
      <c r="FBR112" s="17"/>
      <c r="FBS112" s="17"/>
      <c r="FBT112" s="17"/>
      <c r="FBU112" s="17"/>
      <c r="FBV112" s="17"/>
      <c r="FBW112" s="17"/>
      <c r="FBX112" s="17"/>
      <c r="FBY112" s="17"/>
      <c r="FBZ112" s="17"/>
      <c r="FCA112" s="17"/>
      <c r="FCB112" s="17"/>
      <c r="FCC112" s="17"/>
      <c r="FCD112" s="17"/>
      <c r="FCE112" s="17"/>
      <c r="FCF112" s="17"/>
      <c r="FCG112" s="17"/>
      <c r="FCH112" s="17"/>
      <c r="FCI112" s="17"/>
      <c r="FCJ112" s="17"/>
      <c r="FCK112" s="17"/>
      <c r="FCL112" s="17"/>
      <c r="FCM112" s="17"/>
      <c r="FCN112" s="17"/>
      <c r="FCO112" s="17"/>
      <c r="FCP112" s="17"/>
      <c r="FCQ112" s="17"/>
      <c r="FCR112" s="17"/>
      <c r="FCS112" s="17"/>
      <c r="FCT112" s="17"/>
      <c r="FCU112" s="17"/>
      <c r="FCV112" s="17"/>
      <c r="FCW112" s="17"/>
      <c r="FCX112" s="17"/>
      <c r="FCY112" s="17"/>
      <c r="FCZ112" s="17"/>
      <c r="FDA112" s="17"/>
      <c r="FDB112" s="17"/>
      <c r="FDC112" s="17"/>
      <c r="FDD112" s="17"/>
      <c r="FDE112" s="17"/>
      <c r="FDF112" s="17"/>
      <c r="FDG112" s="17"/>
      <c r="FDH112" s="17"/>
      <c r="FDI112" s="17"/>
      <c r="FDJ112" s="17"/>
      <c r="FDK112" s="17"/>
      <c r="FDL112" s="17"/>
      <c r="FDM112" s="17"/>
      <c r="FDN112" s="17"/>
      <c r="FDO112" s="17"/>
      <c r="FDP112" s="17"/>
      <c r="FDQ112" s="17"/>
      <c r="FDR112" s="17"/>
      <c r="FDS112" s="17"/>
      <c r="FDT112" s="17"/>
      <c r="FDU112" s="17"/>
      <c r="FDV112" s="17"/>
      <c r="FDW112" s="17"/>
      <c r="FDX112" s="17"/>
      <c r="FDY112" s="17"/>
      <c r="FDZ112" s="17"/>
      <c r="FEA112" s="17"/>
      <c r="FEB112" s="17"/>
      <c r="FEC112" s="17"/>
      <c r="FED112" s="17"/>
      <c r="FEE112" s="17"/>
      <c r="FEF112" s="17"/>
      <c r="FEG112" s="17"/>
      <c r="FEH112" s="17"/>
      <c r="FEI112" s="17"/>
      <c r="FEJ112" s="17"/>
      <c r="FEK112" s="17"/>
      <c r="FEL112" s="17"/>
      <c r="FEM112" s="17"/>
      <c r="FEN112" s="17"/>
      <c r="FEO112" s="17"/>
      <c r="FEP112" s="17"/>
      <c r="FEQ112" s="17"/>
      <c r="FER112" s="17"/>
      <c r="FES112" s="17"/>
      <c r="FET112" s="17"/>
      <c r="FEU112" s="17"/>
      <c r="FEV112" s="17"/>
      <c r="FEW112" s="17"/>
      <c r="FEX112" s="17"/>
      <c r="FEY112" s="17"/>
      <c r="FEZ112" s="17"/>
      <c r="FFA112" s="17"/>
      <c r="FFB112" s="17"/>
      <c r="FFC112" s="17"/>
      <c r="FFD112" s="17"/>
      <c r="FFE112" s="17"/>
      <c r="FFF112" s="17"/>
      <c r="FFG112" s="17"/>
      <c r="FFH112" s="17"/>
      <c r="FFI112" s="17"/>
      <c r="FFJ112" s="17"/>
      <c r="FFK112" s="17"/>
      <c r="FFL112" s="17"/>
      <c r="FFM112" s="17"/>
      <c r="FFN112" s="17"/>
      <c r="FFO112" s="17"/>
      <c r="FFP112" s="17"/>
      <c r="FFQ112" s="17"/>
      <c r="FFR112" s="17"/>
      <c r="FFS112" s="17"/>
      <c r="FFT112" s="17"/>
      <c r="FFU112" s="17"/>
      <c r="FFV112" s="17"/>
      <c r="FFW112" s="17"/>
      <c r="FFX112" s="17"/>
      <c r="FFY112" s="17"/>
      <c r="FFZ112" s="17"/>
      <c r="FGA112" s="17"/>
      <c r="FGB112" s="17"/>
      <c r="FGC112" s="17"/>
      <c r="FGD112" s="17"/>
      <c r="FGE112" s="17"/>
      <c r="FGF112" s="17"/>
      <c r="FGG112" s="17"/>
      <c r="FGH112" s="17"/>
      <c r="FGI112" s="17"/>
      <c r="FGJ112" s="17"/>
      <c r="FGK112" s="17"/>
      <c r="FGL112" s="17"/>
      <c r="FGM112" s="17"/>
      <c r="FGN112" s="17"/>
      <c r="FGO112" s="17"/>
      <c r="FGP112" s="17"/>
      <c r="FGQ112" s="17"/>
      <c r="FGR112" s="17"/>
      <c r="FGS112" s="17"/>
      <c r="FGT112" s="17"/>
      <c r="FGU112" s="17"/>
      <c r="FGV112" s="17"/>
      <c r="FGW112" s="17"/>
      <c r="FGX112" s="17"/>
      <c r="FGY112" s="17"/>
      <c r="FGZ112" s="17"/>
      <c r="FHA112" s="17"/>
      <c r="FHB112" s="17"/>
      <c r="FHC112" s="17"/>
      <c r="FHD112" s="17"/>
      <c r="FHE112" s="17"/>
      <c r="FHF112" s="17"/>
      <c r="FHG112" s="17"/>
      <c r="FHH112" s="17"/>
      <c r="FHI112" s="17"/>
      <c r="FHJ112" s="17"/>
      <c r="FHK112" s="17"/>
      <c r="FHL112" s="17"/>
      <c r="FHM112" s="17"/>
      <c r="FHN112" s="17"/>
      <c r="FHO112" s="17"/>
      <c r="FHP112" s="17"/>
      <c r="FHQ112" s="17"/>
      <c r="FHR112" s="17"/>
      <c r="FHS112" s="17"/>
      <c r="FHT112" s="17"/>
      <c r="FHU112" s="17"/>
      <c r="FHV112" s="17"/>
      <c r="FHW112" s="17"/>
      <c r="FHX112" s="17"/>
      <c r="FHY112" s="17"/>
      <c r="FHZ112" s="17"/>
      <c r="FIA112" s="17"/>
      <c r="FIB112" s="17"/>
      <c r="FIC112" s="17"/>
      <c r="FID112" s="17"/>
      <c r="FIE112" s="17"/>
      <c r="FIF112" s="17"/>
      <c r="FIG112" s="17"/>
      <c r="FIH112" s="17"/>
      <c r="FII112" s="17"/>
      <c r="FIJ112" s="17"/>
      <c r="FIK112" s="17"/>
      <c r="FIL112" s="17"/>
      <c r="FIM112" s="17"/>
      <c r="FIN112" s="17"/>
      <c r="FIO112" s="17"/>
      <c r="FIP112" s="17"/>
      <c r="FIQ112" s="17"/>
      <c r="FIR112" s="17"/>
      <c r="FIS112" s="17"/>
      <c r="FIT112" s="17"/>
      <c r="FIU112" s="17"/>
      <c r="FIV112" s="17"/>
      <c r="FIW112" s="17"/>
      <c r="FIX112" s="17"/>
      <c r="FIY112" s="17"/>
      <c r="FIZ112" s="17"/>
      <c r="FJA112" s="17"/>
      <c r="FJB112" s="17"/>
      <c r="FJC112" s="17"/>
      <c r="FJD112" s="17"/>
      <c r="FJE112" s="17"/>
      <c r="FJF112" s="17"/>
      <c r="FJG112" s="17"/>
      <c r="FJH112" s="17"/>
      <c r="FJI112" s="17"/>
      <c r="FJJ112" s="17"/>
      <c r="FJK112" s="17"/>
      <c r="FJL112" s="17"/>
      <c r="FJM112" s="17"/>
      <c r="FJN112" s="17"/>
      <c r="FJO112" s="17"/>
      <c r="FJP112" s="17"/>
      <c r="FJQ112" s="17"/>
      <c r="FJR112" s="17"/>
      <c r="FJS112" s="17"/>
      <c r="FJT112" s="17"/>
      <c r="FJU112" s="17"/>
      <c r="FJV112" s="17"/>
      <c r="FJW112" s="17"/>
      <c r="FJX112" s="17"/>
      <c r="FJY112" s="17"/>
      <c r="FJZ112" s="17"/>
      <c r="FKA112" s="17"/>
      <c r="FKB112" s="17"/>
      <c r="FKC112" s="17"/>
      <c r="FKD112" s="17"/>
      <c r="FKE112" s="17"/>
      <c r="FKF112" s="17"/>
      <c r="FKG112" s="17"/>
      <c r="FKH112" s="17"/>
      <c r="FKI112" s="17"/>
      <c r="FKJ112" s="17"/>
      <c r="FKK112" s="17"/>
      <c r="FKL112" s="17"/>
      <c r="FKM112" s="17"/>
      <c r="FKN112" s="17"/>
      <c r="FKO112" s="17"/>
      <c r="FKP112" s="17"/>
      <c r="FKQ112" s="17"/>
      <c r="FKR112" s="17"/>
      <c r="FKS112" s="17"/>
      <c r="FKT112" s="17"/>
      <c r="FKU112" s="17"/>
      <c r="FKV112" s="17"/>
      <c r="FKW112" s="17"/>
      <c r="FKX112" s="17"/>
      <c r="FKY112" s="17"/>
      <c r="FKZ112" s="17"/>
      <c r="FLA112" s="17"/>
      <c r="FLB112" s="17"/>
      <c r="FLC112" s="17"/>
      <c r="FLD112" s="17"/>
      <c r="FLE112" s="17"/>
      <c r="FLF112" s="17"/>
      <c r="FLG112" s="17"/>
      <c r="FLH112" s="17"/>
      <c r="FLI112" s="17"/>
      <c r="FLJ112" s="17"/>
      <c r="FLK112" s="17"/>
      <c r="FLL112" s="17"/>
      <c r="FLM112" s="17"/>
      <c r="FLN112" s="17"/>
      <c r="FLO112" s="17"/>
      <c r="FLP112" s="17"/>
      <c r="FLQ112" s="17"/>
      <c r="FLR112" s="17"/>
      <c r="FLS112" s="17"/>
      <c r="FLT112" s="17"/>
      <c r="FLU112" s="17"/>
      <c r="FLV112" s="17"/>
      <c r="FLW112" s="17"/>
      <c r="FLX112" s="17"/>
      <c r="FLY112" s="17"/>
      <c r="FLZ112" s="17"/>
      <c r="FMA112" s="17"/>
      <c r="FMB112" s="17"/>
      <c r="FMC112" s="17"/>
      <c r="FMD112" s="17"/>
      <c r="FME112" s="17"/>
      <c r="FMF112" s="17"/>
      <c r="FMG112" s="17"/>
      <c r="FMH112" s="17"/>
      <c r="FMI112" s="17"/>
      <c r="FMJ112" s="17"/>
      <c r="FMK112" s="17"/>
      <c r="FML112" s="17"/>
      <c r="FMM112" s="17"/>
      <c r="FMN112" s="17"/>
      <c r="FMO112" s="17"/>
      <c r="FMP112" s="17"/>
      <c r="FMQ112" s="17"/>
      <c r="FMR112" s="17"/>
      <c r="FMS112" s="17"/>
      <c r="FMT112" s="17"/>
      <c r="FMU112" s="17"/>
      <c r="FMV112" s="17"/>
      <c r="FMW112" s="17"/>
      <c r="FMX112" s="17"/>
      <c r="FMY112" s="17"/>
      <c r="FMZ112" s="17"/>
      <c r="FNA112" s="17"/>
      <c r="FNB112" s="17"/>
      <c r="FNC112" s="17"/>
      <c r="FND112" s="17"/>
      <c r="FNE112" s="17"/>
      <c r="FNF112" s="17"/>
      <c r="FNG112" s="17"/>
      <c r="FNH112" s="17"/>
      <c r="FNI112" s="17"/>
      <c r="FNJ112" s="17"/>
      <c r="FNK112" s="17"/>
      <c r="FNL112" s="17"/>
      <c r="FNM112" s="17"/>
      <c r="FNN112" s="17"/>
      <c r="FNO112" s="17"/>
      <c r="FNP112" s="17"/>
      <c r="FNQ112" s="17"/>
      <c r="FNR112" s="17"/>
      <c r="FNS112" s="17"/>
      <c r="FNT112" s="17"/>
      <c r="FNU112" s="17"/>
      <c r="FNV112" s="17"/>
      <c r="FNW112" s="17"/>
      <c r="FNX112" s="17"/>
      <c r="FNY112" s="17"/>
      <c r="FNZ112" s="17"/>
      <c r="FOA112" s="17"/>
      <c r="FOB112" s="17"/>
      <c r="FOC112" s="17"/>
      <c r="FOD112" s="17"/>
      <c r="FOE112" s="17"/>
      <c r="FOF112" s="17"/>
      <c r="FOG112" s="17"/>
      <c r="FOH112" s="17"/>
      <c r="FOI112" s="17"/>
      <c r="FOJ112" s="17"/>
      <c r="FOK112" s="17"/>
      <c r="FOL112" s="17"/>
      <c r="FOM112" s="17"/>
      <c r="FON112" s="17"/>
      <c r="FOO112" s="17"/>
      <c r="FOP112" s="17"/>
      <c r="FOQ112" s="17"/>
      <c r="FOR112" s="17"/>
      <c r="FOS112" s="17"/>
      <c r="FOT112" s="17"/>
      <c r="FOU112" s="17"/>
      <c r="FOV112" s="17"/>
      <c r="FOW112" s="17"/>
      <c r="FOX112" s="17"/>
      <c r="FOY112" s="17"/>
      <c r="FOZ112" s="17"/>
      <c r="FPA112" s="17"/>
      <c r="FPB112" s="17"/>
      <c r="FPC112" s="17"/>
      <c r="FPD112" s="17"/>
      <c r="FPE112" s="17"/>
      <c r="FPF112" s="17"/>
      <c r="FPG112" s="17"/>
      <c r="FPH112" s="17"/>
      <c r="FPI112" s="17"/>
      <c r="FPJ112" s="17"/>
      <c r="FPK112" s="17"/>
      <c r="FPL112" s="17"/>
      <c r="FPM112" s="17"/>
      <c r="FPN112" s="17"/>
      <c r="FPO112" s="17"/>
      <c r="FPP112" s="17"/>
      <c r="FPQ112" s="17"/>
      <c r="FPR112" s="17"/>
      <c r="FPS112" s="17"/>
      <c r="FPT112" s="17"/>
      <c r="FPU112" s="17"/>
      <c r="FPV112" s="17"/>
      <c r="FPW112" s="17"/>
      <c r="FPX112" s="17"/>
      <c r="FPY112" s="17"/>
      <c r="FPZ112" s="17"/>
      <c r="FQA112" s="17"/>
      <c r="FQB112" s="17"/>
      <c r="FQC112" s="17"/>
      <c r="FQD112" s="17"/>
      <c r="FQE112" s="17"/>
      <c r="FQF112" s="17"/>
      <c r="FQG112" s="17"/>
      <c r="FQH112" s="17"/>
      <c r="FQI112" s="17"/>
      <c r="FQJ112" s="17"/>
      <c r="FQK112" s="17"/>
      <c r="FQL112" s="17"/>
      <c r="FQM112" s="17"/>
      <c r="FQN112" s="17"/>
      <c r="FQO112" s="17"/>
      <c r="FQP112" s="17"/>
      <c r="FQQ112" s="17"/>
      <c r="FQR112" s="17"/>
      <c r="FQS112" s="17"/>
      <c r="FQT112" s="17"/>
      <c r="FQU112" s="17"/>
      <c r="FQV112" s="17"/>
      <c r="FQW112" s="17"/>
      <c r="FQX112" s="17"/>
      <c r="FQY112" s="17"/>
      <c r="FQZ112" s="17"/>
      <c r="FRA112" s="17"/>
      <c r="FRB112" s="17"/>
      <c r="FRC112" s="17"/>
      <c r="FRD112" s="17"/>
      <c r="FRE112" s="17"/>
      <c r="FRF112" s="17"/>
      <c r="FRG112" s="17"/>
      <c r="FRH112" s="17"/>
      <c r="FRI112" s="17"/>
      <c r="FRJ112" s="17"/>
      <c r="FRK112" s="17"/>
      <c r="FRL112" s="17"/>
      <c r="FRM112" s="17"/>
      <c r="FRN112" s="17"/>
      <c r="FRO112" s="17"/>
      <c r="FRP112" s="17"/>
      <c r="FRQ112" s="17"/>
      <c r="FRR112" s="17"/>
      <c r="FRS112" s="17"/>
      <c r="FRT112" s="17"/>
      <c r="FRU112" s="17"/>
      <c r="FRV112" s="17"/>
      <c r="FRW112" s="17"/>
      <c r="FRX112" s="17"/>
      <c r="FRY112" s="17"/>
      <c r="FRZ112" s="17"/>
      <c r="FSA112" s="17"/>
      <c r="FSB112" s="17"/>
      <c r="FSC112" s="17"/>
      <c r="FSD112" s="17"/>
      <c r="FSE112" s="17"/>
      <c r="FSF112" s="17"/>
      <c r="FSG112" s="17"/>
      <c r="FSH112" s="17"/>
      <c r="FSI112" s="17"/>
      <c r="FSJ112" s="17"/>
      <c r="FSK112" s="17"/>
      <c r="FSL112" s="17"/>
      <c r="FSM112" s="17"/>
      <c r="FSN112" s="17"/>
      <c r="FSO112" s="17"/>
      <c r="FSP112" s="17"/>
      <c r="FSQ112" s="17"/>
      <c r="FSR112" s="17"/>
      <c r="FSS112" s="17"/>
      <c r="FST112" s="17"/>
      <c r="FSU112" s="17"/>
      <c r="FSV112" s="17"/>
      <c r="FSW112" s="17"/>
      <c r="FSX112" s="17"/>
      <c r="FSY112" s="17"/>
      <c r="FSZ112" s="17"/>
      <c r="FTA112" s="17"/>
      <c r="FTB112" s="17"/>
      <c r="FTC112" s="17"/>
      <c r="FTD112" s="17"/>
      <c r="FTE112" s="17"/>
      <c r="FTF112" s="17"/>
      <c r="FTG112" s="17"/>
      <c r="FTH112" s="17"/>
      <c r="FTI112" s="17"/>
      <c r="FTJ112" s="17"/>
      <c r="FTK112" s="17"/>
      <c r="FTL112" s="17"/>
      <c r="FTM112" s="17"/>
      <c r="FTN112" s="17"/>
      <c r="FTO112" s="17"/>
      <c r="FTP112" s="17"/>
      <c r="FTQ112" s="17"/>
      <c r="FTR112" s="17"/>
      <c r="FTS112" s="17"/>
      <c r="FTT112" s="17"/>
      <c r="FTU112" s="17"/>
      <c r="FTV112" s="17"/>
      <c r="FTW112" s="17"/>
      <c r="FTX112" s="17"/>
      <c r="FTY112" s="17"/>
      <c r="FTZ112" s="17"/>
      <c r="FUA112" s="17"/>
      <c r="FUB112" s="17"/>
      <c r="FUC112" s="17"/>
      <c r="FUD112" s="17"/>
      <c r="FUE112" s="17"/>
      <c r="FUF112" s="17"/>
      <c r="FUG112" s="17"/>
      <c r="FUH112" s="17"/>
      <c r="FUI112" s="17"/>
      <c r="FUJ112" s="17"/>
      <c r="FUK112" s="17"/>
      <c r="FUL112" s="17"/>
      <c r="FUM112" s="17"/>
      <c r="FUN112" s="17"/>
      <c r="FUO112" s="17"/>
      <c r="FUP112" s="17"/>
      <c r="FUQ112" s="17"/>
      <c r="FUR112" s="17"/>
      <c r="FUS112" s="17"/>
      <c r="FUT112" s="17"/>
      <c r="FUU112" s="17"/>
      <c r="FUV112" s="17"/>
      <c r="FUW112" s="17"/>
      <c r="FUX112" s="17"/>
      <c r="FUY112" s="17"/>
      <c r="FUZ112" s="17"/>
      <c r="FVA112" s="17"/>
      <c r="FVB112" s="17"/>
      <c r="FVC112" s="17"/>
      <c r="FVD112" s="17"/>
      <c r="FVE112" s="17"/>
      <c r="FVF112" s="17"/>
      <c r="FVG112" s="17"/>
      <c r="FVH112" s="17"/>
      <c r="FVI112" s="17"/>
      <c r="FVJ112" s="17"/>
      <c r="FVK112" s="17"/>
      <c r="FVL112" s="17"/>
      <c r="FVM112" s="17"/>
      <c r="FVN112" s="17"/>
      <c r="FVO112" s="17"/>
      <c r="FVP112" s="17"/>
      <c r="FVQ112" s="17"/>
      <c r="FVR112" s="17"/>
      <c r="FVS112" s="17"/>
      <c r="FVT112" s="17"/>
      <c r="FVU112" s="17"/>
      <c r="FVV112" s="17"/>
      <c r="FVW112" s="17"/>
      <c r="FVX112" s="17"/>
      <c r="FVY112" s="17"/>
      <c r="FVZ112" s="17"/>
      <c r="FWA112" s="17"/>
      <c r="FWB112" s="17"/>
      <c r="FWC112" s="17"/>
      <c r="FWD112" s="17"/>
      <c r="FWE112" s="17"/>
      <c r="FWF112" s="17"/>
      <c r="FWG112" s="17"/>
      <c r="FWH112" s="17"/>
      <c r="FWI112" s="17"/>
      <c r="FWJ112" s="17"/>
      <c r="FWK112" s="17"/>
      <c r="FWL112" s="17"/>
      <c r="FWM112" s="17"/>
      <c r="FWN112" s="17"/>
      <c r="FWO112" s="17"/>
      <c r="FWP112" s="17"/>
      <c r="FWQ112" s="17"/>
      <c r="FWR112" s="17"/>
      <c r="FWS112" s="17"/>
      <c r="FWT112" s="17"/>
      <c r="FWU112" s="17"/>
      <c r="FWV112" s="17"/>
      <c r="FWW112" s="17"/>
      <c r="FWX112" s="17"/>
      <c r="FWY112" s="17"/>
      <c r="FWZ112" s="17"/>
      <c r="FXA112" s="17"/>
      <c r="FXB112" s="17"/>
      <c r="FXC112" s="17"/>
      <c r="FXD112" s="17"/>
      <c r="FXE112" s="17"/>
      <c r="FXF112" s="17"/>
      <c r="FXG112" s="17"/>
      <c r="FXH112" s="17"/>
      <c r="FXI112" s="17"/>
      <c r="FXJ112" s="17"/>
      <c r="FXK112" s="17"/>
      <c r="FXL112" s="17"/>
      <c r="FXM112" s="17"/>
      <c r="FXN112" s="17"/>
      <c r="FXO112" s="17"/>
      <c r="FXP112" s="17"/>
      <c r="FXQ112" s="17"/>
      <c r="FXR112" s="17"/>
      <c r="FXS112" s="17"/>
      <c r="FXT112" s="17"/>
      <c r="FXU112" s="17"/>
      <c r="FXV112" s="17"/>
      <c r="FXW112" s="17"/>
      <c r="FXX112" s="17"/>
      <c r="FXY112" s="17"/>
      <c r="FXZ112" s="17"/>
      <c r="FYA112" s="17"/>
      <c r="FYB112" s="17"/>
      <c r="FYC112" s="17"/>
      <c r="FYD112" s="17"/>
      <c r="FYE112" s="17"/>
      <c r="FYF112" s="17"/>
      <c r="FYG112" s="17"/>
      <c r="FYH112" s="17"/>
      <c r="FYI112" s="17"/>
      <c r="FYJ112" s="17"/>
      <c r="FYK112" s="17"/>
      <c r="FYL112" s="17"/>
      <c r="FYM112" s="17"/>
      <c r="FYN112" s="17"/>
      <c r="FYO112" s="17"/>
      <c r="FYP112" s="17"/>
      <c r="FYQ112" s="17"/>
      <c r="FYR112" s="17"/>
      <c r="FYS112" s="17"/>
      <c r="FYT112" s="17"/>
      <c r="FYU112" s="17"/>
      <c r="FYV112" s="17"/>
      <c r="FYW112" s="17"/>
      <c r="FYX112" s="17"/>
      <c r="FYY112" s="17"/>
      <c r="FYZ112" s="17"/>
      <c r="FZA112" s="17"/>
      <c r="FZB112" s="17"/>
      <c r="FZC112" s="17"/>
      <c r="FZD112" s="17"/>
      <c r="FZE112" s="17"/>
      <c r="FZF112" s="17"/>
      <c r="FZG112" s="17"/>
      <c r="FZH112" s="17"/>
      <c r="FZI112" s="17"/>
      <c r="FZJ112" s="17"/>
      <c r="FZK112" s="17"/>
      <c r="FZL112" s="17"/>
      <c r="FZM112" s="17"/>
      <c r="FZN112" s="17"/>
      <c r="FZO112" s="17"/>
      <c r="FZP112" s="17"/>
      <c r="FZQ112" s="17"/>
      <c r="FZR112" s="17"/>
      <c r="FZS112" s="17"/>
      <c r="FZT112" s="17"/>
      <c r="FZU112" s="17"/>
      <c r="FZV112" s="17"/>
      <c r="FZW112" s="17"/>
      <c r="FZX112" s="17"/>
      <c r="FZY112" s="17"/>
      <c r="FZZ112" s="17"/>
      <c r="GAA112" s="17"/>
      <c r="GAB112" s="17"/>
      <c r="GAC112" s="17"/>
      <c r="GAD112" s="17"/>
      <c r="GAE112" s="17"/>
      <c r="GAF112" s="17"/>
      <c r="GAG112" s="17"/>
      <c r="GAH112" s="17"/>
      <c r="GAI112" s="17"/>
      <c r="GAJ112" s="17"/>
      <c r="GAK112" s="17"/>
      <c r="GAL112" s="17"/>
      <c r="GAM112" s="17"/>
      <c r="GAN112" s="17"/>
      <c r="GAO112" s="17"/>
      <c r="GAP112" s="17"/>
      <c r="GAQ112" s="17"/>
      <c r="GAR112" s="17"/>
      <c r="GAS112" s="17"/>
      <c r="GAT112" s="17"/>
      <c r="GAU112" s="17"/>
      <c r="GAV112" s="17"/>
      <c r="GAW112" s="17"/>
      <c r="GAX112" s="17"/>
      <c r="GAY112" s="17"/>
      <c r="GAZ112" s="17"/>
      <c r="GBA112" s="17"/>
      <c r="GBB112" s="17"/>
      <c r="GBC112" s="17"/>
      <c r="GBD112" s="17"/>
      <c r="GBE112" s="17"/>
      <c r="GBF112" s="17"/>
      <c r="GBG112" s="17"/>
      <c r="GBH112" s="17"/>
      <c r="GBI112" s="17"/>
      <c r="GBJ112" s="17"/>
      <c r="GBK112" s="17"/>
      <c r="GBL112" s="17"/>
      <c r="GBM112" s="17"/>
      <c r="GBN112" s="17"/>
      <c r="GBO112" s="17"/>
      <c r="GBP112" s="17"/>
      <c r="GBQ112" s="17"/>
      <c r="GBR112" s="17"/>
      <c r="GBS112" s="17"/>
      <c r="GBT112" s="17"/>
      <c r="GBU112" s="17"/>
      <c r="GBV112" s="17"/>
      <c r="GBW112" s="17"/>
      <c r="GBX112" s="17"/>
      <c r="GBY112" s="17"/>
      <c r="GBZ112" s="17"/>
      <c r="GCA112" s="17"/>
      <c r="GCB112" s="17"/>
      <c r="GCC112" s="17"/>
      <c r="GCD112" s="17"/>
      <c r="GCE112" s="17"/>
      <c r="GCF112" s="17"/>
      <c r="GCG112" s="17"/>
      <c r="GCH112" s="17"/>
      <c r="GCI112" s="17"/>
      <c r="GCJ112" s="17"/>
      <c r="GCK112" s="17"/>
      <c r="GCL112" s="17"/>
      <c r="GCM112" s="17"/>
      <c r="GCN112" s="17"/>
      <c r="GCO112" s="17"/>
      <c r="GCP112" s="17"/>
      <c r="GCQ112" s="17"/>
      <c r="GCR112" s="17"/>
      <c r="GCS112" s="17"/>
      <c r="GCT112" s="17"/>
      <c r="GCU112" s="17"/>
      <c r="GCV112" s="17"/>
      <c r="GCW112" s="17"/>
      <c r="GCX112" s="17"/>
      <c r="GCY112" s="17"/>
      <c r="GCZ112" s="17"/>
      <c r="GDA112" s="17"/>
      <c r="GDB112" s="17"/>
      <c r="GDC112" s="17"/>
      <c r="GDD112" s="17"/>
      <c r="GDE112" s="17"/>
      <c r="GDF112" s="17"/>
      <c r="GDG112" s="17"/>
      <c r="GDH112" s="17"/>
      <c r="GDI112" s="17"/>
      <c r="GDJ112" s="17"/>
      <c r="GDK112" s="17"/>
      <c r="GDL112" s="17"/>
      <c r="GDM112" s="17"/>
      <c r="GDN112" s="17"/>
      <c r="GDO112" s="17"/>
      <c r="GDP112" s="17"/>
      <c r="GDQ112" s="17"/>
      <c r="GDR112" s="17"/>
      <c r="GDS112" s="17"/>
      <c r="GDT112" s="17"/>
      <c r="GDU112" s="17"/>
      <c r="GDV112" s="17"/>
      <c r="GDW112" s="17"/>
      <c r="GDX112" s="17"/>
      <c r="GDY112" s="17"/>
      <c r="GDZ112" s="17"/>
      <c r="GEA112" s="17"/>
      <c r="GEB112" s="17"/>
      <c r="GEC112" s="17"/>
      <c r="GED112" s="17"/>
      <c r="GEE112" s="17"/>
      <c r="GEF112" s="17"/>
      <c r="GEG112" s="17"/>
      <c r="GEH112" s="17"/>
      <c r="GEI112" s="17"/>
      <c r="GEJ112" s="17"/>
      <c r="GEK112" s="17"/>
      <c r="GEL112" s="17"/>
      <c r="GEM112" s="17"/>
      <c r="GEN112" s="17"/>
      <c r="GEO112" s="17"/>
      <c r="GEP112" s="17"/>
      <c r="GEQ112" s="17"/>
      <c r="GER112" s="17"/>
      <c r="GES112" s="17"/>
      <c r="GET112" s="17"/>
      <c r="GEU112" s="17"/>
      <c r="GEV112" s="17"/>
      <c r="GEW112" s="17"/>
      <c r="GEX112" s="17"/>
      <c r="GEY112" s="17"/>
      <c r="GEZ112" s="17"/>
      <c r="GFA112" s="17"/>
      <c r="GFB112" s="17"/>
      <c r="GFC112" s="17"/>
      <c r="GFD112" s="17"/>
      <c r="GFE112" s="17"/>
      <c r="GFF112" s="17"/>
      <c r="GFG112" s="17"/>
      <c r="GFH112" s="17"/>
      <c r="GFI112" s="17"/>
      <c r="GFJ112" s="17"/>
      <c r="GFK112" s="17"/>
      <c r="GFL112" s="17"/>
      <c r="GFM112" s="17"/>
      <c r="GFN112" s="17"/>
      <c r="GFO112" s="17"/>
      <c r="GFP112" s="17"/>
      <c r="GFQ112" s="17"/>
      <c r="GFR112" s="17"/>
      <c r="GFS112" s="17"/>
      <c r="GFT112" s="17"/>
      <c r="GFU112" s="17"/>
      <c r="GFV112" s="17"/>
      <c r="GFW112" s="17"/>
      <c r="GFX112" s="17"/>
      <c r="GFY112" s="17"/>
      <c r="GFZ112" s="17"/>
      <c r="GGA112" s="17"/>
      <c r="GGB112" s="17"/>
      <c r="GGC112" s="17"/>
      <c r="GGD112" s="17"/>
      <c r="GGE112" s="17"/>
      <c r="GGF112" s="17"/>
      <c r="GGG112" s="17"/>
      <c r="GGH112" s="17"/>
      <c r="GGI112" s="17"/>
      <c r="GGJ112" s="17"/>
      <c r="GGK112" s="17"/>
      <c r="GGL112" s="17"/>
      <c r="GGM112" s="17"/>
      <c r="GGN112" s="17"/>
      <c r="GGO112" s="17"/>
      <c r="GGP112" s="17"/>
      <c r="GGQ112" s="17"/>
      <c r="GGR112" s="17"/>
      <c r="GGS112" s="17"/>
      <c r="GGT112" s="17"/>
      <c r="GGU112" s="17"/>
      <c r="GGV112" s="17"/>
      <c r="GGW112" s="17"/>
      <c r="GGX112" s="17"/>
      <c r="GGY112" s="17"/>
      <c r="GGZ112" s="17"/>
      <c r="GHA112" s="17"/>
      <c r="GHB112" s="17"/>
      <c r="GHC112" s="17"/>
      <c r="GHD112" s="17"/>
      <c r="GHE112" s="17"/>
      <c r="GHF112" s="17"/>
      <c r="GHG112" s="17"/>
      <c r="GHH112" s="17"/>
      <c r="GHI112" s="17"/>
      <c r="GHJ112" s="17"/>
      <c r="GHK112" s="17"/>
      <c r="GHL112" s="17"/>
      <c r="GHM112" s="17"/>
      <c r="GHN112" s="17"/>
      <c r="GHO112" s="17"/>
      <c r="GHP112" s="17"/>
      <c r="GHQ112" s="17"/>
      <c r="GHR112" s="17"/>
      <c r="GHS112" s="17"/>
      <c r="GHT112" s="17"/>
      <c r="GHU112" s="17"/>
      <c r="GHV112" s="17"/>
      <c r="GHW112" s="17"/>
      <c r="GHX112" s="17"/>
      <c r="GHY112" s="17"/>
      <c r="GHZ112" s="17"/>
      <c r="GIA112" s="17"/>
      <c r="GIB112" s="17"/>
      <c r="GIC112" s="17"/>
      <c r="GID112" s="17"/>
      <c r="GIE112" s="17"/>
      <c r="GIF112" s="17"/>
      <c r="GIG112" s="17"/>
      <c r="GIH112" s="17"/>
      <c r="GII112" s="17"/>
      <c r="GIJ112" s="17"/>
      <c r="GIK112" s="17"/>
      <c r="GIL112" s="17"/>
      <c r="GIM112" s="17"/>
      <c r="GIN112" s="17"/>
      <c r="GIO112" s="17"/>
      <c r="GIP112" s="17"/>
      <c r="GIQ112" s="17"/>
      <c r="GIR112" s="17"/>
      <c r="GIS112" s="17"/>
      <c r="GIT112" s="17"/>
      <c r="GIU112" s="17"/>
      <c r="GIV112" s="17"/>
      <c r="GIW112" s="17"/>
      <c r="GIX112" s="17"/>
      <c r="GIY112" s="17"/>
      <c r="GIZ112" s="17"/>
      <c r="GJA112" s="17"/>
      <c r="GJB112" s="17"/>
      <c r="GJC112" s="17"/>
      <c r="GJD112" s="17"/>
      <c r="GJE112" s="17"/>
      <c r="GJF112" s="17"/>
      <c r="GJG112" s="17"/>
      <c r="GJH112" s="17"/>
      <c r="GJI112" s="17"/>
      <c r="GJJ112" s="17"/>
      <c r="GJK112" s="17"/>
      <c r="GJL112" s="17"/>
      <c r="GJM112" s="17"/>
      <c r="GJN112" s="17"/>
      <c r="GJO112" s="17"/>
      <c r="GJP112" s="17"/>
      <c r="GJQ112" s="17"/>
      <c r="GJR112" s="17"/>
      <c r="GJS112" s="17"/>
      <c r="GJT112" s="17"/>
      <c r="GJU112" s="17"/>
      <c r="GJV112" s="17"/>
      <c r="GJW112" s="17"/>
      <c r="GJX112" s="17"/>
      <c r="GJY112" s="17"/>
      <c r="GJZ112" s="17"/>
      <c r="GKA112" s="17"/>
      <c r="GKB112" s="17"/>
      <c r="GKC112" s="17"/>
      <c r="GKD112" s="17"/>
      <c r="GKE112" s="17"/>
      <c r="GKF112" s="17"/>
      <c r="GKG112" s="17"/>
      <c r="GKH112" s="17"/>
      <c r="GKI112" s="17"/>
      <c r="GKJ112" s="17"/>
      <c r="GKK112" s="17"/>
      <c r="GKL112" s="17"/>
      <c r="GKM112" s="17"/>
      <c r="GKN112" s="17"/>
      <c r="GKO112" s="17"/>
      <c r="GKP112" s="17"/>
      <c r="GKQ112" s="17"/>
      <c r="GKR112" s="17"/>
      <c r="GKS112" s="17"/>
      <c r="GKT112" s="17"/>
      <c r="GKU112" s="17"/>
      <c r="GKV112" s="17"/>
      <c r="GKW112" s="17"/>
      <c r="GKX112" s="17"/>
      <c r="GKY112" s="17"/>
      <c r="GKZ112" s="17"/>
      <c r="GLA112" s="17"/>
      <c r="GLB112" s="17"/>
      <c r="GLC112" s="17"/>
      <c r="GLD112" s="17"/>
      <c r="GLE112" s="17"/>
      <c r="GLF112" s="17"/>
      <c r="GLG112" s="17"/>
      <c r="GLH112" s="17"/>
      <c r="GLI112" s="17"/>
      <c r="GLJ112" s="17"/>
      <c r="GLK112" s="17"/>
      <c r="GLL112" s="17"/>
      <c r="GLM112" s="17"/>
      <c r="GLN112" s="17"/>
      <c r="GLO112" s="17"/>
      <c r="GLP112" s="17"/>
      <c r="GLQ112" s="17"/>
      <c r="GLR112" s="17"/>
      <c r="GLS112" s="17"/>
      <c r="GLT112" s="17"/>
      <c r="GLU112" s="17"/>
      <c r="GLV112" s="17"/>
      <c r="GLW112" s="17"/>
      <c r="GLX112" s="17"/>
      <c r="GLY112" s="17"/>
      <c r="GLZ112" s="17"/>
      <c r="GMA112" s="17"/>
      <c r="GMB112" s="17"/>
      <c r="GMC112" s="17"/>
      <c r="GMD112" s="17"/>
      <c r="GME112" s="17"/>
      <c r="GMF112" s="17"/>
      <c r="GMG112" s="17"/>
      <c r="GMH112" s="17"/>
      <c r="GMI112" s="17"/>
      <c r="GMJ112" s="17"/>
      <c r="GMK112" s="17"/>
      <c r="GML112" s="17"/>
      <c r="GMM112" s="17"/>
      <c r="GMN112" s="17"/>
      <c r="GMO112" s="17"/>
      <c r="GMP112" s="17"/>
      <c r="GMQ112" s="17"/>
      <c r="GMR112" s="17"/>
      <c r="GMS112" s="17"/>
      <c r="GMT112" s="17"/>
      <c r="GMU112" s="17"/>
      <c r="GMV112" s="17"/>
      <c r="GMW112" s="17"/>
      <c r="GMX112" s="17"/>
      <c r="GMY112" s="17"/>
      <c r="GMZ112" s="17"/>
      <c r="GNA112" s="17"/>
      <c r="GNB112" s="17"/>
      <c r="GNC112" s="17"/>
      <c r="GND112" s="17"/>
      <c r="GNE112" s="17"/>
      <c r="GNF112" s="17"/>
      <c r="GNG112" s="17"/>
      <c r="GNH112" s="17"/>
      <c r="GNI112" s="17"/>
      <c r="GNJ112" s="17"/>
      <c r="GNK112" s="17"/>
      <c r="GNL112" s="17"/>
      <c r="GNM112" s="17"/>
      <c r="GNN112" s="17"/>
      <c r="GNO112" s="17"/>
      <c r="GNP112" s="17"/>
      <c r="GNQ112" s="17"/>
      <c r="GNR112" s="17"/>
      <c r="GNS112" s="17"/>
      <c r="GNT112" s="17"/>
      <c r="GNU112" s="17"/>
      <c r="GNV112" s="17"/>
      <c r="GNW112" s="17"/>
      <c r="GNX112" s="17"/>
      <c r="GNY112" s="17"/>
      <c r="GNZ112" s="17"/>
      <c r="GOA112" s="17"/>
      <c r="GOB112" s="17"/>
      <c r="GOC112" s="17"/>
      <c r="GOD112" s="17"/>
      <c r="GOE112" s="17"/>
      <c r="GOF112" s="17"/>
      <c r="GOG112" s="17"/>
      <c r="GOH112" s="17"/>
      <c r="GOI112" s="17"/>
      <c r="GOJ112" s="17"/>
      <c r="GOK112" s="17"/>
      <c r="GOL112" s="17"/>
      <c r="GOM112" s="17"/>
      <c r="GON112" s="17"/>
      <c r="GOO112" s="17"/>
      <c r="GOP112" s="17"/>
      <c r="GOQ112" s="17"/>
      <c r="GOR112" s="17"/>
      <c r="GOS112" s="17"/>
      <c r="GOT112" s="17"/>
      <c r="GOU112" s="17"/>
      <c r="GOV112" s="17"/>
      <c r="GOW112" s="17"/>
      <c r="GOX112" s="17"/>
      <c r="GOY112" s="17"/>
      <c r="GOZ112" s="17"/>
      <c r="GPA112" s="17"/>
      <c r="GPB112" s="17"/>
      <c r="GPC112" s="17"/>
      <c r="GPD112" s="17"/>
      <c r="GPE112" s="17"/>
      <c r="GPF112" s="17"/>
      <c r="GPG112" s="17"/>
      <c r="GPH112" s="17"/>
      <c r="GPI112" s="17"/>
      <c r="GPJ112" s="17"/>
      <c r="GPK112" s="17"/>
      <c r="GPL112" s="17"/>
      <c r="GPM112" s="17"/>
      <c r="GPN112" s="17"/>
      <c r="GPO112" s="17"/>
      <c r="GPP112" s="17"/>
      <c r="GPQ112" s="17"/>
      <c r="GPR112" s="17"/>
      <c r="GPS112" s="17"/>
      <c r="GPT112" s="17"/>
      <c r="GPU112" s="17"/>
      <c r="GPV112" s="17"/>
      <c r="GPW112" s="17"/>
      <c r="GPX112" s="17"/>
      <c r="GPY112" s="17"/>
      <c r="GPZ112" s="17"/>
      <c r="GQA112" s="17"/>
      <c r="GQB112" s="17"/>
      <c r="GQC112" s="17"/>
      <c r="GQD112" s="17"/>
      <c r="GQE112" s="17"/>
      <c r="GQF112" s="17"/>
      <c r="GQG112" s="17"/>
      <c r="GQH112" s="17"/>
      <c r="GQI112" s="17"/>
      <c r="GQJ112" s="17"/>
      <c r="GQK112" s="17"/>
      <c r="GQL112" s="17"/>
      <c r="GQM112" s="17"/>
      <c r="GQN112" s="17"/>
      <c r="GQO112" s="17"/>
      <c r="GQP112" s="17"/>
      <c r="GQQ112" s="17"/>
      <c r="GQR112" s="17"/>
      <c r="GQS112" s="17"/>
      <c r="GQT112" s="17"/>
      <c r="GQU112" s="17"/>
      <c r="GQV112" s="17"/>
      <c r="GQW112" s="17"/>
      <c r="GQX112" s="17"/>
      <c r="GQY112" s="17"/>
      <c r="GQZ112" s="17"/>
      <c r="GRA112" s="17"/>
      <c r="GRB112" s="17"/>
      <c r="GRC112" s="17"/>
      <c r="GRD112" s="17"/>
      <c r="GRE112" s="17"/>
      <c r="GRF112" s="17"/>
      <c r="GRG112" s="17"/>
      <c r="GRH112" s="17"/>
      <c r="GRI112" s="17"/>
      <c r="GRJ112" s="17"/>
      <c r="GRK112" s="17"/>
      <c r="GRL112" s="17"/>
      <c r="GRM112" s="17"/>
      <c r="GRN112" s="17"/>
      <c r="GRO112" s="17"/>
      <c r="GRP112" s="17"/>
      <c r="GRQ112" s="17"/>
      <c r="GRR112" s="17"/>
      <c r="GRS112" s="17"/>
      <c r="GRT112" s="17"/>
      <c r="GRU112" s="17"/>
      <c r="GRV112" s="17"/>
      <c r="GRW112" s="17"/>
      <c r="GRX112" s="17"/>
      <c r="GRY112" s="17"/>
      <c r="GRZ112" s="17"/>
      <c r="GSA112" s="17"/>
      <c r="GSB112" s="17"/>
      <c r="GSC112" s="17"/>
      <c r="GSD112" s="17"/>
      <c r="GSE112" s="17"/>
      <c r="GSF112" s="17"/>
      <c r="GSG112" s="17"/>
      <c r="GSH112" s="17"/>
      <c r="GSI112" s="17"/>
      <c r="GSJ112" s="17"/>
      <c r="GSK112" s="17"/>
      <c r="GSL112" s="17"/>
      <c r="GSM112" s="17"/>
      <c r="GSN112" s="17"/>
      <c r="GSO112" s="17"/>
      <c r="GSP112" s="17"/>
      <c r="GSQ112" s="17"/>
      <c r="GSR112" s="17"/>
      <c r="GSS112" s="17"/>
      <c r="GST112" s="17"/>
      <c r="GSU112" s="17"/>
      <c r="GSV112" s="17"/>
      <c r="GSW112" s="17"/>
      <c r="GSX112" s="17"/>
      <c r="GSY112" s="17"/>
      <c r="GSZ112" s="17"/>
      <c r="GTA112" s="17"/>
      <c r="GTB112" s="17"/>
      <c r="GTC112" s="17"/>
      <c r="GTD112" s="17"/>
      <c r="GTE112" s="17"/>
      <c r="GTF112" s="17"/>
      <c r="GTG112" s="17"/>
      <c r="GTH112" s="17"/>
      <c r="GTI112" s="17"/>
      <c r="GTJ112" s="17"/>
      <c r="GTK112" s="17"/>
      <c r="GTL112" s="17"/>
      <c r="GTM112" s="17"/>
      <c r="GTN112" s="17"/>
      <c r="GTO112" s="17"/>
      <c r="GTP112" s="17"/>
      <c r="GTQ112" s="17"/>
      <c r="GTR112" s="17"/>
      <c r="GTS112" s="17"/>
      <c r="GTT112" s="17"/>
      <c r="GTU112" s="17"/>
      <c r="GTV112" s="17"/>
      <c r="GTW112" s="17"/>
      <c r="GTX112" s="17"/>
      <c r="GTY112" s="17"/>
      <c r="GTZ112" s="17"/>
      <c r="GUA112" s="17"/>
      <c r="GUB112" s="17"/>
      <c r="GUC112" s="17"/>
      <c r="GUD112" s="17"/>
      <c r="GUE112" s="17"/>
      <c r="GUF112" s="17"/>
      <c r="GUG112" s="17"/>
      <c r="GUH112" s="17"/>
      <c r="GUI112" s="17"/>
      <c r="GUJ112" s="17"/>
      <c r="GUK112" s="17"/>
      <c r="GUL112" s="17"/>
      <c r="GUM112" s="17"/>
      <c r="GUN112" s="17"/>
      <c r="GUO112" s="17"/>
      <c r="GUP112" s="17"/>
      <c r="GUQ112" s="17"/>
      <c r="GUR112" s="17"/>
      <c r="GUS112" s="17"/>
      <c r="GUT112" s="17"/>
      <c r="GUU112" s="17"/>
      <c r="GUV112" s="17"/>
      <c r="GUW112" s="17"/>
      <c r="GUX112" s="17"/>
      <c r="GUY112" s="17"/>
      <c r="GUZ112" s="17"/>
      <c r="GVA112" s="17"/>
      <c r="GVB112" s="17"/>
      <c r="GVC112" s="17"/>
      <c r="GVD112" s="17"/>
      <c r="GVE112" s="17"/>
      <c r="GVF112" s="17"/>
      <c r="GVG112" s="17"/>
      <c r="GVH112" s="17"/>
      <c r="GVI112" s="17"/>
      <c r="GVJ112" s="17"/>
      <c r="GVK112" s="17"/>
      <c r="GVL112" s="17"/>
      <c r="GVM112" s="17"/>
      <c r="GVN112" s="17"/>
      <c r="GVO112" s="17"/>
      <c r="GVP112" s="17"/>
      <c r="GVQ112" s="17"/>
      <c r="GVR112" s="17"/>
      <c r="GVS112" s="17"/>
      <c r="GVT112" s="17"/>
      <c r="GVU112" s="17"/>
      <c r="GVV112" s="17"/>
      <c r="GVW112" s="17"/>
      <c r="GVX112" s="17"/>
      <c r="GVY112" s="17"/>
      <c r="GVZ112" s="17"/>
      <c r="GWA112" s="17"/>
      <c r="GWB112" s="17"/>
      <c r="GWC112" s="17"/>
      <c r="GWD112" s="17"/>
      <c r="GWE112" s="17"/>
      <c r="GWF112" s="17"/>
      <c r="GWG112" s="17"/>
      <c r="GWH112" s="17"/>
      <c r="GWI112" s="17"/>
      <c r="GWJ112" s="17"/>
      <c r="GWK112" s="17"/>
      <c r="GWL112" s="17"/>
      <c r="GWM112" s="17"/>
      <c r="GWN112" s="17"/>
      <c r="GWO112" s="17"/>
      <c r="GWP112" s="17"/>
      <c r="GWQ112" s="17"/>
      <c r="GWR112" s="17"/>
      <c r="GWS112" s="17"/>
      <c r="GWT112" s="17"/>
      <c r="GWU112" s="17"/>
      <c r="GWV112" s="17"/>
      <c r="GWW112" s="17"/>
      <c r="GWX112" s="17"/>
      <c r="GWY112" s="17"/>
      <c r="GWZ112" s="17"/>
      <c r="GXA112" s="17"/>
      <c r="GXB112" s="17"/>
      <c r="GXC112" s="17"/>
      <c r="GXD112" s="17"/>
      <c r="GXE112" s="17"/>
      <c r="GXF112" s="17"/>
      <c r="GXG112" s="17"/>
      <c r="GXH112" s="17"/>
      <c r="GXI112" s="17"/>
      <c r="GXJ112" s="17"/>
      <c r="GXK112" s="17"/>
      <c r="GXL112" s="17"/>
      <c r="GXM112" s="17"/>
      <c r="GXN112" s="17"/>
      <c r="GXO112" s="17"/>
      <c r="GXP112" s="17"/>
      <c r="GXQ112" s="17"/>
      <c r="GXR112" s="17"/>
      <c r="GXS112" s="17"/>
      <c r="GXT112" s="17"/>
      <c r="GXU112" s="17"/>
      <c r="GXV112" s="17"/>
      <c r="GXW112" s="17"/>
      <c r="GXX112" s="17"/>
      <c r="GXY112" s="17"/>
      <c r="GXZ112" s="17"/>
      <c r="GYA112" s="17"/>
      <c r="GYB112" s="17"/>
      <c r="GYC112" s="17"/>
      <c r="GYD112" s="17"/>
      <c r="GYE112" s="17"/>
      <c r="GYF112" s="17"/>
      <c r="GYG112" s="17"/>
      <c r="GYH112" s="17"/>
      <c r="GYI112" s="17"/>
      <c r="GYJ112" s="17"/>
      <c r="GYK112" s="17"/>
      <c r="GYL112" s="17"/>
      <c r="GYM112" s="17"/>
      <c r="GYN112" s="17"/>
      <c r="GYO112" s="17"/>
      <c r="GYP112" s="17"/>
      <c r="GYQ112" s="17"/>
      <c r="GYR112" s="17"/>
      <c r="GYS112" s="17"/>
      <c r="GYT112" s="17"/>
      <c r="GYU112" s="17"/>
      <c r="GYV112" s="17"/>
      <c r="GYW112" s="17"/>
      <c r="GYX112" s="17"/>
      <c r="GYY112" s="17"/>
      <c r="GYZ112" s="17"/>
      <c r="GZA112" s="17"/>
      <c r="GZB112" s="17"/>
      <c r="GZC112" s="17"/>
      <c r="GZD112" s="17"/>
      <c r="GZE112" s="17"/>
      <c r="GZF112" s="17"/>
      <c r="GZG112" s="17"/>
      <c r="GZH112" s="17"/>
      <c r="GZI112" s="17"/>
      <c r="GZJ112" s="17"/>
      <c r="GZK112" s="17"/>
      <c r="GZL112" s="17"/>
      <c r="GZM112" s="17"/>
      <c r="GZN112" s="17"/>
      <c r="GZO112" s="17"/>
      <c r="GZP112" s="17"/>
      <c r="GZQ112" s="17"/>
      <c r="GZR112" s="17"/>
      <c r="GZS112" s="17"/>
      <c r="GZT112" s="17"/>
      <c r="GZU112" s="17"/>
      <c r="GZV112" s="17"/>
      <c r="GZW112" s="17"/>
      <c r="GZX112" s="17"/>
      <c r="GZY112" s="17"/>
      <c r="GZZ112" s="17"/>
      <c r="HAA112" s="17"/>
      <c r="HAB112" s="17"/>
      <c r="HAC112" s="17"/>
      <c r="HAD112" s="17"/>
      <c r="HAE112" s="17"/>
      <c r="HAF112" s="17"/>
      <c r="HAG112" s="17"/>
      <c r="HAH112" s="17"/>
      <c r="HAI112" s="17"/>
      <c r="HAJ112" s="17"/>
      <c r="HAK112" s="17"/>
      <c r="HAL112" s="17"/>
      <c r="HAM112" s="17"/>
      <c r="HAN112" s="17"/>
      <c r="HAO112" s="17"/>
      <c r="HAP112" s="17"/>
      <c r="HAQ112" s="17"/>
      <c r="HAR112" s="17"/>
      <c r="HAS112" s="17"/>
      <c r="HAT112" s="17"/>
      <c r="HAU112" s="17"/>
      <c r="HAV112" s="17"/>
      <c r="HAW112" s="17"/>
      <c r="HAX112" s="17"/>
      <c r="HAY112" s="17"/>
      <c r="HAZ112" s="17"/>
      <c r="HBA112" s="17"/>
      <c r="HBB112" s="17"/>
      <c r="HBC112" s="17"/>
      <c r="HBD112" s="17"/>
      <c r="HBE112" s="17"/>
      <c r="HBF112" s="17"/>
      <c r="HBG112" s="17"/>
      <c r="HBH112" s="17"/>
      <c r="HBI112" s="17"/>
      <c r="HBJ112" s="17"/>
      <c r="HBK112" s="17"/>
      <c r="HBL112" s="17"/>
      <c r="HBM112" s="17"/>
      <c r="HBN112" s="17"/>
      <c r="HBO112" s="17"/>
      <c r="HBP112" s="17"/>
      <c r="HBQ112" s="17"/>
      <c r="HBR112" s="17"/>
      <c r="HBS112" s="17"/>
      <c r="HBT112" s="17"/>
      <c r="HBU112" s="17"/>
      <c r="HBV112" s="17"/>
      <c r="HBW112" s="17"/>
      <c r="HBX112" s="17"/>
      <c r="HBY112" s="17"/>
      <c r="HBZ112" s="17"/>
      <c r="HCA112" s="17"/>
      <c r="HCB112" s="17"/>
      <c r="HCC112" s="17"/>
      <c r="HCD112" s="17"/>
      <c r="HCE112" s="17"/>
      <c r="HCF112" s="17"/>
      <c r="HCG112" s="17"/>
      <c r="HCH112" s="17"/>
      <c r="HCI112" s="17"/>
      <c r="HCJ112" s="17"/>
      <c r="HCK112" s="17"/>
      <c r="HCL112" s="17"/>
      <c r="HCM112" s="17"/>
      <c r="HCN112" s="17"/>
      <c r="HCO112" s="17"/>
      <c r="HCP112" s="17"/>
      <c r="HCQ112" s="17"/>
      <c r="HCR112" s="17"/>
      <c r="HCS112" s="17"/>
      <c r="HCT112" s="17"/>
      <c r="HCU112" s="17"/>
      <c r="HCV112" s="17"/>
      <c r="HCW112" s="17"/>
      <c r="HCX112" s="17"/>
      <c r="HCY112" s="17"/>
      <c r="HCZ112" s="17"/>
      <c r="HDA112" s="17"/>
      <c r="HDB112" s="17"/>
      <c r="HDC112" s="17"/>
      <c r="HDD112" s="17"/>
      <c r="HDE112" s="17"/>
      <c r="HDF112" s="17"/>
      <c r="HDG112" s="17"/>
      <c r="HDH112" s="17"/>
      <c r="HDI112" s="17"/>
      <c r="HDJ112" s="17"/>
      <c r="HDK112" s="17"/>
      <c r="HDL112" s="17"/>
      <c r="HDM112" s="17"/>
      <c r="HDN112" s="17"/>
      <c r="HDO112" s="17"/>
      <c r="HDP112" s="17"/>
      <c r="HDQ112" s="17"/>
      <c r="HDR112" s="17"/>
      <c r="HDS112" s="17"/>
      <c r="HDT112" s="17"/>
      <c r="HDU112" s="17"/>
      <c r="HDV112" s="17"/>
      <c r="HDW112" s="17"/>
      <c r="HDX112" s="17"/>
      <c r="HDY112" s="17"/>
      <c r="HDZ112" s="17"/>
      <c r="HEA112" s="17"/>
      <c r="HEB112" s="17"/>
      <c r="HEC112" s="17"/>
      <c r="HED112" s="17"/>
      <c r="HEE112" s="17"/>
      <c r="HEF112" s="17"/>
      <c r="HEG112" s="17"/>
      <c r="HEH112" s="17"/>
      <c r="HEI112" s="17"/>
      <c r="HEJ112" s="17"/>
      <c r="HEK112" s="17"/>
      <c r="HEL112" s="17"/>
      <c r="HEM112" s="17"/>
      <c r="HEN112" s="17"/>
      <c r="HEO112" s="17"/>
      <c r="HEP112" s="17"/>
      <c r="HEQ112" s="17"/>
      <c r="HER112" s="17"/>
      <c r="HES112" s="17"/>
      <c r="HET112" s="17"/>
      <c r="HEU112" s="17"/>
      <c r="HEV112" s="17"/>
      <c r="HEW112" s="17"/>
      <c r="HEX112" s="17"/>
      <c r="HEY112" s="17"/>
      <c r="HEZ112" s="17"/>
      <c r="HFA112" s="17"/>
      <c r="HFB112" s="17"/>
      <c r="HFC112" s="17"/>
      <c r="HFD112" s="17"/>
      <c r="HFE112" s="17"/>
      <c r="HFF112" s="17"/>
      <c r="HFG112" s="17"/>
      <c r="HFH112" s="17"/>
      <c r="HFI112" s="17"/>
      <c r="HFJ112" s="17"/>
      <c r="HFK112" s="17"/>
      <c r="HFL112" s="17"/>
      <c r="HFM112" s="17"/>
      <c r="HFN112" s="17"/>
      <c r="HFO112" s="17"/>
      <c r="HFP112" s="17"/>
      <c r="HFQ112" s="17"/>
      <c r="HFR112" s="17"/>
      <c r="HFS112" s="17"/>
      <c r="HFT112" s="17"/>
      <c r="HFU112" s="17"/>
      <c r="HFV112" s="17"/>
      <c r="HFW112" s="17"/>
      <c r="HFX112" s="17"/>
      <c r="HFY112" s="17"/>
      <c r="HFZ112" s="17"/>
      <c r="HGA112" s="17"/>
      <c r="HGB112" s="17"/>
      <c r="HGC112" s="17"/>
      <c r="HGD112" s="17"/>
      <c r="HGE112" s="17"/>
      <c r="HGF112" s="17"/>
      <c r="HGG112" s="17"/>
      <c r="HGH112" s="17"/>
      <c r="HGI112" s="17"/>
      <c r="HGJ112" s="17"/>
      <c r="HGK112" s="17"/>
      <c r="HGL112" s="17"/>
      <c r="HGM112" s="17"/>
      <c r="HGN112" s="17"/>
      <c r="HGO112" s="17"/>
      <c r="HGP112" s="17"/>
      <c r="HGQ112" s="17"/>
      <c r="HGR112" s="17"/>
      <c r="HGS112" s="17"/>
      <c r="HGT112" s="17"/>
      <c r="HGU112" s="17"/>
      <c r="HGV112" s="17"/>
      <c r="HGW112" s="17"/>
      <c r="HGX112" s="17"/>
      <c r="HGY112" s="17"/>
      <c r="HGZ112" s="17"/>
      <c r="HHA112" s="17"/>
      <c r="HHB112" s="17"/>
      <c r="HHC112" s="17"/>
      <c r="HHD112" s="17"/>
      <c r="HHE112" s="17"/>
      <c r="HHF112" s="17"/>
      <c r="HHG112" s="17"/>
      <c r="HHH112" s="17"/>
      <c r="HHI112" s="17"/>
      <c r="HHJ112" s="17"/>
      <c r="HHK112" s="17"/>
      <c r="HHL112" s="17"/>
      <c r="HHM112" s="17"/>
      <c r="HHN112" s="17"/>
      <c r="HHO112" s="17"/>
      <c r="HHP112" s="17"/>
      <c r="HHQ112" s="17"/>
      <c r="HHR112" s="17"/>
      <c r="HHS112" s="17"/>
      <c r="HHT112" s="17"/>
      <c r="HHU112" s="17"/>
      <c r="HHV112" s="17"/>
      <c r="HHW112" s="17"/>
      <c r="HHX112" s="17"/>
      <c r="HHY112" s="17"/>
      <c r="HHZ112" s="17"/>
      <c r="HIA112" s="17"/>
      <c r="HIB112" s="17"/>
      <c r="HIC112" s="17"/>
      <c r="HID112" s="17"/>
      <c r="HIE112" s="17"/>
      <c r="HIF112" s="17"/>
      <c r="HIG112" s="17"/>
      <c r="HIH112" s="17"/>
      <c r="HII112" s="17"/>
      <c r="HIJ112" s="17"/>
      <c r="HIK112" s="17"/>
      <c r="HIL112" s="17"/>
      <c r="HIM112" s="17"/>
      <c r="HIN112" s="17"/>
      <c r="HIO112" s="17"/>
      <c r="HIP112" s="17"/>
      <c r="HIQ112" s="17"/>
      <c r="HIR112" s="17"/>
      <c r="HIS112" s="17"/>
      <c r="HIT112" s="17"/>
      <c r="HIU112" s="17"/>
      <c r="HIV112" s="17"/>
      <c r="HIW112" s="17"/>
      <c r="HIX112" s="17"/>
      <c r="HIY112" s="17"/>
      <c r="HIZ112" s="17"/>
      <c r="HJA112" s="17"/>
      <c r="HJB112" s="17"/>
      <c r="HJC112" s="17"/>
      <c r="HJD112" s="17"/>
      <c r="HJE112" s="17"/>
      <c r="HJF112" s="17"/>
      <c r="HJG112" s="17"/>
      <c r="HJH112" s="17"/>
      <c r="HJI112" s="17"/>
      <c r="HJJ112" s="17"/>
      <c r="HJK112" s="17"/>
      <c r="HJL112" s="17"/>
      <c r="HJM112" s="17"/>
      <c r="HJN112" s="17"/>
      <c r="HJO112" s="17"/>
      <c r="HJP112" s="17"/>
      <c r="HJQ112" s="17"/>
      <c r="HJR112" s="17"/>
      <c r="HJS112" s="17"/>
      <c r="HJT112" s="17"/>
      <c r="HJU112" s="17"/>
      <c r="HJV112" s="17"/>
      <c r="HJW112" s="17"/>
      <c r="HJX112" s="17"/>
      <c r="HJY112" s="17"/>
      <c r="HJZ112" s="17"/>
      <c r="HKA112" s="17"/>
      <c r="HKB112" s="17"/>
      <c r="HKC112" s="17"/>
      <c r="HKD112" s="17"/>
      <c r="HKE112" s="17"/>
      <c r="HKF112" s="17"/>
      <c r="HKG112" s="17"/>
      <c r="HKH112" s="17"/>
      <c r="HKI112" s="17"/>
      <c r="HKJ112" s="17"/>
      <c r="HKK112" s="17"/>
      <c r="HKL112" s="17"/>
      <c r="HKM112" s="17"/>
      <c r="HKN112" s="17"/>
      <c r="HKO112" s="17"/>
      <c r="HKP112" s="17"/>
      <c r="HKQ112" s="17"/>
      <c r="HKR112" s="17"/>
      <c r="HKS112" s="17"/>
      <c r="HKT112" s="17"/>
      <c r="HKU112" s="17"/>
      <c r="HKV112" s="17"/>
      <c r="HKW112" s="17"/>
      <c r="HKX112" s="17"/>
      <c r="HKY112" s="17"/>
      <c r="HKZ112" s="17"/>
      <c r="HLA112" s="17"/>
      <c r="HLB112" s="17"/>
      <c r="HLC112" s="17"/>
      <c r="HLD112" s="17"/>
      <c r="HLE112" s="17"/>
      <c r="HLF112" s="17"/>
      <c r="HLG112" s="17"/>
      <c r="HLH112" s="17"/>
      <c r="HLI112" s="17"/>
      <c r="HLJ112" s="17"/>
      <c r="HLK112" s="17"/>
      <c r="HLL112" s="17"/>
      <c r="HLM112" s="17"/>
      <c r="HLN112" s="17"/>
      <c r="HLO112" s="17"/>
      <c r="HLP112" s="17"/>
      <c r="HLQ112" s="17"/>
      <c r="HLR112" s="17"/>
      <c r="HLS112" s="17"/>
      <c r="HLT112" s="17"/>
      <c r="HLU112" s="17"/>
      <c r="HLV112" s="17"/>
      <c r="HLW112" s="17"/>
      <c r="HLX112" s="17"/>
      <c r="HLY112" s="17"/>
      <c r="HLZ112" s="17"/>
      <c r="HMA112" s="17"/>
      <c r="HMB112" s="17"/>
      <c r="HMC112" s="17"/>
      <c r="HMD112" s="17"/>
      <c r="HME112" s="17"/>
      <c r="HMF112" s="17"/>
      <c r="HMG112" s="17"/>
      <c r="HMH112" s="17"/>
      <c r="HMI112" s="17"/>
      <c r="HMJ112" s="17"/>
      <c r="HMK112" s="17"/>
      <c r="HML112" s="17"/>
      <c r="HMM112" s="17"/>
      <c r="HMN112" s="17"/>
      <c r="HMO112" s="17"/>
      <c r="HMP112" s="17"/>
      <c r="HMQ112" s="17"/>
      <c r="HMR112" s="17"/>
      <c r="HMS112" s="17"/>
      <c r="HMT112" s="17"/>
      <c r="HMU112" s="17"/>
      <c r="HMV112" s="17"/>
      <c r="HMW112" s="17"/>
      <c r="HMX112" s="17"/>
      <c r="HMY112" s="17"/>
      <c r="HMZ112" s="17"/>
      <c r="HNA112" s="17"/>
      <c r="HNB112" s="17"/>
      <c r="HNC112" s="17"/>
      <c r="HND112" s="17"/>
      <c r="HNE112" s="17"/>
      <c r="HNF112" s="17"/>
      <c r="HNG112" s="17"/>
      <c r="HNH112" s="17"/>
      <c r="HNI112" s="17"/>
      <c r="HNJ112" s="17"/>
      <c r="HNK112" s="17"/>
      <c r="HNL112" s="17"/>
      <c r="HNM112" s="17"/>
      <c r="HNN112" s="17"/>
      <c r="HNO112" s="17"/>
      <c r="HNP112" s="17"/>
      <c r="HNQ112" s="17"/>
      <c r="HNR112" s="17"/>
      <c r="HNS112" s="17"/>
      <c r="HNT112" s="17"/>
      <c r="HNU112" s="17"/>
      <c r="HNV112" s="17"/>
      <c r="HNW112" s="17"/>
      <c r="HNX112" s="17"/>
      <c r="HNY112" s="17"/>
      <c r="HNZ112" s="17"/>
      <c r="HOA112" s="17"/>
      <c r="HOB112" s="17"/>
      <c r="HOC112" s="17"/>
      <c r="HOD112" s="17"/>
      <c r="HOE112" s="17"/>
      <c r="HOF112" s="17"/>
      <c r="HOG112" s="17"/>
      <c r="HOH112" s="17"/>
      <c r="HOI112" s="17"/>
      <c r="HOJ112" s="17"/>
      <c r="HOK112" s="17"/>
      <c r="HOL112" s="17"/>
      <c r="HOM112" s="17"/>
      <c r="HON112" s="17"/>
      <c r="HOO112" s="17"/>
      <c r="HOP112" s="17"/>
      <c r="HOQ112" s="17"/>
      <c r="HOR112" s="17"/>
      <c r="HOS112" s="17"/>
      <c r="HOT112" s="17"/>
      <c r="HOU112" s="17"/>
      <c r="HOV112" s="17"/>
      <c r="HOW112" s="17"/>
      <c r="HOX112" s="17"/>
      <c r="HOY112" s="17"/>
      <c r="HOZ112" s="17"/>
      <c r="HPA112" s="17"/>
      <c r="HPB112" s="17"/>
      <c r="HPC112" s="17"/>
      <c r="HPD112" s="17"/>
      <c r="HPE112" s="17"/>
      <c r="HPF112" s="17"/>
      <c r="HPG112" s="17"/>
      <c r="HPH112" s="17"/>
      <c r="HPI112" s="17"/>
      <c r="HPJ112" s="17"/>
      <c r="HPK112" s="17"/>
      <c r="HPL112" s="17"/>
      <c r="HPM112" s="17"/>
      <c r="HPN112" s="17"/>
      <c r="HPO112" s="17"/>
      <c r="HPP112" s="17"/>
      <c r="HPQ112" s="17"/>
      <c r="HPR112" s="17"/>
      <c r="HPS112" s="17"/>
      <c r="HPT112" s="17"/>
      <c r="HPU112" s="17"/>
      <c r="HPV112" s="17"/>
      <c r="HPW112" s="17"/>
      <c r="HPX112" s="17"/>
      <c r="HPY112" s="17"/>
      <c r="HPZ112" s="17"/>
      <c r="HQA112" s="17"/>
      <c r="HQB112" s="17"/>
      <c r="HQC112" s="17"/>
      <c r="HQD112" s="17"/>
      <c r="HQE112" s="17"/>
      <c r="HQF112" s="17"/>
      <c r="HQG112" s="17"/>
      <c r="HQH112" s="17"/>
      <c r="HQI112" s="17"/>
      <c r="HQJ112" s="17"/>
      <c r="HQK112" s="17"/>
      <c r="HQL112" s="17"/>
      <c r="HQM112" s="17"/>
      <c r="HQN112" s="17"/>
      <c r="HQO112" s="17"/>
      <c r="HQP112" s="17"/>
      <c r="HQQ112" s="17"/>
      <c r="HQR112" s="17"/>
      <c r="HQS112" s="17"/>
      <c r="HQT112" s="17"/>
      <c r="HQU112" s="17"/>
      <c r="HQV112" s="17"/>
      <c r="HQW112" s="17"/>
      <c r="HQX112" s="17"/>
      <c r="HQY112" s="17"/>
      <c r="HQZ112" s="17"/>
      <c r="HRA112" s="17"/>
      <c r="HRB112" s="17"/>
      <c r="HRC112" s="17"/>
      <c r="HRD112" s="17"/>
      <c r="HRE112" s="17"/>
      <c r="HRF112" s="17"/>
      <c r="HRG112" s="17"/>
      <c r="HRH112" s="17"/>
      <c r="HRI112" s="17"/>
      <c r="HRJ112" s="17"/>
      <c r="HRK112" s="17"/>
      <c r="HRL112" s="17"/>
      <c r="HRM112" s="17"/>
      <c r="HRN112" s="17"/>
      <c r="HRO112" s="17"/>
      <c r="HRP112" s="17"/>
      <c r="HRQ112" s="17"/>
      <c r="HRR112" s="17"/>
      <c r="HRS112" s="17"/>
      <c r="HRT112" s="17"/>
      <c r="HRU112" s="17"/>
      <c r="HRV112" s="17"/>
      <c r="HRW112" s="17"/>
      <c r="HRX112" s="17"/>
      <c r="HRY112" s="17"/>
      <c r="HRZ112" s="17"/>
      <c r="HSA112" s="17"/>
      <c r="HSB112" s="17"/>
      <c r="HSC112" s="17"/>
      <c r="HSD112" s="17"/>
      <c r="HSE112" s="17"/>
      <c r="HSF112" s="17"/>
      <c r="HSG112" s="17"/>
      <c r="HSH112" s="17"/>
      <c r="HSI112" s="17"/>
      <c r="HSJ112" s="17"/>
      <c r="HSK112" s="17"/>
      <c r="HSL112" s="17"/>
      <c r="HSM112" s="17"/>
      <c r="HSN112" s="17"/>
      <c r="HSO112" s="17"/>
      <c r="HSP112" s="17"/>
      <c r="HSQ112" s="17"/>
      <c r="HSR112" s="17"/>
      <c r="HSS112" s="17"/>
      <c r="HST112" s="17"/>
      <c r="HSU112" s="17"/>
      <c r="HSV112" s="17"/>
      <c r="HSW112" s="17"/>
      <c r="HSX112" s="17"/>
      <c r="HSY112" s="17"/>
      <c r="HSZ112" s="17"/>
      <c r="HTA112" s="17"/>
      <c r="HTB112" s="17"/>
      <c r="HTC112" s="17"/>
      <c r="HTD112" s="17"/>
      <c r="HTE112" s="17"/>
      <c r="HTF112" s="17"/>
      <c r="HTG112" s="17"/>
      <c r="HTH112" s="17"/>
      <c r="HTI112" s="17"/>
      <c r="HTJ112" s="17"/>
      <c r="HTK112" s="17"/>
      <c r="HTL112" s="17"/>
      <c r="HTM112" s="17"/>
      <c r="HTN112" s="17"/>
      <c r="HTO112" s="17"/>
      <c r="HTP112" s="17"/>
      <c r="HTQ112" s="17"/>
      <c r="HTR112" s="17"/>
      <c r="HTS112" s="17"/>
      <c r="HTT112" s="17"/>
      <c r="HTU112" s="17"/>
      <c r="HTV112" s="17"/>
      <c r="HTW112" s="17"/>
      <c r="HTX112" s="17"/>
      <c r="HTY112" s="17"/>
      <c r="HTZ112" s="17"/>
      <c r="HUA112" s="17"/>
      <c r="HUB112" s="17"/>
      <c r="HUC112" s="17"/>
      <c r="HUD112" s="17"/>
      <c r="HUE112" s="17"/>
      <c r="HUF112" s="17"/>
      <c r="HUG112" s="17"/>
      <c r="HUH112" s="17"/>
      <c r="HUI112" s="17"/>
      <c r="HUJ112" s="17"/>
      <c r="HUK112" s="17"/>
      <c r="HUL112" s="17"/>
      <c r="HUM112" s="17"/>
      <c r="HUN112" s="17"/>
      <c r="HUO112" s="17"/>
      <c r="HUP112" s="17"/>
      <c r="HUQ112" s="17"/>
      <c r="HUR112" s="17"/>
      <c r="HUS112" s="17"/>
      <c r="HUT112" s="17"/>
      <c r="HUU112" s="17"/>
      <c r="HUV112" s="17"/>
      <c r="HUW112" s="17"/>
      <c r="HUX112" s="17"/>
      <c r="HUY112" s="17"/>
      <c r="HUZ112" s="17"/>
      <c r="HVA112" s="17"/>
      <c r="HVB112" s="17"/>
      <c r="HVC112" s="17"/>
      <c r="HVD112" s="17"/>
      <c r="HVE112" s="17"/>
      <c r="HVF112" s="17"/>
      <c r="HVG112" s="17"/>
      <c r="HVH112" s="17"/>
      <c r="HVI112" s="17"/>
      <c r="HVJ112" s="17"/>
      <c r="HVK112" s="17"/>
      <c r="HVL112" s="17"/>
      <c r="HVM112" s="17"/>
      <c r="HVN112" s="17"/>
      <c r="HVO112" s="17"/>
      <c r="HVP112" s="17"/>
      <c r="HVQ112" s="17"/>
      <c r="HVR112" s="17"/>
      <c r="HVS112" s="17"/>
      <c r="HVT112" s="17"/>
      <c r="HVU112" s="17"/>
      <c r="HVV112" s="17"/>
      <c r="HVW112" s="17"/>
      <c r="HVX112" s="17"/>
      <c r="HVY112" s="17"/>
      <c r="HVZ112" s="17"/>
      <c r="HWA112" s="17"/>
      <c r="HWB112" s="17"/>
      <c r="HWC112" s="17"/>
      <c r="HWD112" s="17"/>
      <c r="HWE112" s="17"/>
      <c r="HWF112" s="17"/>
      <c r="HWG112" s="17"/>
      <c r="HWH112" s="17"/>
      <c r="HWI112" s="17"/>
      <c r="HWJ112" s="17"/>
      <c r="HWK112" s="17"/>
      <c r="HWL112" s="17"/>
      <c r="HWM112" s="17"/>
      <c r="HWN112" s="17"/>
      <c r="HWO112" s="17"/>
      <c r="HWP112" s="17"/>
      <c r="HWQ112" s="17"/>
      <c r="HWR112" s="17"/>
      <c r="HWS112" s="17"/>
      <c r="HWT112" s="17"/>
      <c r="HWU112" s="17"/>
      <c r="HWV112" s="17"/>
      <c r="HWW112" s="17"/>
      <c r="HWX112" s="17"/>
      <c r="HWY112" s="17"/>
      <c r="HWZ112" s="17"/>
      <c r="HXA112" s="17"/>
      <c r="HXB112" s="17"/>
      <c r="HXC112" s="17"/>
      <c r="HXD112" s="17"/>
      <c r="HXE112" s="17"/>
      <c r="HXF112" s="17"/>
      <c r="HXG112" s="17"/>
      <c r="HXH112" s="17"/>
      <c r="HXI112" s="17"/>
      <c r="HXJ112" s="17"/>
      <c r="HXK112" s="17"/>
      <c r="HXL112" s="17"/>
      <c r="HXM112" s="17"/>
      <c r="HXN112" s="17"/>
      <c r="HXO112" s="17"/>
      <c r="HXP112" s="17"/>
      <c r="HXQ112" s="17"/>
      <c r="HXR112" s="17"/>
      <c r="HXS112" s="17"/>
      <c r="HXT112" s="17"/>
      <c r="HXU112" s="17"/>
      <c r="HXV112" s="17"/>
      <c r="HXW112" s="17"/>
      <c r="HXX112" s="17"/>
      <c r="HXY112" s="17"/>
      <c r="HXZ112" s="17"/>
      <c r="HYA112" s="17"/>
      <c r="HYB112" s="17"/>
      <c r="HYC112" s="17"/>
      <c r="HYD112" s="17"/>
      <c r="HYE112" s="17"/>
      <c r="HYF112" s="17"/>
      <c r="HYG112" s="17"/>
      <c r="HYH112" s="17"/>
      <c r="HYI112" s="17"/>
      <c r="HYJ112" s="17"/>
      <c r="HYK112" s="17"/>
      <c r="HYL112" s="17"/>
      <c r="HYM112" s="17"/>
      <c r="HYN112" s="17"/>
      <c r="HYO112" s="17"/>
      <c r="HYP112" s="17"/>
      <c r="HYQ112" s="17"/>
      <c r="HYR112" s="17"/>
      <c r="HYS112" s="17"/>
      <c r="HYT112" s="17"/>
      <c r="HYU112" s="17"/>
      <c r="HYV112" s="17"/>
      <c r="HYW112" s="17"/>
      <c r="HYX112" s="17"/>
      <c r="HYY112" s="17"/>
      <c r="HYZ112" s="17"/>
      <c r="HZA112" s="17"/>
      <c r="HZB112" s="17"/>
      <c r="HZC112" s="17"/>
      <c r="HZD112" s="17"/>
      <c r="HZE112" s="17"/>
      <c r="HZF112" s="17"/>
      <c r="HZG112" s="17"/>
      <c r="HZH112" s="17"/>
      <c r="HZI112" s="17"/>
      <c r="HZJ112" s="17"/>
      <c r="HZK112" s="17"/>
      <c r="HZL112" s="17"/>
      <c r="HZM112" s="17"/>
      <c r="HZN112" s="17"/>
      <c r="HZO112" s="17"/>
      <c r="HZP112" s="17"/>
      <c r="HZQ112" s="17"/>
      <c r="HZR112" s="17"/>
      <c r="HZS112" s="17"/>
      <c r="HZT112" s="17"/>
      <c r="HZU112" s="17"/>
      <c r="HZV112" s="17"/>
      <c r="HZW112" s="17"/>
      <c r="HZX112" s="17"/>
      <c r="HZY112" s="17"/>
      <c r="HZZ112" s="17"/>
      <c r="IAA112" s="17"/>
      <c r="IAB112" s="17"/>
      <c r="IAC112" s="17"/>
      <c r="IAD112" s="17"/>
      <c r="IAE112" s="17"/>
      <c r="IAF112" s="17"/>
      <c r="IAG112" s="17"/>
      <c r="IAH112" s="17"/>
      <c r="IAI112" s="17"/>
      <c r="IAJ112" s="17"/>
      <c r="IAK112" s="17"/>
      <c r="IAL112" s="17"/>
      <c r="IAM112" s="17"/>
      <c r="IAN112" s="17"/>
      <c r="IAO112" s="17"/>
      <c r="IAP112" s="17"/>
      <c r="IAQ112" s="17"/>
      <c r="IAR112" s="17"/>
      <c r="IAS112" s="17"/>
      <c r="IAT112" s="17"/>
      <c r="IAU112" s="17"/>
      <c r="IAV112" s="17"/>
      <c r="IAW112" s="17"/>
      <c r="IAX112" s="17"/>
      <c r="IAY112" s="17"/>
      <c r="IAZ112" s="17"/>
      <c r="IBA112" s="17"/>
      <c r="IBB112" s="17"/>
      <c r="IBC112" s="17"/>
      <c r="IBD112" s="17"/>
      <c r="IBE112" s="17"/>
      <c r="IBF112" s="17"/>
      <c r="IBG112" s="17"/>
      <c r="IBH112" s="17"/>
      <c r="IBI112" s="17"/>
      <c r="IBJ112" s="17"/>
      <c r="IBK112" s="17"/>
      <c r="IBL112" s="17"/>
      <c r="IBM112" s="17"/>
      <c r="IBN112" s="17"/>
      <c r="IBO112" s="17"/>
      <c r="IBP112" s="17"/>
      <c r="IBQ112" s="17"/>
      <c r="IBR112" s="17"/>
      <c r="IBS112" s="17"/>
      <c r="IBT112" s="17"/>
      <c r="IBU112" s="17"/>
      <c r="IBV112" s="17"/>
      <c r="IBW112" s="17"/>
      <c r="IBX112" s="17"/>
      <c r="IBY112" s="17"/>
      <c r="IBZ112" s="17"/>
      <c r="ICA112" s="17"/>
      <c r="ICB112" s="17"/>
      <c r="ICC112" s="17"/>
      <c r="ICD112" s="17"/>
      <c r="ICE112" s="17"/>
      <c r="ICF112" s="17"/>
      <c r="ICG112" s="17"/>
      <c r="ICH112" s="17"/>
      <c r="ICI112" s="17"/>
      <c r="ICJ112" s="17"/>
      <c r="ICK112" s="17"/>
      <c r="ICL112" s="17"/>
      <c r="ICM112" s="17"/>
      <c r="ICN112" s="17"/>
      <c r="ICO112" s="17"/>
      <c r="ICP112" s="17"/>
      <c r="ICQ112" s="17"/>
      <c r="ICR112" s="17"/>
      <c r="ICS112" s="17"/>
      <c r="ICT112" s="17"/>
      <c r="ICU112" s="17"/>
      <c r="ICV112" s="17"/>
      <c r="ICW112" s="17"/>
      <c r="ICX112" s="17"/>
      <c r="ICY112" s="17"/>
      <c r="ICZ112" s="17"/>
      <c r="IDA112" s="17"/>
      <c r="IDB112" s="17"/>
      <c r="IDC112" s="17"/>
      <c r="IDD112" s="17"/>
      <c r="IDE112" s="17"/>
      <c r="IDF112" s="17"/>
      <c r="IDG112" s="17"/>
      <c r="IDH112" s="17"/>
      <c r="IDI112" s="17"/>
      <c r="IDJ112" s="17"/>
      <c r="IDK112" s="17"/>
      <c r="IDL112" s="17"/>
      <c r="IDM112" s="17"/>
      <c r="IDN112" s="17"/>
      <c r="IDO112" s="17"/>
      <c r="IDP112" s="17"/>
      <c r="IDQ112" s="17"/>
      <c r="IDR112" s="17"/>
      <c r="IDS112" s="17"/>
      <c r="IDT112" s="17"/>
      <c r="IDU112" s="17"/>
      <c r="IDV112" s="17"/>
      <c r="IDW112" s="17"/>
      <c r="IDX112" s="17"/>
      <c r="IDY112" s="17"/>
      <c r="IDZ112" s="17"/>
      <c r="IEA112" s="17"/>
      <c r="IEB112" s="17"/>
      <c r="IEC112" s="17"/>
      <c r="IED112" s="17"/>
      <c r="IEE112" s="17"/>
      <c r="IEF112" s="17"/>
      <c r="IEG112" s="17"/>
      <c r="IEH112" s="17"/>
      <c r="IEI112" s="17"/>
      <c r="IEJ112" s="17"/>
      <c r="IEK112" s="17"/>
      <c r="IEL112" s="17"/>
      <c r="IEM112" s="17"/>
      <c r="IEN112" s="17"/>
      <c r="IEO112" s="17"/>
      <c r="IEP112" s="17"/>
      <c r="IEQ112" s="17"/>
      <c r="IER112" s="17"/>
      <c r="IES112" s="17"/>
      <c r="IET112" s="17"/>
      <c r="IEU112" s="17"/>
      <c r="IEV112" s="17"/>
      <c r="IEW112" s="17"/>
      <c r="IEX112" s="17"/>
      <c r="IEY112" s="17"/>
      <c r="IEZ112" s="17"/>
      <c r="IFA112" s="17"/>
      <c r="IFB112" s="17"/>
      <c r="IFC112" s="17"/>
      <c r="IFD112" s="17"/>
      <c r="IFE112" s="17"/>
      <c r="IFF112" s="17"/>
      <c r="IFG112" s="17"/>
      <c r="IFH112" s="17"/>
      <c r="IFI112" s="17"/>
      <c r="IFJ112" s="17"/>
      <c r="IFK112" s="17"/>
      <c r="IFL112" s="17"/>
      <c r="IFM112" s="17"/>
      <c r="IFN112" s="17"/>
      <c r="IFO112" s="17"/>
      <c r="IFP112" s="17"/>
      <c r="IFQ112" s="17"/>
      <c r="IFR112" s="17"/>
      <c r="IFS112" s="17"/>
      <c r="IFT112" s="17"/>
      <c r="IFU112" s="17"/>
      <c r="IFV112" s="17"/>
      <c r="IFW112" s="17"/>
      <c r="IFX112" s="17"/>
      <c r="IFY112" s="17"/>
      <c r="IFZ112" s="17"/>
      <c r="IGA112" s="17"/>
      <c r="IGB112" s="17"/>
      <c r="IGC112" s="17"/>
      <c r="IGD112" s="17"/>
      <c r="IGE112" s="17"/>
      <c r="IGF112" s="17"/>
      <c r="IGG112" s="17"/>
      <c r="IGH112" s="17"/>
      <c r="IGI112" s="17"/>
      <c r="IGJ112" s="17"/>
      <c r="IGK112" s="17"/>
      <c r="IGL112" s="17"/>
      <c r="IGM112" s="17"/>
      <c r="IGN112" s="17"/>
      <c r="IGO112" s="17"/>
      <c r="IGP112" s="17"/>
      <c r="IGQ112" s="17"/>
      <c r="IGR112" s="17"/>
      <c r="IGS112" s="17"/>
      <c r="IGT112" s="17"/>
      <c r="IGU112" s="17"/>
      <c r="IGV112" s="17"/>
      <c r="IGW112" s="17"/>
      <c r="IGX112" s="17"/>
      <c r="IGY112" s="17"/>
      <c r="IGZ112" s="17"/>
      <c r="IHA112" s="17"/>
      <c r="IHB112" s="17"/>
      <c r="IHC112" s="17"/>
      <c r="IHD112" s="17"/>
      <c r="IHE112" s="17"/>
      <c r="IHF112" s="17"/>
      <c r="IHG112" s="17"/>
      <c r="IHH112" s="17"/>
      <c r="IHI112" s="17"/>
      <c r="IHJ112" s="17"/>
      <c r="IHK112" s="17"/>
      <c r="IHL112" s="17"/>
      <c r="IHM112" s="17"/>
      <c r="IHN112" s="17"/>
      <c r="IHO112" s="17"/>
      <c r="IHP112" s="17"/>
      <c r="IHQ112" s="17"/>
      <c r="IHR112" s="17"/>
      <c r="IHS112" s="17"/>
      <c r="IHT112" s="17"/>
      <c r="IHU112" s="17"/>
      <c r="IHV112" s="17"/>
      <c r="IHW112" s="17"/>
      <c r="IHX112" s="17"/>
      <c r="IHY112" s="17"/>
      <c r="IHZ112" s="17"/>
      <c r="IIA112" s="17"/>
      <c r="IIB112" s="17"/>
      <c r="IIC112" s="17"/>
      <c r="IID112" s="17"/>
      <c r="IIE112" s="17"/>
      <c r="IIF112" s="17"/>
      <c r="IIG112" s="17"/>
      <c r="IIH112" s="17"/>
      <c r="III112" s="17"/>
      <c r="IIJ112" s="17"/>
      <c r="IIK112" s="17"/>
      <c r="IIL112" s="17"/>
      <c r="IIM112" s="17"/>
      <c r="IIN112" s="17"/>
      <c r="IIO112" s="17"/>
      <c r="IIP112" s="17"/>
      <c r="IIQ112" s="17"/>
      <c r="IIR112" s="17"/>
      <c r="IIS112" s="17"/>
      <c r="IIT112" s="17"/>
      <c r="IIU112" s="17"/>
      <c r="IIV112" s="17"/>
      <c r="IIW112" s="17"/>
      <c r="IIX112" s="17"/>
      <c r="IIY112" s="17"/>
      <c r="IIZ112" s="17"/>
      <c r="IJA112" s="17"/>
      <c r="IJB112" s="17"/>
      <c r="IJC112" s="17"/>
      <c r="IJD112" s="17"/>
      <c r="IJE112" s="17"/>
      <c r="IJF112" s="17"/>
      <c r="IJG112" s="17"/>
      <c r="IJH112" s="17"/>
      <c r="IJI112" s="17"/>
      <c r="IJJ112" s="17"/>
      <c r="IJK112" s="17"/>
      <c r="IJL112" s="17"/>
      <c r="IJM112" s="17"/>
      <c r="IJN112" s="17"/>
      <c r="IJO112" s="17"/>
      <c r="IJP112" s="17"/>
      <c r="IJQ112" s="17"/>
      <c r="IJR112" s="17"/>
      <c r="IJS112" s="17"/>
      <c r="IJT112" s="17"/>
      <c r="IJU112" s="17"/>
      <c r="IJV112" s="17"/>
      <c r="IJW112" s="17"/>
      <c r="IJX112" s="17"/>
      <c r="IJY112" s="17"/>
      <c r="IJZ112" s="17"/>
      <c r="IKA112" s="17"/>
      <c r="IKB112" s="17"/>
      <c r="IKC112" s="17"/>
      <c r="IKD112" s="17"/>
      <c r="IKE112" s="17"/>
      <c r="IKF112" s="17"/>
      <c r="IKG112" s="17"/>
      <c r="IKH112" s="17"/>
      <c r="IKI112" s="17"/>
      <c r="IKJ112" s="17"/>
      <c r="IKK112" s="17"/>
      <c r="IKL112" s="17"/>
      <c r="IKM112" s="17"/>
      <c r="IKN112" s="17"/>
      <c r="IKO112" s="17"/>
      <c r="IKP112" s="17"/>
      <c r="IKQ112" s="17"/>
      <c r="IKR112" s="17"/>
      <c r="IKS112" s="17"/>
      <c r="IKT112" s="17"/>
      <c r="IKU112" s="17"/>
      <c r="IKV112" s="17"/>
      <c r="IKW112" s="17"/>
      <c r="IKX112" s="17"/>
      <c r="IKY112" s="17"/>
      <c r="IKZ112" s="17"/>
      <c r="ILA112" s="17"/>
      <c r="ILB112" s="17"/>
      <c r="ILC112" s="17"/>
      <c r="ILD112" s="17"/>
      <c r="ILE112" s="17"/>
      <c r="ILF112" s="17"/>
      <c r="ILG112" s="17"/>
      <c r="ILH112" s="17"/>
      <c r="ILI112" s="17"/>
      <c r="ILJ112" s="17"/>
      <c r="ILK112" s="17"/>
      <c r="ILL112" s="17"/>
      <c r="ILM112" s="17"/>
      <c r="ILN112" s="17"/>
      <c r="ILO112" s="17"/>
      <c r="ILP112" s="17"/>
      <c r="ILQ112" s="17"/>
      <c r="ILR112" s="17"/>
      <c r="ILS112" s="17"/>
      <c r="ILT112" s="17"/>
      <c r="ILU112" s="17"/>
      <c r="ILV112" s="17"/>
      <c r="ILW112" s="17"/>
      <c r="ILX112" s="17"/>
      <c r="ILY112" s="17"/>
      <c r="ILZ112" s="17"/>
      <c r="IMA112" s="17"/>
      <c r="IMB112" s="17"/>
      <c r="IMC112" s="17"/>
      <c r="IMD112" s="17"/>
      <c r="IME112" s="17"/>
      <c r="IMF112" s="17"/>
      <c r="IMG112" s="17"/>
      <c r="IMH112" s="17"/>
      <c r="IMI112" s="17"/>
      <c r="IMJ112" s="17"/>
      <c r="IMK112" s="17"/>
      <c r="IML112" s="17"/>
      <c r="IMM112" s="17"/>
      <c r="IMN112" s="17"/>
      <c r="IMO112" s="17"/>
      <c r="IMP112" s="17"/>
      <c r="IMQ112" s="17"/>
      <c r="IMR112" s="17"/>
      <c r="IMS112" s="17"/>
      <c r="IMT112" s="17"/>
      <c r="IMU112" s="17"/>
      <c r="IMV112" s="17"/>
      <c r="IMW112" s="17"/>
      <c r="IMX112" s="17"/>
      <c r="IMY112" s="17"/>
      <c r="IMZ112" s="17"/>
      <c r="INA112" s="17"/>
      <c r="INB112" s="17"/>
      <c r="INC112" s="17"/>
      <c r="IND112" s="17"/>
      <c r="INE112" s="17"/>
      <c r="INF112" s="17"/>
      <c r="ING112" s="17"/>
      <c r="INH112" s="17"/>
      <c r="INI112" s="17"/>
      <c r="INJ112" s="17"/>
      <c r="INK112" s="17"/>
      <c r="INL112" s="17"/>
      <c r="INM112" s="17"/>
      <c r="INN112" s="17"/>
      <c r="INO112" s="17"/>
      <c r="INP112" s="17"/>
      <c r="INQ112" s="17"/>
      <c r="INR112" s="17"/>
      <c r="INS112" s="17"/>
      <c r="INT112" s="17"/>
      <c r="INU112" s="17"/>
      <c r="INV112" s="17"/>
      <c r="INW112" s="17"/>
      <c r="INX112" s="17"/>
      <c r="INY112" s="17"/>
      <c r="INZ112" s="17"/>
      <c r="IOA112" s="17"/>
      <c r="IOB112" s="17"/>
      <c r="IOC112" s="17"/>
      <c r="IOD112" s="17"/>
      <c r="IOE112" s="17"/>
      <c r="IOF112" s="17"/>
      <c r="IOG112" s="17"/>
      <c r="IOH112" s="17"/>
      <c r="IOI112" s="17"/>
      <c r="IOJ112" s="17"/>
      <c r="IOK112" s="17"/>
      <c r="IOL112" s="17"/>
      <c r="IOM112" s="17"/>
      <c r="ION112" s="17"/>
      <c r="IOO112" s="17"/>
      <c r="IOP112" s="17"/>
      <c r="IOQ112" s="17"/>
      <c r="IOR112" s="17"/>
      <c r="IOS112" s="17"/>
      <c r="IOT112" s="17"/>
      <c r="IOU112" s="17"/>
      <c r="IOV112" s="17"/>
      <c r="IOW112" s="17"/>
      <c r="IOX112" s="17"/>
      <c r="IOY112" s="17"/>
      <c r="IOZ112" s="17"/>
      <c r="IPA112" s="17"/>
      <c r="IPB112" s="17"/>
      <c r="IPC112" s="17"/>
      <c r="IPD112" s="17"/>
      <c r="IPE112" s="17"/>
      <c r="IPF112" s="17"/>
      <c r="IPG112" s="17"/>
      <c r="IPH112" s="17"/>
      <c r="IPI112" s="17"/>
      <c r="IPJ112" s="17"/>
      <c r="IPK112" s="17"/>
      <c r="IPL112" s="17"/>
      <c r="IPM112" s="17"/>
      <c r="IPN112" s="17"/>
      <c r="IPO112" s="17"/>
      <c r="IPP112" s="17"/>
      <c r="IPQ112" s="17"/>
      <c r="IPR112" s="17"/>
      <c r="IPS112" s="17"/>
      <c r="IPT112" s="17"/>
      <c r="IPU112" s="17"/>
      <c r="IPV112" s="17"/>
      <c r="IPW112" s="17"/>
      <c r="IPX112" s="17"/>
      <c r="IPY112" s="17"/>
      <c r="IPZ112" s="17"/>
      <c r="IQA112" s="17"/>
      <c r="IQB112" s="17"/>
      <c r="IQC112" s="17"/>
      <c r="IQD112" s="17"/>
      <c r="IQE112" s="17"/>
      <c r="IQF112" s="17"/>
      <c r="IQG112" s="17"/>
      <c r="IQH112" s="17"/>
      <c r="IQI112" s="17"/>
      <c r="IQJ112" s="17"/>
      <c r="IQK112" s="17"/>
      <c r="IQL112" s="17"/>
      <c r="IQM112" s="17"/>
      <c r="IQN112" s="17"/>
      <c r="IQO112" s="17"/>
      <c r="IQP112" s="17"/>
      <c r="IQQ112" s="17"/>
      <c r="IQR112" s="17"/>
      <c r="IQS112" s="17"/>
      <c r="IQT112" s="17"/>
      <c r="IQU112" s="17"/>
      <c r="IQV112" s="17"/>
      <c r="IQW112" s="17"/>
      <c r="IQX112" s="17"/>
      <c r="IQY112" s="17"/>
      <c r="IQZ112" s="17"/>
      <c r="IRA112" s="17"/>
      <c r="IRB112" s="17"/>
      <c r="IRC112" s="17"/>
      <c r="IRD112" s="17"/>
      <c r="IRE112" s="17"/>
      <c r="IRF112" s="17"/>
      <c r="IRG112" s="17"/>
      <c r="IRH112" s="17"/>
      <c r="IRI112" s="17"/>
      <c r="IRJ112" s="17"/>
      <c r="IRK112" s="17"/>
      <c r="IRL112" s="17"/>
      <c r="IRM112" s="17"/>
      <c r="IRN112" s="17"/>
      <c r="IRO112" s="17"/>
      <c r="IRP112" s="17"/>
      <c r="IRQ112" s="17"/>
      <c r="IRR112" s="17"/>
      <c r="IRS112" s="17"/>
      <c r="IRT112" s="17"/>
      <c r="IRU112" s="17"/>
      <c r="IRV112" s="17"/>
      <c r="IRW112" s="17"/>
      <c r="IRX112" s="17"/>
      <c r="IRY112" s="17"/>
      <c r="IRZ112" s="17"/>
      <c r="ISA112" s="17"/>
      <c r="ISB112" s="17"/>
      <c r="ISC112" s="17"/>
      <c r="ISD112" s="17"/>
      <c r="ISE112" s="17"/>
      <c r="ISF112" s="17"/>
      <c r="ISG112" s="17"/>
      <c r="ISH112" s="17"/>
      <c r="ISI112" s="17"/>
      <c r="ISJ112" s="17"/>
      <c r="ISK112" s="17"/>
      <c r="ISL112" s="17"/>
      <c r="ISM112" s="17"/>
      <c r="ISN112" s="17"/>
      <c r="ISO112" s="17"/>
      <c r="ISP112" s="17"/>
      <c r="ISQ112" s="17"/>
      <c r="ISR112" s="17"/>
      <c r="ISS112" s="17"/>
      <c r="IST112" s="17"/>
      <c r="ISU112" s="17"/>
      <c r="ISV112" s="17"/>
      <c r="ISW112" s="17"/>
      <c r="ISX112" s="17"/>
      <c r="ISY112" s="17"/>
      <c r="ISZ112" s="17"/>
      <c r="ITA112" s="17"/>
      <c r="ITB112" s="17"/>
      <c r="ITC112" s="17"/>
      <c r="ITD112" s="17"/>
      <c r="ITE112" s="17"/>
      <c r="ITF112" s="17"/>
      <c r="ITG112" s="17"/>
      <c r="ITH112" s="17"/>
      <c r="ITI112" s="17"/>
      <c r="ITJ112" s="17"/>
      <c r="ITK112" s="17"/>
      <c r="ITL112" s="17"/>
      <c r="ITM112" s="17"/>
      <c r="ITN112" s="17"/>
      <c r="ITO112" s="17"/>
      <c r="ITP112" s="17"/>
      <c r="ITQ112" s="17"/>
      <c r="ITR112" s="17"/>
      <c r="ITS112" s="17"/>
      <c r="ITT112" s="17"/>
      <c r="ITU112" s="17"/>
      <c r="ITV112" s="17"/>
      <c r="ITW112" s="17"/>
      <c r="ITX112" s="17"/>
      <c r="ITY112" s="17"/>
      <c r="ITZ112" s="17"/>
      <c r="IUA112" s="17"/>
      <c r="IUB112" s="17"/>
      <c r="IUC112" s="17"/>
      <c r="IUD112" s="17"/>
      <c r="IUE112" s="17"/>
      <c r="IUF112" s="17"/>
      <c r="IUG112" s="17"/>
      <c r="IUH112" s="17"/>
      <c r="IUI112" s="17"/>
      <c r="IUJ112" s="17"/>
      <c r="IUK112" s="17"/>
      <c r="IUL112" s="17"/>
      <c r="IUM112" s="17"/>
      <c r="IUN112" s="17"/>
      <c r="IUO112" s="17"/>
      <c r="IUP112" s="17"/>
      <c r="IUQ112" s="17"/>
      <c r="IUR112" s="17"/>
      <c r="IUS112" s="17"/>
      <c r="IUT112" s="17"/>
      <c r="IUU112" s="17"/>
      <c r="IUV112" s="17"/>
      <c r="IUW112" s="17"/>
      <c r="IUX112" s="17"/>
      <c r="IUY112" s="17"/>
      <c r="IUZ112" s="17"/>
      <c r="IVA112" s="17"/>
      <c r="IVB112" s="17"/>
      <c r="IVC112" s="17"/>
      <c r="IVD112" s="17"/>
      <c r="IVE112" s="17"/>
      <c r="IVF112" s="17"/>
      <c r="IVG112" s="17"/>
      <c r="IVH112" s="17"/>
      <c r="IVI112" s="17"/>
      <c r="IVJ112" s="17"/>
      <c r="IVK112" s="17"/>
      <c r="IVL112" s="17"/>
      <c r="IVM112" s="17"/>
      <c r="IVN112" s="17"/>
      <c r="IVO112" s="17"/>
      <c r="IVP112" s="17"/>
      <c r="IVQ112" s="17"/>
      <c r="IVR112" s="17"/>
      <c r="IVS112" s="17"/>
      <c r="IVT112" s="17"/>
      <c r="IVU112" s="17"/>
      <c r="IVV112" s="17"/>
      <c r="IVW112" s="17"/>
      <c r="IVX112" s="17"/>
      <c r="IVY112" s="17"/>
      <c r="IVZ112" s="17"/>
      <c r="IWA112" s="17"/>
      <c r="IWB112" s="17"/>
      <c r="IWC112" s="17"/>
      <c r="IWD112" s="17"/>
      <c r="IWE112" s="17"/>
      <c r="IWF112" s="17"/>
      <c r="IWG112" s="17"/>
      <c r="IWH112" s="17"/>
      <c r="IWI112" s="17"/>
      <c r="IWJ112" s="17"/>
      <c r="IWK112" s="17"/>
      <c r="IWL112" s="17"/>
      <c r="IWM112" s="17"/>
      <c r="IWN112" s="17"/>
      <c r="IWO112" s="17"/>
      <c r="IWP112" s="17"/>
      <c r="IWQ112" s="17"/>
      <c r="IWR112" s="17"/>
      <c r="IWS112" s="17"/>
      <c r="IWT112" s="17"/>
      <c r="IWU112" s="17"/>
      <c r="IWV112" s="17"/>
      <c r="IWW112" s="17"/>
      <c r="IWX112" s="17"/>
      <c r="IWY112" s="17"/>
      <c r="IWZ112" s="17"/>
      <c r="IXA112" s="17"/>
      <c r="IXB112" s="17"/>
      <c r="IXC112" s="17"/>
      <c r="IXD112" s="17"/>
      <c r="IXE112" s="17"/>
      <c r="IXF112" s="17"/>
      <c r="IXG112" s="17"/>
      <c r="IXH112" s="17"/>
      <c r="IXI112" s="17"/>
      <c r="IXJ112" s="17"/>
      <c r="IXK112" s="17"/>
      <c r="IXL112" s="17"/>
      <c r="IXM112" s="17"/>
      <c r="IXN112" s="17"/>
      <c r="IXO112" s="17"/>
      <c r="IXP112" s="17"/>
      <c r="IXQ112" s="17"/>
      <c r="IXR112" s="17"/>
      <c r="IXS112" s="17"/>
      <c r="IXT112" s="17"/>
      <c r="IXU112" s="17"/>
      <c r="IXV112" s="17"/>
      <c r="IXW112" s="17"/>
      <c r="IXX112" s="17"/>
      <c r="IXY112" s="17"/>
      <c r="IXZ112" s="17"/>
      <c r="IYA112" s="17"/>
      <c r="IYB112" s="17"/>
      <c r="IYC112" s="17"/>
      <c r="IYD112" s="17"/>
      <c r="IYE112" s="17"/>
      <c r="IYF112" s="17"/>
      <c r="IYG112" s="17"/>
      <c r="IYH112" s="17"/>
      <c r="IYI112" s="17"/>
      <c r="IYJ112" s="17"/>
      <c r="IYK112" s="17"/>
      <c r="IYL112" s="17"/>
      <c r="IYM112" s="17"/>
      <c r="IYN112" s="17"/>
      <c r="IYO112" s="17"/>
      <c r="IYP112" s="17"/>
      <c r="IYQ112" s="17"/>
      <c r="IYR112" s="17"/>
      <c r="IYS112" s="17"/>
      <c r="IYT112" s="17"/>
      <c r="IYU112" s="17"/>
      <c r="IYV112" s="17"/>
      <c r="IYW112" s="17"/>
      <c r="IYX112" s="17"/>
      <c r="IYY112" s="17"/>
      <c r="IYZ112" s="17"/>
      <c r="IZA112" s="17"/>
      <c r="IZB112" s="17"/>
      <c r="IZC112" s="17"/>
      <c r="IZD112" s="17"/>
      <c r="IZE112" s="17"/>
      <c r="IZF112" s="17"/>
      <c r="IZG112" s="17"/>
      <c r="IZH112" s="17"/>
      <c r="IZI112" s="17"/>
      <c r="IZJ112" s="17"/>
      <c r="IZK112" s="17"/>
      <c r="IZL112" s="17"/>
      <c r="IZM112" s="17"/>
      <c r="IZN112" s="17"/>
      <c r="IZO112" s="17"/>
      <c r="IZP112" s="17"/>
      <c r="IZQ112" s="17"/>
      <c r="IZR112" s="17"/>
      <c r="IZS112" s="17"/>
      <c r="IZT112" s="17"/>
      <c r="IZU112" s="17"/>
      <c r="IZV112" s="17"/>
      <c r="IZW112" s="17"/>
      <c r="IZX112" s="17"/>
      <c r="IZY112" s="17"/>
      <c r="IZZ112" s="17"/>
      <c r="JAA112" s="17"/>
      <c r="JAB112" s="17"/>
      <c r="JAC112" s="17"/>
      <c r="JAD112" s="17"/>
      <c r="JAE112" s="17"/>
      <c r="JAF112" s="17"/>
      <c r="JAG112" s="17"/>
      <c r="JAH112" s="17"/>
      <c r="JAI112" s="17"/>
      <c r="JAJ112" s="17"/>
      <c r="JAK112" s="17"/>
      <c r="JAL112" s="17"/>
      <c r="JAM112" s="17"/>
      <c r="JAN112" s="17"/>
      <c r="JAO112" s="17"/>
      <c r="JAP112" s="17"/>
      <c r="JAQ112" s="17"/>
      <c r="JAR112" s="17"/>
      <c r="JAS112" s="17"/>
      <c r="JAT112" s="17"/>
      <c r="JAU112" s="17"/>
      <c r="JAV112" s="17"/>
      <c r="JAW112" s="17"/>
      <c r="JAX112" s="17"/>
      <c r="JAY112" s="17"/>
      <c r="JAZ112" s="17"/>
      <c r="JBA112" s="17"/>
      <c r="JBB112" s="17"/>
      <c r="JBC112" s="17"/>
      <c r="JBD112" s="17"/>
      <c r="JBE112" s="17"/>
      <c r="JBF112" s="17"/>
      <c r="JBG112" s="17"/>
      <c r="JBH112" s="17"/>
      <c r="JBI112" s="17"/>
      <c r="JBJ112" s="17"/>
      <c r="JBK112" s="17"/>
      <c r="JBL112" s="17"/>
      <c r="JBM112" s="17"/>
      <c r="JBN112" s="17"/>
      <c r="JBO112" s="17"/>
      <c r="JBP112" s="17"/>
      <c r="JBQ112" s="17"/>
      <c r="JBR112" s="17"/>
      <c r="JBS112" s="17"/>
      <c r="JBT112" s="17"/>
      <c r="JBU112" s="17"/>
      <c r="JBV112" s="17"/>
      <c r="JBW112" s="17"/>
      <c r="JBX112" s="17"/>
      <c r="JBY112" s="17"/>
      <c r="JBZ112" s="17"/>
      <c r="JCA112" s="17"/>
      <c r="JCB112" s="17"/>
      <c r="JCC112" s="17"/>
      <c r="JCD112" s="17"/>
      <c r="JCE112" s="17"/>
      <c r="JCF112" s="17"/>
      <c r="JCG112" s="17"/>
      <c r="JCH112" s="17"/>
      <c r="JCI112" s="17"/>
      <c r="JCJ112" s="17"/>
      <c r="JCK112" s="17"/>
      <c r="JCL112" s="17"/>
      <c r="JCM112" s="17"/>
      <c r="JCN112" s="17"/>
      <c r="JCO112" s="17"/>
      <c r="JCP112" s="17"/>
      <c r="JCQ112" s="17"/>
      <c r="JCR112" s="17"/>
      <c r="JCS112" s="17"/>
      <c r="JCT112" s="17"/>
      <c r="JCU112" s="17"/>
      <c r="JCV112" s="17"/>
      <c r="JCW112" s="17"/>
      <c r="JCX112" s="17"/>
      <c r="JCY112" s="17"/>
      <c r="JCZ112" s="17"/>
      <c r="JDA112" s="17"/>
      <c r="JDB112" s="17"/>
      <c r="JDC112" s="17"/>
      <c r="JDD112" s="17"/>
      <c r="JDE112" s="17"/>
      <c r="JDF112" s="17"/>
      <c r="JDG112" s="17"/>
      <c r="JDH112" s="17"/>
      <c r="JDI112" s="17"/>
      <c r="JDJ112" s="17"/>
      <c r="JDK112" s="17"/>
      <c r="JDL112" s="17"/>
      <c r="JDM112" s="17"/>
      <c r="JDN112" s="17"/>
      <c r="JDO112" s="17"/>
      <c r="JDP112" s="17"/>
      <c r="JDQ112" s="17"/>
      <c r="JDR112" s="17"/>
      <c r="JDS112" s="17"/>
      <c r="JDT112" s="17"/>
      <c r="JDU112" s="17"/>
      <c r="JDV112" s="17"/>
      <c r="JDW112" s="17"/>
      <c r="JDX112" s="17"/>
      <c r="JDY112" s="17"/>
      <c r="JDZ112" s="17"/>
      <c r="JEA112" s="17"/>
      <c r="JEB112" s="17"/>
      <c r="JEC112" s="17"/>
      <c r="JED112" s="17"/>
      <c r="JEE112" s="17"/>
      <c r="JEF112" s="17"/>
      <c r="JEG112" s="17"/>
      <c r="JEH112" s="17"/>
      <c r="JEI112" s="17"/>
      <c r="JEJ112" s="17"/>
      <c r="JEK112" s="17"/>
      <c r="JEL112" s="17"/>
      <c r="JEM112" s="17"/>
      <c r="JEN112" s="17"/>
      <c r="JEO112" s="17"/>
      <c r="JEP112" s="17"/>
      <c r="JEQ112" s="17"/>
      <c r="JER112" s="17"/>
      <c r="JES112" s="17"/>
      <c r="JET112" s="17"/>
      <c r="JEU112" s="17"/>
      <c r="JEV112" s="17"/>
      <c r="JEW112" s="17"/>
      <c r="JEX112" s="17"/>
      <c r="JEY112" s="17"/>
      <c r="JEZ112" s="17"/>
      <c r="JFA112" s="17"/>
      <c r="JFB112" s="17"/>
      <c r="JFC112" s="17"/>
      <c r="JFD112" s="17"/>
      <c r="JFE112" s="17"/>
      <c r="JFF112" s="17"/>
      <c r="JFG112" s="17"/>
      <c r="JFH112" s="17"/>
      <c r="JFI112" s="17"/>
      <c r="JFJ112" s="17"/>
      <c r="JFK112" s="17"/>
      <c r="JFL112" s="17"/>
      <c r="JFM112" s="17"/>
      <c r="JFN112" s="17"/>
      <c r="JFO112" s="17"/>
      <c r="JFP112" s="17"/>
      <c r="JFQ112" s="17"/>
      <c r="JFR112" s="17"/>
      <c r="JFS112" s="17"/>
      <c r="JFT112" s="17"/>
      <c r="JFU112" s="17"/>
      <c r="JFV112" s="17"/>
      <c r="JFW112" s="17"/>
      <c r="JFX112" s="17"/>
      <c r="JFY112" s="17"/>
      <c r="JFZ112" s="17"/>
      <c r="JGA112" s="17"/>
      <c r="JGB112" s="17"/>
      <c r="JGC112" s="17"/>
      <c r="JGD112" s="17"/>
      <c r="JGE112" s="17"/>
      <c r="JGF112" s="17"/>
      <c r="JGG112" s="17"/>
      <c r="JGH112" s="17"/>
      <c r="JGI112" s="17"/>
      <c r="JGJ112" s="17"/>
      <c r="JGK112" s="17"/>
      <c r="JGL112" s="17"/>
      <c r="JGM112" s="17"/>
      <c r="JGN112" s="17"/>
      <c r="JGO112" s="17"/>
      <c r="JGP112" s="17"/>
      <c r="JGQ112" s="17"/>
      <c r="JGR112" s="17"/>
      <c r="JGS112" s="17"/>
      <c r="JGT112" s="17"/>
      <c r="JGU112" s="17"/>
      <c r="JGV112" s="17"/>
      <c r="JGW112" s="17"/>
      <c r="JGX112" s="17"/>
      <c r="JGY112" s="17"/>
      <c r="JGZ112" s="17"/>
      <c r="JHA112" s="17"/>
      <c r="JHB112" s="17"/>
      <c r="JHC112" s="17"/>
      <c r="JHD112" s="17"/>
      <c r="JHE112" s="17"/>
      <c r="JHF112" s="17"/>
      <c r="JHG112" s="17"/>
      <c r="JHH112" s="17"/>
      <c r="JHI112" s="17"/>
      <c r="JHJ112" s="17"/>
      <c r="JHK112" s="17"/>
      <c r="JHL112" s="17"/>
      <c r="JHM112" s="17"/>
      <c r="JHN112" s="17"/>
      <c r="JHO112" s="17"/>
      <c r="JHP112" s="17"/>
      <c r="JHQ112" s="17"/>
      <c r="JHR112" s="17"/>
      <c r="JHS112" s="17"/>
      <c r="JHT112" s="17"/>
      <c r="JHU112" s="17"/>
      <c r="JHV112" s="17"/>
      <c r="JHW112" s="17"/>
      <c r="JHX112" s="17"/>
      <c r="JHY112" s="17"/>
      <c r="JHZ112" s="17"/>
      <c r="JIA112" s="17"/>
      <c r="JIB112" s="17"/>
      <c r="JIC112" s="17"/>
      <c r="JID112" s="17"/>
      <c r="JIE112" s="17"/>
      <c r="JIF112" s="17"/>
      <c r="JIG112" s="17"/>
      <c r="JIH112" s="17"/>
      <c r="JII112" s="17"/>
      <c r="JIJ112" s="17"/>
      <c r="JIK112" s="17"/>
      <c r="JIL112" s="17"/>
      <c r="JIM112" s="17"/>
      <c r="JIN112" s="17"/>
      <c r="JIO112" s="17"/>
      <c r="JIP112" s="17"/>
      <c r="JIQ112" s="17"/>
      <c r="JIR112" s="17"/>
      <c r="JIS112" s="17"/>
      <c r="JIT112" s="17"/>
      <c r="JIU112" s="17"/>
      <c r="JIV112" s="17"/>
      <c r="JIW112" s="17"/>
      <c r="JIX112" s="17"/>
      <c r="JIY112" s="17"/>
      <c r="JIZ112" s="17"/>
      <c r="JJA112" s="17"/>
      <c r="JJB112" s="17"/>
      <c r="JJC112" s="17"/>
      <c r="JJD112" s="17"/>
      <c r="JJE112" s="17"/>
      <c r="JJF112" s="17"/>
      <c r="JJG112" s="17"/>
      <c r="JJH112" s="17"/>
      <c r="JJI112" s="17"/>
      <c r="JJJ112" s="17"/>
      <c r="JJK112" s="17"/>
      <c r="JJL112" s="17"/>
      <c r="JJM112" s="17"/>
      <c r="JJN112" s="17"/>
      <c r="JJO112" s="17"/>
      <c r="JJP112" s="17"/>
      <c r="JJQ112" s="17"/>
      <c r="JJR112" s="17"/>
      <c r="JJS112" s="17"/>
      <c r="JJT112" s="17"/>
      <c r="JJU112" s="17"/>
      <c r="JJV112" s="17"/>
      <c r="JJW112" s="17"/>
      <c r="JJX112" s="17"/>
      <c r="JJY112" s="17"/>
      <c r="JJZ112" s="17"/>
      <c r="JKA112" s="17"/>
      <c r="JKB112" s="17"/>
      <c r="JKC112" s="17"/>
      <c r="JKD112" s="17"/>
      <c r="JKE112" s="17"/>
      <c r="JKF112" s="17"/>
      <c r="JKG112" s="17"/>
      <c r="JKH112" s="17"/>
      <c r="JKI112" s="17"/>
      <c r="JKJ112" s="17"/>
      <c r="JKK112" s="17"/>
      <c r="JKL112" s="17"/>
      <c r="JKM112" s="17"/>
      <c r="JKN112" s="17"/>
      <c r="JKO112" s="17"/>
      <c r="JKP112" s="17"/>
      <c r="JKQ112" s="17"/>
      <c r="JKR112" s="17"/>
      <c r="JKS112" s="17"/>
      <c r="JKT112" s="17"/>
      <c r="JKU112" s="17"/>
      <c r="JKV112" s="17"/>
      <c r="JKW112" s="17"/>
      <c r="JKX112" s="17"/>
      <c r="JKY112" s="17"/>
      <c r="JKZ112" s="17"/>
      <c r="JLA112" s="17"/>
      <c r="JLB112" s="17"/>
      <c r="JLC112" s="17"/>
      <c r="JLD112" s="17"/>
      <c r="JLE112" s="17"/>
      <c r="JLF112" s="17"/>
      <c r="JLG112" s="17"/>
      <c r="JLH112" s="17"/>
      <c r="JLI112" s="17"/>
      <c r="JLJ112" s="17"/>
      <c r="JLK112" s="17"/>
      <c r="JLL112" s="17"/>
      <c r="JLM112" s="17"/>
      <c r="JLN112" s="17"/>
      <c r="JLO112" s="17"/>
      <c r="JLP112" s="17"/>
      <c r="JLQ112" s="17"/>
      <c r="JLR112" s="17"/>
      <c r="JLS112" s="17"/>
      <c r="JLT112" s="17"/>
      <c r="JLU112" s="17"/>
      <c r="JLV112" s="17"/>
      <c r="JLW112" s="17"/>
      <c r="JLX112" s="17"/>
      <c r="JLY112" s="17"/>
      <c r="JLZ112" s="17"/>
      <c r="JMA112" s="17"/>
      <c r="JMB112" s="17"/>
      <c r="JMC112" s="17"/>
      <c r="JMD112" s="17"/>
      <c r="JME112" s="17"/>
      <c r="JMF112" s="17"/>
      <c r="JMG112" s="17"/>
      <c r="JMH112" s="17"/>
      <c r="JMI112" s="17"/>
      <c r="JMJ112" s="17"/>
      <c r="JMK112" s="17"/>
      <c r="JML112" s="17"/>
      <c r="JMM112" s="17"/>
      <c r="JMN112" s="17"/>
      <c r="JMO112" s="17"/>
      <c r="JMP112" s="17"/>
      <c r="JMQ112" s="17"/>
      <c r="JMR112" s="17"/>
      <c r="JMS112" s="17"/>
      <c r="JMT112" s="17"/>
      <c r="JMU112" s="17"/>
      <c r="JMV112" s="17"/>
      <c r="JMW112" s="17"/>
      <c r="JMX112" s="17"/>
      <c r="JMY112" s="17"/>
      <c r="JMZ112" s="17"/>
      <c r="JNA112" s="17"/>
      <c r="JNB112" s="17"/>
      <c r="JNC112" s="17"/>
      <c r="JND112" s="17"/>
      <c r="JNE112" s="17"/>
      <c r="JNF112" s="17"/>
      <c r="JNG112" s="17"/>
      <c r="JNH112" s="17"/>
      <c r="JNI112" s="17"/>
      <c r="JNJ112" s="17"/>
      <c r="JNK112" s="17"/>
      <c r="JNL112" s="17"/>
      <c r="JNM112" s="17"/>
      <c r="JNN112" s="17"/>
      <c r="JNO112" s="17"/>
      <c r="JNP112" s="17"/>
      <c r="JNQ112" s="17"/>
      <c r="JNR112" s="17"/>
      <c r="JNS112" s="17"/>
      <c r="JNT112" s="17"/>
      <c r="JNU112" s="17"/>
      <c r="JNV112" s="17"/>
      <c r="JNW112" s="17"/>
      <c r="JNX112" s="17"/>
      <c r="JNY112" s="17"/>
      <c r="JNZ112" s="17"/>
      <c r="JOA112" s="17"/>
      <c r="JOB112" s="17"/>
      <c r="JOC112" s="17"/>
      <c r="JOD112" s="17"/>
      <c r="JOE112" s="17"/>
      <c r="JOF112" s="17"/>
      <c r="JOG112" s="17"/>
      <c r="JOH112" s="17"/>
      <c r="JOI112" s="17"/>
      <c r="JOJ112" s="17"/>
      <c r="JOK112" s="17"/>
      <c r="JOL112" s="17"/>
      <c r="JOM112" s="17"/>
      <c r="JON112" s="17"/>
      <c r="JOO112" s="17"/>
      <c r="JOP112" s="17"/>
      <c r="JOQ112" s="17"/>
      <c r="JOR112" s="17"/>
      <c r="JOS112" s="17"/>
      <c r="JOT112" s="17"/>
      <c r="JOU112" s="17"/>
      <c r="JOV112" s="17"/>
      <c r="JOW112" s="17"/>
      <c r="JOX112" s="17"/>
      <c r="JOY112" s="17"/>
      <c r="JOZ112" s="17"/>
      <c r="JPA112" s="17"/>
      <c r="JPB112" s="17"/>
      <c r="JPC112" s="17"/>
      <c r="JPD112" s="17"/>
      <c r="JPE112" s="17"/>
      <c r="JPF112" s="17"/>
      <c r="JPG112" s="17"/>
      <c r="JPH112" s="17"/>
      <c r="JPI112" s="17"/>
      <c r="JPJ112" s="17"/>
      <c r="JPK112" s="17"/>
      <c r="JPL112" s="17"/>
      <c r="JPM112" s="17"/>
      <c r="JPN112" s="17"/>
      <c r="JPO112" s="17"/>
      <c r="JPP112" s="17"/>
      <c r="JPQ112" s="17"/>
      <c r="JPR112" s="17"/>
      <c r="JPS112" s="17"/>
      <c r="JPT112" s="17"/>
      <c r="JPU112" s="17"/>
      <c r="JPV112" s="17"/>
      <c r="JPW112" s="17"/>
      <c r="JPX112" s="17"/>
      <c r="JPY112" s="17"/>
      <c r="JPZ112" s="17"/>
      <c r="JQA112" s="17"/>
      <c r="JQB112" s="17"/>
      <c r="JQC112" s="17"/>
      <c r="JQD112" s="17"/>
      <c r="JQE112" s="17"/>
      <c r="JQF112" s="17"/>
      <c r="JQG112" s="17"/>
      <c r="JQH112" s="17"/>
      <c r="JQI112" s="17"/>
      <c r="JQJ112" s="17"/>
      <c r="JQK112" s="17"/>
      <c r="JQL112" s="17"/>
      <c r="JQM112" s="17"/>
      <c r="JQN112" s="17"/>
      <c r="JQO112" s="17"/>
      <c r="JQP112" s="17"/>
      <c r="JQQ112" s="17"/>
      <c r="JQR112" s="17"/>
      <c r="JQS112" s="17"/>
      <c r="JQT112" s="17"/>
      <c r="JQU112" s="17"/>
      <c r="JQV112" s="17"/>
      <c r="JQW112" s="17"/>
      <c r="JQX112" s="17"/>
      <c r="JQY112" s="17"/>
      <c r="JQZ112" s="17"/>
      <c r="JRA112" s="17"/>
      <c r="JRB112" s="17"/>
      <c r="JRC112" s="17"/>
      <c r="JRD112" s="17"/>
      <c r="JRE112" s="17"/>
      <c r="JRF112" s="17"/>
      <c r="JRG112" s="17"/>
      <c r="JRH112" s="17"/>
      <c r="JRI112" s="17"/>
      <c r="JRJ112" s="17"/>
      <c r="JRK112" s="17"/>
      <c r="JRL112" s="17"/>
      <c r="JRM112" s="17"/>
      <c r="JRN112" s="17"/>
      <c r="JRO112" s="17"/>
      <c r="JRP112" s="17"/>
      <c r="JRQ112" s="17"/>
      <c r="JRR112" s="17"/>
      <c r="JRS112" s="17"/>
      <c r="JRT112" s="17"/>
      <c r="JRU112" s="17"/>
      <c r="JRV112" s="17"/>
      <c r="JRW112" s="17"/>
      <c r="JRX112" s="17"/>
      <c r="JRY112" s="17"/>
      <c r="JRZ112" s="17"/>
      <c r="JSA112" s="17"/>
      <c r="JSB112" s="17"/>
      <c r="JSC112" s="17"/>
      <c r="JSD112" s="17"/>
      <c r="JSE112" s="17"/>
      <c r="JSF112" s="17"/>
      <c r="JSG112" s="17"/>
      <c r="JSH112" s="17"/>
      <c r="JSI112" s="17"/>
      <c r="JSJ112" s="17"/>
      <c r="JSK112" s="17"/>
      <c r="JSL112" s="17"/>
      <c r="JSM112" s="17"/>
      <c r="JSN112" s="17"/>
      <c r="JSO112" s="17"/>
      <c r="JSP112" s="17"/>
      <c r="JSQ112" s="17"/>
      <c r="JSR112" s="17"/>
      <c r="JSS112" s="17"/>
      <c r="JST112" s="17"/>
      <c r="JSU112" s="17"/>
      <c r="JSV112" s="17"/>
      <c r="JSW112" s="17"/>
      <c r="JSX112" s="17"/>
      <c r="JSY112" s="17"/>
      <c r="JSZ112" s="17"/>
      <c r="JTA112" s="17"/>
      <c r="JTB112" s="17"/>
      <c r="JTC112" s="17"/>
      <c r="JTD112" s="17"/>
      <c r="JTE112" s="17"/>
      <c r="JTF112" s="17"/>
      <c r="JTG112" s="17"/>
      <c r="JTH112" s="17"/>
      <c r="JTI112" s="17"/>
      <c r="JTJ112" s="17"/>
      <c r="JTK112" s="17"/>
      <c r="JTL112" s="17"/>
      <c r="JTM112" s="17"/>
      <c r="JTN112" s="17"/>
      <c r="JTO112" s="17"/>
      <c r="JTP112" s="17"/>
      <c r="JTQ112" s="17"/>
      <c r="JTR112" s="17"/>
      <c r="JTS112" s="17"/>
      <c r="JTT112" s="17"/>
      <c r="JTU112" s="17"/>
      <c r="JTV112" s="17"/>
      <c r="JTW112" s="17"/>
      <c r="JTX112" s="17"/>
      <c r="JTY112" s="17"/>
      <c r="JTZ112" s="17"/>
      <c r="JUA112" s="17"/>
      <c r="JUB112" s="17"/>
      <c r="JUC112" s="17"/>
      <c r="JUD112" s="17"/>
      <c r="JUE112" s="17"/>
      <c r="JUF112" s="17"/>
      <c r="JUG112" s="17"/>
      <c r="JUH112" s="17"/>
      <c r="JUI112" s="17"/>
      <c r="JUJ112" s="17"/>
      <c r="JUK112" s="17"/>
      <c r="JUL112" s="17"/>
      <c r="JUM112" s="17"/>
      <c r="JUN112" s="17"/>
      <c r="JUO112" s="17"/>
      <c r="JUP112" s="17"/>
      <c r="JUQ112" s="17"/>
      <c r="JUR112" s="17"/>
      <c r="JUS112" s="17"/>
      <c r="JUT112" s="17"/>
      <c r="JUU112" s="17"/>
      <c r="JUV112" s="17"/>
      <c r="JUW112" s="17"/>
      <c r="JUX112" s="17"/>
      <c r="JUY112" s="17"/>
      <c r="JUZ112" s="17"/>
      <c r="JVA112" s="17"/>
      <c r="JVB112" s="17"/>
      <c r="JVC112" s="17"/>
      <c r="JVD112" s="17"/>
      <c r="JVE112" s="17"/>
      <c r="JVF112" s="17"/>
      <c r="JVG112" s="17"/>
      <c r="JVH112" s="17"/>
      <c r="JVI112" s="17"/>
      <c r="JVJ112" s="17"/>
      <c r="JVK112" s="17"/>
      <c r="JVL112" s="17"/>
      <c r="JVM112" s="17"/>
      <c r="JVN112" s="17"/>
      <c r="JVO112" s="17"/>
      <c r="JVP112" s="17"/>
      <c r="JVQ112" s="17"/>
      <c r="JVR112" s="17"/>
      <c r="JVS112" s="17"/>
      <c r="JVT112" s="17"/>
      <c r="JVU112" s="17"/>
      <c r="JVV112" s="17"/>
      <c r="JVW112" s="17"/>
      <c r="JVX112" s="17"/>
      <c r="JVY112" s="17"/>
      <c r="JVZ112" s="17"/>
      <c r="JWA112" s="17"/>
      <c r="JWB112" s="17"/>
      <c r="JWC112" s="17"/>
      <c r="JWD112" s="17"/>
      <c r="JWE112" s="17"/>
      <c r="JWF112" s="17"/>
      <c r="JWG112" s="17"/>
      <c r="JWH112" s="17"/>
      <c r="JWI112" s="17"/>
      <c r="JWJ112" s="17"/>
      <c r="JWK112" s="17"/>
      <c r="JWL112" s="17"/>
      <c r="JWM112" s="17"/>
      <c r="JWN112" s="17"/>
      <c r="JWO112" s="17"/>
      <c r="JWP112" s="17"/>
      <c r="JWQ112" s="17"/>
      <c r="JWR112" s="17"/>
      <c r="JWS112" s="17"/>
      <c r="JWT112" s="17"/>
      <c r="JWU112" s="17"/>
      <c r="JWV112" s="17"/>
      <c r="JWW112" s="17"/>
      <c r="JWX112" s="17"/>
      <c r="JWY112" s="17"/>
      <c r="JWZ112" s="17"/>
      <c r="JXA112" s="17"/>
      <c r="JXB112" s="17"/>
      <c r="JXC112" s="17"/>
      <c r="JXD112" s="17"/>
      <c r="JXE112" s="17"/>
      <c r="JXF112" s="17"/>
      <c r="JXG112" s="17"/>
      <c r="JXH112" s="17"/>
      <c r="JXI112" s="17"/>
      <c r="JXJ112" s="17"/>
      <c r="JXK112" s="17"/>
      <c r="JXL112" s="17"/>
      <c r="JXM112" s="17"/>
      <c r="JXN112" s="17"/>
      <c r="JXO112" s="17"/>
      <c r="JXP112" s="17"/>
      <c r="JXQ112" s="17"/>
      <c r="JXR112" s="17"/>
      <c r="JXS112" s="17"/>
      <c r="JXT112" s="17"/>
      <c r="JXU112" s="17"/>
      <c r="JXV112" s="17"/>
      <c r="JXW112" s="17"/>
      <c r="JXX112" s="17"/>
      <c r="JXY112" s="17"/>
      <c r="JXZ112" s="17"/>
      <c r="JYA112" s="17"/>
      <c r="JYB112" s="17"/>
      <c r="JYC112" s="17"/>
      <c r="JYD112" s="17"/>
      <c r="JYE112" s="17"/>
      <c r="JYF112" s="17"/>
      <c r="JYG112" s="17"/>
      <c r="JYH112" s="17"/>
      <c r="JYI112" s="17"/>
      <c r="JYJ112" s="17"/>
      <c r="JYK112" s="17"/>
      <c r="JYL112" s="17"/>
      <c r="JYM112" s="17"/>
      <c r="JYN112" s="17"/>
      <c r="JYO112" s="17"/>
      <c r="JYP112" s="17"/>
      <c r="JYQ112" s="17"/>
      <c r="JYR112" s="17"/>
      <c r="JYS112" s="17"/>
      <c r="JYT112" s="17"/>
      <c r="JYU112" s="17"/>
      <c r="JYV112" s="17"/>
      <c r="JYW112" s="17"/>
      <c r="JYX112" s="17"/>
      <c r="JYY112" s="17"/>
      <c r="JYZ112" s="17"/>
      <c r="JZA112" s="17"/>
      <c r="JZB112" s="17"/>
      <c r="JZC112" s="17"/>
      <c r="JZD112" s="17"/>
      <c r="JZE112" s="17"/>
      <c r="JZF112" s="17"/>
      <c r="JZG112" s="17"/>
      <c r="JZH112" s="17"/>
      <c r="JZI112" s="17"/>
      <c r="JZJ112" s="17"/>
      <c r="JZK112" s="17"/>
      <c r="JZL112" s="17"/>
      <c r="JZM112" s="17"/>
      <c r="JZN112" s="17"/>
      <c r="JZO112" s="17"/>
      <c r="JZP112" s="17"/>
      <c r="JZQ112" s="17"/>
      <c r="JZR112" s="17"/>
      <c r="JZS112" s="17"/>
      <c r="JZT112" s="17"/>
      <c r="JZU112" s="17"/>
      <c r="JZV112" s="17"/>
      <c r="JZW112" s="17"/>
      <c r="JZX112" s="17"/>
      <c r="JZY112" s="17"/>
      <c r="JZZ112" s="17"/>
      <c r="KAA112" s="17"/>
      <c r="KAB112" s="17"/>
      <c r="KAC112" s="17"/>
      <c r="KAD112" s="17"/>
      <c r="KAE112" s="17"/>
      <c r="KAF112" s="17"/>
      <c r="KAG112" s="17"/>
      <c r="KAH112" s="17"/>
      <c r="KAI112" s="17"/>
      <c r="KAJ112" s="17"/>
      <c r="KAK112" s="17"/>
      <c r="KAL112" s="17"/>
      <c r="KAM112" s="17"/>
      <c r="KAN112" s="17"/>
      <c r="KAO112" s="17"/>
      <c r="KAP112" s="17"/>
      <c r="KAQ112" s="17"/>
      <c r="KAR112" s="17"/>
      <c r="KAS112" s="17"/>
      <c r="KAT112" s="17"/>
      <c r="KAU112" s="17"/>
      <c r="KAV112" s="17"/>
      <c r="KAW112" s="17"/>
      <c r="KAX112" s="17"/>
      <c r="KAY112" s="17"/>
      <c r="KAZ112" s="17"/>
      <c r="KBA112" s="17"/>
      <c r="KBB112" s="17"/>
      <c r="KBC112" s="17"/>
      <c r="KBD112" s="17"/>
      <c r="KBE112" s="17"/>
      <c r="KBF112" s="17"/>
      <c r="KBG112" s="17"/>
      <c r="KBH112" s="17"/>
      <c r="KBI112" s="17"/>
      <c r="KBJ112" s="17"/>
      <c r="KBK112" s="17"/>
      <c r="KBL112" s="17"/>
      <c r="KBM112" s="17"/>
      <c r="KBN112" s="17"/>
      <c r="KBO112" s="17"/>
      <c r="KBP112" s="17"/>
      <c r="KBQ112" s="17"/>
      <c r="KBR112" s="17"/>
      <c r="KBS112" s="17"/>
      <c r="KBT112" s="17"/>
      <c r="KBU112" s="17"/>
      <c r="KBV112" s="17"/>
      <c r="KBW112" s="17"/>
      <c r="KBX112" s="17"/>
      <c r="KBY112" s="17"/>
      <c r="KBZ112" s="17"/>
      <c r="KCA112" s="17"/>
      <c r="KCB112" s="17"/>
      <c r="KCC112" s="17"/>
      <c r="KCD112" s="17"/>
      <c r="KCE112" s="17"/>
      <c r="KCF112" s="17"/>
      <c r="KCG112" s="17"/>
      <c r="KCH112" s="17"/>
      <c r="KCI112" s="17"/>
      <c r="KCJ112" s="17"/>
      <c r="KCK112" s="17"/>
      <c r="KCL112" s="17"/>
      <c r="KCM112" s="17"/>
      <c r="KCN112" s="17"/>
      <c r="KCO112" s="17"/>
      <c r="KCP112" s="17"/>
      <c r="KCQ112" s="17"/>
      <c r="KCR112" s="17"/>
      <c r="KCS112" s="17"/>
      <c r="KCT112" s="17"/>
      <c r="KCU112" s="17"/>
      <c r="KCV112" s="17"/>
      <c r="KCW112" s="17"/>
      <c r="KCX112" s="17"/>
      <c r="KCY112" s="17"/>
      <c r="KCZ112" s="17"/>
      <c r="KDA112" s="17"/>
      <c r="KDB112" s="17"/>
      <c r="KDC112" s="17"/>
      <c r="KDD112" s="17"/>
      <c r="KDE112" s="17"/>
      <c r="KDF112" s="17"/>
      <c r="KDG112" s="17"/>
      <c r="KDH112" s="17"/>
      <c r="KDI112" s="17"/>
      <c r="KDJ112" s="17"/>
      <c r="KDK112" s="17"/>
      <c r="KDL112" s="17"/>
      <c r="KDM112" s="17"/>
      <c r="KDN112" s="17"/>
      <c r="KDO112" s="17"/>
      <c r="KDP112" s="17"/>
      <c r="KDQ112" s="17"/>
      <c r="KDR112" s="17"/>
      <c r="KDS112" s="17"/>
      <c r="KDT112" s="17"/>
      <c r="KDU112" s="17"/>
      <c r="KDV112" s="17"/>
      <c r="KDW112" s="17"/>
      <c r="KDX112" s="17"/>
      <c r="KDY112" s="17"/>
      <c r="KDZ112" s="17"/>
      <c r="KEA112" s="17"/>
      <c r="KEB112" s="17"/>
      <c r="KEC112" s="17"/>
      <c r="KED112" s="17"/>
      <c r="KEE112" s="17"/>
      <c r="KEF112" s="17"/>
      <c r="KEG112" s="17"/>
      <c r="KEH112" s="17"/>
      <c r="KEI112" s="17"/>
      <c r="KEJ112" s="17"/>
      <c r="KEK112" s="17"/>
      <c r="KEL112" s="17"/>
      <c r="KEM112" s="17"/>
      <c r="KEN112" s="17"/>
      <c r="KEO112" s="17"/>
      <c r="KEP112" s="17"/>
      <c r="KEQ112" s="17"/>
      <c r="KER112" s="17"/>
      <c r="KES112" s="17"/>
      <c r="KET112" s="17"/>
      <c r="KEU112" s="17"/>
      <c r="KEV112" s="17"/>
      <c r="KEW112" s="17"/>
      <c r="KEX112" s="17"/>
      <c r="KEY112" s="17"/>
      <c r="KEZ112" s="17"/>
      <c r="KFA112" s="17"/>
      <c r="KFB112" s="17"/>
      <c r="KFC112" s="17"/>
      <c r="KFD112" s="17"/>
      <c r="KFE112" s="17"/>
      <c r="KFF112" s="17"/>
      <c r="KFG112" s="17"/>
      <c r="KFH112" s="17"/>
      <c r="KFI112" s="17"/>
      <c r="KFJ112" s="17"/>
      <c r="KFK112" s="17"/>
      <c r="KFL112" s="17"/>
      <c r="KFM112" s="17"/>
      <c r="KFN112" s="17"/>
      <c r="KFO112" s="17"/>
      <c r="KFP112" s="17"/>
      <c r="KFQ112" s="17"/>
      <c r="KFR112" s="17"/>
      <c r="KFS112" s="17"/>
      <c r="KFT112" s="17"/>
      <c r="KFU112" s="17"/>
      <c r="KFV112" s="17"/>
      <c r="KFW112" s="17"/>
      <c r="KFX112" s="17"/>
      <c r="KFY112" s="17"/>
      <c r="KFZ112" s="17"/>
      <c r="KGA112" s="17"/>
      <c r="KGB112" s="17"/>
      <c r="KGC112" s="17"/>
      <c r="KGD112" s="17"/>
      <c r="KGE112" s="17"/>
      <c r="KGF112" s="17"/>
      <c r="KGG112" s="17"/>
      <c r="KGH112" s="17"/>
      <c r="KGI112" s="17"/>
      <c r="KGJ112" s="17"/>
      <c r="KGK112" s="17"/>
      <c r="KGL112" s="17"/>
      <c r="KGM112" s="17"/>
      <c r="KGN112" s="17"/>
      <c r="KGO112" s="17"/>
      <c r="KGP112" s="17"/>
      <c r="KGQ112" s="17"/>
      <c r="KGR112" s="17"/>
      <c r="KGS112" s="17"/>
      <c r="KGT112" s="17"/>
      <c r="KGU112" s="17"/>
      <c r="KGV112" s="17"/>
      <c r="KGW112" s="17"/>
      <c r="KGX112" s="17"/>
      <c r="KGY112" s="17"/>
      <c r="KGZ112" s="17"/>
      <c r="KHA112" s="17"/>
      <c r="KHB112" s="17"/>
      <c r="KHC112" s="17"/>
      <c r="KHD112" s="17"/>
      <c r="KHE112" s="17"/>
      <c r="KHF112" s="17"/>
      <c r="KHG112" s="17"/>
      <c r="KHH112" s="17"/>
      <c r="KHI112" s="17"/>
      <c r="KHJ112" s="17"/>
      <c r="KHK112" s="17"/>
      <c r="KHL112" s="17"/>
      <c r="KHM112" s="17"/>
      <c r="KHN112" s="17"/>
      <c r="KHO112" s="17"/>
      <c r="KHP112" s="17"/>
      <c r="KHQ112" s="17"/>
      <c r="KHR112" s="17"/>
      <c r="KHS112" s="17"/>
      <c r="KHT112" s="17"/>
      <c r="KHU112" s="17"/>
      <c r="KHV112" s="17"/>
      <c r="KHW112" s="17"/>
      <c r="KHX112" s="17"/>
      <c r="KHY112" s="17"/>
      <c r="KHZ112" s="17"/>
      <c r="KIA112" s="17"/>
      <c r="KIB112" s="17"/>
      <c r="KIC112" s="17"/>
      <c r="KID112" s="17"/>
      <c r="KIE112" s="17"/>
      <c r="KIF112" s="17"/>
      <c r="KIG112" s="17"/>
      <c r="KIH112" s="17"/>
      <c r="KII112" s="17"/>
      <c r="KIJ112" s="17"/>
      <c r="KIK112" s="17"/>
      <c r="KIL112" s="17"/>
      <c r="KIM112" s="17"/>
      <c r="KIN112" s="17"/>
      <c r="KIO112" s="17"/>
      <c r="KIP112" s="17"/>
      <c r="KIQ112" s="17"/>
      <c r="KIR112" s="17"/>
      <c r="KIS112" s="17"/>
      <c r="KIT112" s="17"/>
      <c r="KIU112" s="17"/>
      <c r="KIV112" s="17"/>
      <c r="KIW112" s="17"/>
      <c r="KIX112" s="17"/>
      <c r="KIY112" s="17"/>
      <c r="KIZ112" s="17"/>
      <c r="KJA112" s="17"/>
      <c r="KJB112" s="17"/>
      <c r="KJC112" s="17"/>
      <c r="KJD112" s="17"/>
      <c r="KJE112" s="17"/>
      <c r="KJF112" s="17"/>
      <c r="KJG112" s="17"/>
      <c r="KJH112" s="17"/>
      <c r="KJI112" s="17"/>
      <c r="KJJ112" s="17"/>
      <c r="KJK112" s="17"/>
      <c r="KJL112" s="17"/>
      <c r="KJM112" s="17"/>
      <c r="KJN112" s="17"/>
      <c r="KJO112" s="17"/>
      <c r="KJP112" s="17"/>
      <c r="KJQ112" s="17"/>
      <c r="KJR112" s="17"/>
      <c r="KJS112" s="17"/>
      <c r="KJT112" s="17"/>
      <c r="KJU112" s="17"/>
      <c r="KJV112" s="17"/>
      <c r="KJW112" s="17"/>
      <c r="KJX112" s="17"/>
      <c r="KJY112" s="17"/>
      <c r="KJZ112" s="17"/>
      <c r="KKA112" s="17"/>
      <c r="KKB112" s="17"/>
      <c r="KKC112" s="17"/>
      <c r="KKD112" s="17"/>
      <c r="KKE112" s="17"/>
      <c r="KKF112" s="17"/>
      <c r="KKG112" s="17"/>
      <c r="KKH112" s="17"/>
      <c r="KKI112" s="17"/>
      <c r="KKJ112" s="17"/>
      <c r="KKK112" s="17"/>
      <c r="KKL112" s="17"/>
      <c r="KKM112" s="17"/>
      <c r="KKN112" s="17"/>
      <c r="KKO112" s="17"/>
      <c r="KKP112" s="17"/>
      <c r="KKQ112" s="17"/>
      <c r="KKR112" s="17"/>
      <c r="KKS112" s="17"/>
      <c r="KKT112" s="17"/>
      <c r="KKU112" s="17"/>
      <c r="KKV112" s="17"/>
      <c r="KKW112" s="17"/>
      <c r="KKX112" s="17"/>
      <c r="KKY112" s="17"/>
      <c r="KKZ112" s="17"/>
      <c r="KLA112" s="17"/>
      <c r="KLB112" s="17"/>
      <c r="KLC112" s="17"/>
      <c r="KLD112" s="17"/>
      <c r="KLE112" s="17"/>
      <c r="KLF112" s="17"/>
      <c r="KLG112" s="17"/>
      <c r="KLH112" s="17"/>
      <c r="KLI112" s="17"/>
      <c r="KLJ112" s="17"/>
      <c r="KLK112" s="17"/>
      <c r="KLL112" s="17"/>
      <c r="KLM112" s="17"/>
      <c r="KLN112" s="17"/>
      <c r="KLO112" s="17"/>
      <c r="KLP112" s="17"/>
      <c r="KLQ112" s="17"/>
      <c r="KLR112" s="17"/>
      <c r="KLS112" s="17"/>
      <c r="KLT112" s="17"/>
      <c r="KLU112" s="17"/>
      <c r="KLV112" s="17"/>
      <c r="KLW112" s="17"/>
      <c r="KLX112" s="17"/>
      <c r="KLY112" s="17"/>
      <c r="KLZ112" s="17"/>
      <c r="KMA112" s="17"/>
      <c r="KMB112" s="17"/>
      <c r="KMC112" s="17"/>
      <c r="KMD112" s="17"/>
      <c r="KME112" s="17"/>
      <c r="KMF112" s="17"/>
      <c r="KMG112" s="17"/>
      <c r="KMH112" s="17"/>
      <c r="KMI112" s="17"/>
      <c r="KMJ112" s="17"/>
      <c r="KMK112" s="17"/>
      <c r="KML112" s="17"/>
      <c r="KMM112" s="17"/>
      <c r="KMN112" s="17"/>
      <c r="KMO112" s="17"/>
      <c r="KMP112" s="17"/>
      <c r="KMQ112" s="17"/>
      <c r="KMR112" s="17"/>
      <c r="KMS112" s="17"/>
      <c r="KMT112" s="17"/>
      <c r="KMU112" s="17"/>
      <c r="KMV112" s="17"/>
      <c r="KMW112" s="17"/>
      <c r="KMX112" s="17"/>
      <c r="KMY112" s="17"/>
      <c r="KMZ112" s="17"/>
      <c r="KNA112" s="17"/>
      <c r="KNB112" s="17"/>
      <c r="KNC112" s="17"/>
      <c r="KND112" s="17"/>
      <c r="KNE112" s="17"/>
      <c r="KNF112" s="17"/>
      <c r="KNG112" s="17"/>
      <c r="KNH112" s="17"/>
      <c r="KNI112" s="17"/>
      <c r="KNJ112" s="17"/>
      <c r="KNK112" s="17"/>
      <c r="KNL112" s="17"/>
      <c r="KNM112" s="17"/>
      <c r="KNN112" s="17"/>
      <c r="KNO112" s="17"/>
      <c r="KNP112" s="17"/>
      <c r="KNQ112" s="17"/>
      <c r="KNR112" s="17"/>
      <c r="KNS112" s="17"/>
      <c r="KNT112" s="17"/>
      <c r="KNU112" s="17"/>
      <c r="KNV112" s="17"/>
      <c r="KNW112" s="17"/>
      <c r="KNX112" s="17"/>
      <c r="KNY112" s="17"/>
      <c r="KNZ112" s="17"/>
      <c r="KOA112" s="17"/>
      <c r="KOB112" s="17"/>
      <c r="KOC112" s="17"/>
      <c r="KOD112" s="17"/>
      <c r="KOE112" s="17"/>
      <c r="KOF112" s="17"/>
      <c r="KOG112" s="17"/>
      <c r="KOH112" s="17"/>
      <c r="KOI112" s="17"/>
      <c r="KOJ112" s="17"/>
      <c r="KOK112" s="17"/>
      <c r="KOL112" s="17"/>
      <c r="KOM112" s="17"/>
      <c r="KON112" s="17"/>
      <c r="KOO112" s="17"/>
      <c r="KOP112" s="17"/>
      <c r="KOQ112" s="17"/>
      <c r="KOR112" s="17"/>
      <c r="KOS112" s="17"/>
      <c r="KOT112" s="17"/>
      <c r="KOU112" s="17"/>
      <c r="KOV112" s="17"/>
      <c r="KOW112" s="17"/>
      <c r="KOX112" s="17"/>
      <c r="KOY112" s="17"/>
      <c r="KOZ112" s="17"/>
      <c r="KPA112" s="17"/>
      <c r="KPB112" s="17"/>
      <c r="KPC112" s="17"/>
      <c r="KPD112" s="17"/>
      <c r="KPE112" s="17"/>
      <c r="KPF112" s="17"/>
      <c r="KPG112" s="17"/>
      <c r="KPH112" s="17"/>
      <c r="KPI112" s="17"/>
      <c r="KPJ112" s="17"/>
      <c r="KPK112" s="17"/>
      <c r="KPL112" s="17"/>
      <c r="KPM112" s="17"/>
      <c r="KPN112" s="17"/>
      <c r="KPO112" s="17"/>
      <c r="KPP112" s="17"/>
      <c r="KPQ112" s="17"/>
      <c r="KPR112" s="17"/>
      <c r="KPS112" s="17"/>
      <c r="KPT112" s="17"/>
      <c r="KPU112" s="17"/>
      <c r="KPV112" s="17"/>
      <c r="KPW112" s="17"/>
      <c r="KPX112" s="17"/>
      <c r="KPY112" s="17"/>
      <c r="KPZ112" s="17"/>
      <c r="KQA112" s="17"/>
      <c r="KQB112" s="17"/>
      <c r="KQC112" s="17"/>
      <c r="KQD112" s="17"/>
      <c r="KQE112" s="17"/>
      <c r="KQF112" s="17"/>
      <c r="KQG112" s="17"/>
      <c r="KQH112" s="17"/>
      <c r="KQI112" s="17"/>
      <c r="KQJ112" s="17"/>
      <c r="KQK112" s="17"/>
      <c r="KQL112" s="17"/>
      <c r="KQM112" s="17"/>
      <c r="KQN112" s="17"/>
      <c r="KQO112" s="17"/>
      <c r="KQP112" s="17"/>
      <c r="KQQ112" s="17"/>
      <c r="KQR112" s="17"/>
      <c r="KQS112" s="17"/>
      <c r="KQT112" s="17"/>
      <c r="KQU112" s="17"/>
      <c r="KQV112" s="17"/>
      <c r="KQW112" s="17"/>
      <c r="KQX112" s="17"/>
      <c r="KQY112" s="17"/>
      <c r="KQZ112" s="17"/>
      <c r="KRA112" s="17"/>
      <c r="KRB112" s="17"/>
      <c r="KRC112" s="17"/>
      <c r="KRD112" s="17"/>
      <c r="KRE112" s="17"/>
      <c r="KRF112" s="17"/>
      <c r="KRG112" s="17"/>
      <c r="KRH112" s="17"/>
      <c r="KRI112" s="17"/>
      <c r="KRJ112" s="17"/>
      <c r="KRK112" s="17"/>
      <c r="KRL112" s="17"/>
      <c r="KRM112" s="17"/>
      <c r="KRN112" s="17"/>
      <c r="KRO112" s="17"/>
      <c r="KRP112" s="17"/>
      <c r="KRQ112" s="17"/>
      <c r="KRR112" s="17"/>
      <c r="KRS112" s="17"/>
      <c r="KRT112" s="17"/>
      <c r="KRU112" s="17"/>
      <c r="KRV112" s="17"/>
      <c r="KRW112" s="17"/>
      <c r="KRX112" s="17"/>
      <c r="KRY112" s="17"/>
      <c r="KRZ112" s="17"/>
      <c r="KSA112" s="17"/>
      <c r="KSB112" s="17"/>
      <c r="KSC112" s="17"/>
      <c r="KSD112" s="17"/>
      <c r="KSE112" s="17"/>
      <c r="KSF112" s="17"/>
      <c r="KSG112" s="17"/>
      <c r="KSH112" s="17"/>
      <c r="KSI112" s="17"/>
      <c r="KSJ112" s="17"/>
      <c r="KSK112" s="17"/>
      <c r="KSL112" s="17"/>
      <c r="KSM112" s="17"/>
      <c r="KSN112" s="17"/>
      <c r="KSO112" s="17"/>
      <c r="KSP112" s="17"/>
      <c r="KSQ112" s="17"/>
      <c r="KSR112" s="17"/>
      <c r="KSS112" s="17"/>
      <c r="KST112" s="17"/>
      <c r="KSU112" s="17"/>
      <c r="KSV112" s="17"/>
      <c r="KSW112" s="17"/>
      <c r="KSX112" s="17"/>
      <c r="KSY112" s="17"/>
      <c r="KSZ112" s="17"/>
      <c r="KTA112" s="17"/>
      <c r="KTB112" s="17"/>
      <c r="KTC112" s="17"/>
      <c r="KTD112" s="17"/>
      <c r="KTE112" s="17"/>
      <c r="KTF112" s="17"/>
      <c r="KTG112" s="17"/>
      <c r="KTH112" s="17"/>
      <c r="KTI112" s="17"/>
      <c r="KTJ112" s="17"/>
      <c r="KTK112" s="17"/>
      <c r="KTL112" s="17"/>
      <c r="KTM112" s="17"/>
      <c r="KTN112" s="17"/>
      <c r="KTO112" s="17"/>
      <c r="KTP112" s="17"/>
      <c r="KTQ112" s="17"/>
      <c r="KTR112" s="17"/>
      <c r="KTS112" s="17"/>
      <c r="KTT112" s="17"/>
      <c r="KTU112" s="17"/>
      <c r="KTV112" s="17"/>
      <c r="KTW112" s="17"/>
      <c r="KTX112" s="17"/>
      <c r="KTY112" s="17"/>
      <c r="KTZ112" s="17"/>
      <c r="KUA112" s="17"/>
      <c r="KUB112" s="17"/>
      <c r="KUC112" s="17"/>
      <c r="KUD112" s="17"/>
      <c r="KUE112" s="17"/>
      <c r="KUF112" s="17"/>
      <c r="KUG112" s="17"/>
      <c r="KUH112" s="17"/>
      <c r="KUI112" s="17"/>
      <c r="KUJ112" s="17"/>
      <c r="KUK112" s="17"/>
      <c r="KUL112" s="17"/>
      <c r="KUM112" s="17"/>
      <c r="KUN112" s="17"/>
      <c r="KUO112" s="17"/>
      <c r="KUP112" s="17"/>
      <c r="KUQ112" s="17"/>
      <c r="KUR112" s="17"/>
      <c r="KUS112" s="17"/>
      <c r="KUT112" s="17"/>
      <c r="KUU112" s="17"/>
      <c r="KUV112" s="17"/>
      <c r="KUW112" s="17"/>
      <c r="KUX112" s="17"/>
      <c r="KUY112" s="17"/>
      <c r="KUZ112" s="17"/>
      <c r="KVA112" s="17"/>
      <c r="KVB112" s="17"/>
      <c r="KVC112" s="17"/>
      <c r="KVD112" s="17"/>
      <c r="KVE112" s="17"/>
      <c r="KVF112" s="17"/>
      <c r="KVG112" s="17"/>
      <c r="KVH112" s="17"/>
      <c r="KVI112" s="17"/>
      <c r="KVJ112" s="17"/>
      <c r="KVK112" s="17"/>
      <c r="KVL112" s="17"/>
      <c r="KVM112" s="17"/>
      <c r="KVN112" s="17"/>
      <c r="KVO112" s="17"/>
      <c r="KVP112" s="17"/>
      <c r="KVQ112" s="17"/>
      <c r="KVR112" s="17"/>
      <c r="KVS112" s="17"/>
      <c r="KVT112" s="17"/>
      <c r="KVU112" s="17"/>
      <c r="KVV112" s="17"/>
      <c r="KVW112" s="17"/>
      <c r="KVX112" s="17"/>
      <c r="KVY112" s="17"/>
      <c r="KVZ112" s="17"/>
      <c r="KWA112" s="17"/>
      <c r="KWB112" s="17"/>
      <c r="KWC112" s="17"/>
      <c r="KWD112" s="17"/>
      <c r="KWE112" s="17"/>
      <c r="KWF112" s="17"/>
      <c r="KWG112" s="17"/>
      <c r="KWH112" s="17"/>
      <c r="KWI112" s="17"/>
      <c r="KWJ112" s="17"/>
      <c r="KWK112" s="17"/>
      <c r="KWL112" s="17"/>
      <c r="KWM112" s="17"/>
      <c r="KWN112" s="17"/>
      <c r="KWO112" s="17"/>
      <c r="KWP112" s="17"/>
      <c r="KWQ112" s="17"/>
      <c r="KWR112" s="17"/>
      <c r="KWS112" s="17"/>
      <c r="KWT112" s="17"/>
      <c r="KWU112" s="17"/>
      <c r="KWV112" s="17"/>
      <c r="KWW112" s="17"/>
      <c r="KWX112" s="17"/>
      <c r="KWY112" s="17"/>
      <c r="KWZ112" s="17"/>
      <c r="KXA112" s="17"/>
      <c r="KXB112" s="17"/>
      <c r="KXC112" s="17"/>
      <c r="KXD112" s="17"/>
      <c r="KXE112" s="17"/>
      <c r="KXF112" s="17"/>
      <c r="KXG112" s="17"/>
      <c r="KXH112" s="17"/>
      <c r="KXI112" s="17"/>
      <c r="KXJ112" s="17"/>
      <c r="KXK112" s="17"/>
      <c r="KXL112" s="17"/>
      <c r="KXM112" s="17"/>
      <c r="KXN112" s="17"/>
      <c r="KXO112" s="17"/>
      <c r="KXP112" s="17"/>
      <c r="KXQ112" s="17"/>
      <c r="KXR112" s="17"/>
      <c r="KXS112" s="17"/>
      <c r="KXT112" s="17"/>
      <c r="KXU112" s="17"/>
      <c r="KXV112" s="17"/>
      <c r="KXW112" s="17"/>
      <c r="KXX112" s="17"/>
      <c r="KXY112" s="17"/>
      <c r="KXZ112" s="17"/>
      <c r="KYA112" s="17"/>
      <c r="KYB112" s="17"/>
      <c r="KYC112" s="17"/>
      <c r="KYD112" s="17"/>
      <c r="KYE112" s="17"/>
      <c r="KYF112" s="17"/>
      <c r="KYG112" s="17"/>
      <c r="KYH112" s="17"/>
      <c r="KYI112" s="17"/>
      <c r="KYJ112" s="17"/>
      <c r="KYK112" s="17"/>
      <c r="KYL112" s="17"/>
      <c r="KYM112" s="17"/>
      <c r="KYN112" s="17"/>
      <c r="KYO112" s="17"/>
      <c r="KYP112" s="17"/>
      <c r="KYQ112" s="17"/>
      <c r="KYR112" s="17"/>
      <c r="KYS112" s="17"/>
      <c r="KYT112" s="17"/>
      <c r="KYU112" s="17"/>
      <c r="KYV112" s="17"/>
      <c r="KYW112" s="17"/>
      <c r="KYX112" s="17"/>
      <c r="KYY112" s="17"/>
      <c r="KYZ112" s="17"/>
      <c r="KZA112" s="17"/>
      <c r="KZB112" s="17"/>
      <c r="KZC112" s="17"/>
      <c r="KZD112" s="17"/>
      <c r="KZE112" s="17"/>
      <c r="KZF112" s="17"/>
      <c r="KZG112" s="17"/>
      <c r="KZH112" s="17"/>
      <c r="KZI112" s="17"/>
      <c r="KZJ112" s="17"/>
      <c r="KZK112" s="17"/>
      <c r="KZL112" s="17"/>
      <c r="KZM112" s="17"/>
      <c r="KZN112" s="17"/>
      <c r="KZO112" s="17"/>
      <c r="KZP112" s="17"/>
      <c r="KZQ112" s="17"/>
      <c r="KZR112" s="17"/>
      <c r="KZS112" s="17"/>
      <c r="KZT112" s="17"/>
      <c r="KZU112" s="17"/>
      <c r="KZV112" s="17"/>
      <c r="KZW112" s="17"/>
      <c r="KZX112" s="17"/>
      <c r="KZY112" s="17"/>
      <c r="KZZ112" s="17"/>
      <c r="LAA112" s="17"/>
      <c r="LAB112" s="17"/>
      <c r="LAC112" s="17"/>
      <c r="LAD112" s="17"/>
      <c r="LAE112" s="17"/>
      <c r="LAF112" s="17"/>
      <c r="LAG112" s="17"/>
      <c r="LAH112" s="17"/>
      <c r="LAI112" s="17"/>
      <c r="LAJ112" s="17"/>
      <c r="LAK112" s="17"/>
      <c r="LAL112" s="17"/>
      <c r="LAM112" s="17"/>
      <c r="LAN112" s="17"/>
      <c r="LAO112" s="17"/>
      <c r="LAP112" s="17"/>
      <c r="LAQ112" s="17"/>
      <c r="LAR112" s="17"/>
      <c r="LAS112" s="17"/>
      <c r="LAT112" s="17"/>
      <c r="LAU112" s="17"/>
      <c r="LAV112" s="17"/>
      <c r="LAW112" s="17"/>
      <c r="LAX112" s="17"/>
      <c r="LAY112" s="17"/>
      <c r="LAZ112" s="17"/>
      <c r="LBA112" s="17"/>
      <c r="LBB112" s="17"/>
      <c r="LBC112" s="17"/>
      <c r="LBD112" s="17"/>
      <c r="LBE112" s="17"/>
      <c r="LBF112" s="17"/>
      <c r="LBG112" s="17"/>
      <c r="LBH112" s="17"/>
      <c r="LBI112" s="17"/>
      <c r="LBJ112" s="17"/>
      <c r="LBK112" s="17"/>
      <c r="LBL112" s="17"/>
      <c r="LBM112" s="17"/>
      <c r="LBN112" s="17"/>
      <c r="LBO112" s="17"/>
      <c r="LBP112" s="17"/>
      <c r="LBQ112" s="17"/>
      <c r="LBR112" s="17"/>
      <c r="LBS112" s="17"/>
      <c r="LBT112" s="17"/>
      <c r="LBU112" s="17"/>
      <c r="LBV112" s="17"/>
      <c r="LBW112" s="17"/>
      <c r="LBX112" s="17"/>
      <c r="LBY112" s="17"/>
      <c r="LBZ112" s="17"/>
      <c r="LCA112" s="17"/>
      <c r="LCB112" s="17"/>
      <c r="LCC112" s="17"/>
      <c r="LCD112" s="17"/>
      <c r="LCE112" s="17"/>
      <c r="LCF112" s="17"/>
      <c r="LCG112" s="17"/>
      <c r="LCH112" s="17"/>
      <c r="LCI112" s="17"/>
      <c r="LCJ112" s="17"/>
      <c r="LCK112" s="17"/>
      <c r="LCL112" s="17"/>
      <c r="LCM112" s="17"/>
      <c r="LCN112" s="17"/>
      <c r="LCO112" s="17"/>
      <c r="LCP112" s="17"/>
      <c r="LCQ112" s="17"/>
      <c r="LCR112" s="17"/>
      <c r="LCS112" s="17"/>
      <c r="LCT112" s="17"/>
      <c r="LCU112" s="17"/>
      <c r="LCV112" s="17"/>
      <c r="LCW112" s="17"/>
      <c r="LCX112" s="17"/>
      <c r="LCY112" s="17"/>
      <c r="LCZ112" s="17"/>
      <c r="LDA112" s="17"/>
      <c r="LDB112" s="17"/>
      <c r="LDC112" s="17"/>
      <c r="LDD112" s="17"/>
      <c r="LDE112" s="17"/>
      <c r="LDF112" s="17"/>
      <c r="LDG112" s="17"/>
      <c r="LDH112" s="17"/>
      <c r="LDI112" s="17"/>
      <c r="LDJ112" s="17"/>
      <c r="LDK112" s="17"/>
      <c r="LDL112" s="17"/>
      <c r="LDM112" s="17"/>
      <c r="LDN112" s="17"/>
      <c r="LDO112" s="17"/>
      <c r="LDP112" s="17"/>
      <c r="LDQ112" s="17"/>
      <c r="LDR112" s="17"/>
      <c r="LDS112" s="17"/>
      <c r="LDT112" s="17"/>
      <c r="LDU112" s="17"/>
      <c r="LDV112" s="17"/>
      <c r="LDW112" s="17"/>
      <c r="LDX112" s="17"/>
      <c r="LDY112" s="17"/>
      <c r="LDZ112" s="17"/>
      <c r="LEA112" s="17"/>
      <c r="LEB112" s="17"/>
      <c r="LEC112" s="17"/>
      <c r="LED112" s="17"/>
      <c r="LEE112" s="17"/>
      <c r="LEF112" s="17"/>
      <c r="LEG112" s="17"/>
      <c r="LEH112" s="17"/>
      <c r="LEI112" s="17"/>
      <c r="LEJ112" s="17"/>
      <c r="LEK112" s="17"/>
      <c r="LEL112" s="17"/>
      <c r="LEM112" s="17"/>
      <c r="LEN112" s="17"/>
      <c r="LEO112" s="17"/>
      <c r="LEP112" s="17"/>
      <c r="LEQ112" s="17"/>
      <c r="LER112" s="17"/>
      <c r="LES112" s="17"/>
      <c r="LET112" s="17"/>
      <c r="LEU112" s="17"/>
      <c r="LEV112" s="17"/>
      <c r="LEW112" s="17"/>
      <c r="LEX112" s="17"/>
      <c r="LEY112" s="17"/>
      <c r="LEZ112" s="17"/>
      <c r="LFA112" s="17"/>
      <c r="LFB112" s="17"/>
      <c r="LFC112" s="17"/>
      <c r="LFD112" s="17"/>
      <c r="LFE112" s="17"/>
      <c r="LFF112" s="17"/>
      <c r="LFG112" s="17"/>
      <c r="LFH112" s="17"/>
      <c r="LFI112" s="17"/>
      <c r="LFJ112" s="17"/>
      <c r="LFK112" s="17"/>
      <c r="LFL112" s="17"/>
      <c r="LFM112" s="17"/>
      <c r="LFN112" s="17"/>
      <c r="LFO112" s="17"/>
      <c r="LFP112" s="17"/>
      <c r="LFQ112" s="17"/>
      <c r="LFR112" s="17"/>
      <c r="LFS112" s="17"/>
      <c r="LFT112" s="17"/>
      <c r="LFU112" s="17"/>
      <c r="LFV112" s="17"/>
      <c r="LFW112" s="17"/>
      <c r="LFX112" s="17"/>
      <c r="LFY112" s="17"/>
      <c r="LFZ112" s="17"/>
      <c r="LGA112" s="17"/>
      <c r="LGB112" s="17"/>
      <c r="LGC112" s="17"/>
      <c r="LGD112" s="17"/>
      <c r="LGE112" s="17"/>
      <c r="LGF112" s="17"/>
      <c r="LGG112" s="17"/>
      <c r="LGH112" s="17"/>
      <c r="LGI112" s="17"/>
      <c r="LGJ112" s="17"/>
      <c r="LGK112" s="17"/>
      <c r="LGL112" s="17"/>
      <c r="LGM112" s="17"/>
      <c r="LGN112" s="17"/>
      <c r="LGO112" s="17"/>
      <c r="LGP112" s="17"/>
      <c r="LGQ112" s="17"/>
      <c r="LGR112" s="17"/>
      <c r="LGS112" s="17"/>
      <c r="LGT112" s="17"/>
      <c r="LGU112" s="17"/>
      <c r="LGV112" s="17"/>
      <c r="LGW112" s="17"/>
      <c r="LGX112" s="17"/>
      <c r="LGY112" s="17"/>
      <c r="LGZ112" s="17"/>
      <c r="LHA112" s="17"/>
      <c r="LHB112" s="17"/>
      <c r="LHC112" s="17"/>
      <c r="LHD112" s="17"/>
      <c r="LHE112" s="17"/>
      <c r="LHF112" s="17"/>
      <c r="LHG112" s="17"/>
      <c r="LHH112" s="17"/>
      <c r="LHI112" s="17"/>
      <c r="LHJ112" s="17"/>
      <c r="LHK112" s="17"/>
      <c r="LHL112" s="17"/>
      <c r="LHM112" s="17"/>
      <c r="LHN112" s="17"/>
      <c r="LHO112" s="17"/>
      <c r="LHP112" s="17"/>
      <c r="LHQ112" s="17"/>
      <c r="LHR112" s="17"/>
      <c r="LHS112" s="17"/>
      <c r="LHT112" s="17"/>
      <c r="LHU112" s="17"/>
      <c r="LHV112" s="17"/>
      <c r="LHW112" s="17"/>
      <c r="LHX112" s="17"/>
      <c r="LHY112" s="17"/>
      <c r="LHZ112" s="17"/>
      <c r="LIA112" s="17"/>
      <c r="LIB112" s="17"/>
      <c r="LIC112" s="17"/>
      <c r="LID112" s="17"/>
      <c r="LIE112" s="17"/>
      <c r="LIF112" s="17"/>
      <c r="LIG112" s="17"/>
      <c r="LIH112" s="17"/>
      <c r="LII112" s="17"/>
      <c r="LIJ112" s="17"/>
      <c r="LIK112" s="17"/>
      <c r="LIL112" s="17"/>
      <c r="LIM112" s="17"/>
      <c r="LIN112" s="17"/>
      <c r="LIO112" s="17"/>
      <c r="LIP112" s="17"/>
      <c r="LIQ112" s="17"/>
      <c r="LIR112" s="17"/>
      <c r="LIS112" s="17"/>
      <c r="LIT112" s="17"/>
      <c r="LIU112" s="17"/>
      <c r="LIV112" s="17"/>
      <c r="LIW112" s="17"/>
      <c r="LIX112" s="17"/>
      <c r="LIY112" s="17"/>
      <c r="LIZ112" s="17"/>
      <c r="LJA112" s="17"/>
      <c r="LJB112" s="17"/>
      <c r="LJC112" s="17"/>
      <c r="LJD112" s="17"/>
      <c r="LJE112" s="17"/>
      <c r="LJF112" s="17"/>
      <c r="LJG112" s="17"/>
      <c r="LJH112" s="17"/>
      <c r="LJI112" s="17"/>
      <c r="LJJ112" s="17"/>
      <c r="LJK112" s="17"/>
      <c r="LJL112" s="17"/>
      <c r="LJM112" s="17"/>
      <c r="LJN112" s="17"/>
      <c r="LJO112" s="17"/>
      <c r="LJP112" s="17"/>
      <c r="LJQ112" s="17"/>
      <c r="LJR112" s="17"/>
      <c r="LJS112" s="17"/>
      <c r="LJT112" s="17"/>
      <c r="LJU112" s="17"/>
      <c r="LJV112" s="17"/>
      <c r="LJW112" s="17"/>
      <c r="LJX112" s="17"/>
      <c r="LJY112" s="17"/>
      <c r="LJZ112" s="17"/>
      <c r="LKA112" s="17"/>
      <c r="LKB112" s="17"/>
      <c r="LKC112" s="17"/>
      <c r="LKD112" s="17"/>
      <c r="LKE112" s="17"/>
      <c r="LKF112" s="17"/>
      <c r="LKG112" s="17"/>
      <c r="LKH112" s="17"/>
      <c r="LKI112" s="17"/>
      <c r="LKJ112" s="17"/>
      <c r="LKK112" s="17"/>
      <c r="LKL112" s="17"/>
      <c r="LKM112" s="17"/>
      <c r="LKN112" s="17"/>
      <c r="LKO112" s="17"/>
      <c r="LKP112" s="17"/>
      <c r="LKQ112" s="17"/>
      <c r="LKR112" s="17"/>
      <c r="LKS112" s="17"/>
      <c r="LKT112" s="17"/>
      <c r="LKU112" s="17"/>
      <c r="LKV112" s="17"/>
      <c r="LKW112" s="17"/>
      <c r="LKX112" s="17"/>
      <c r="LKY112" s="17"/>
      <c r="LKZ112" s="17"/>
      <c r="LLA112" s="17"/>
      <c r="LLB112" s="17"/>
      <c r="LLC112" s="17"/>
      <c r="LLD112" s="17"/>
      <c r="LLE112" s="17"/>
      <c r="LLF112" s="17"/>
      <c r="LLG112" s="17"/>
      <c r="LLH112" s="17"/>
      <c r="LLI112" s="17"/>
      <c r="LLJ112" s="17"/>
      <c r="LLK112" s="17"/>
      <c r="LLL112" s="17"/>
      <c r="LLM112" s="17"/>
      <c r="LLN112" s="17"/>
      <c r="LLO112" s="17"/>
      <c r="LLP112" s="17"/>
      <c r="LLQ112" s="17"/>
      <c r="LLR112" s="17"/>
      <c r="LLS112" s="17"/>
      <c r="LLT112" s="17"/>
      <c r="LLU112" s="17"/>
      <c r="LLV112" s="17"/>
      <c r="LLW112" s="17"/>
      <c r="LLX112" s="17"/>
      <c r="LLY112" s="17"/>
      <c r="LLZ112" s="17"/>
      <c r="LMA112" s="17"/>
      <c r="LMB112" s="17"/>
      <c r="LMC112" s="17"/>
      <c r="LMD112" s="17"/>
      <c r="LME112" s="17"/>
      <c r="LMF112" s="17"/>
      <c r="LMG112" s="17"/>
      <c r="LMH112" s="17"/>
      <c r="LMI112" s="17"/>
      <c r="LMJ112" s="17"/>
      <c r="LMK112" s="17"/>
      <c r="LML112" s="17"/>
      <c r="LMM112" s="17"/>
      <c r="LMN112" s="17"/>
      <c r="LMO112" s="17"/>
      <c r="LMP112" s="17"/>
      <c r="LMQ112" s="17"/>
      <c r="LMR112" s="17"/>
      <c r="LMS112" s="17"/>
      <c r="LMT112" s="17"/>
      <c r="LMU112" s="17"/>
      <c r="LMV112" s="17"/>
      <c r="LMW112" s="17"/>
      <c r="LMX112" s="17"/>
      <c r="LMY112" s="17"/>
      <c r="LMZ112" s="17"/>
      <c r="LNA112" s="17"/>
      <c r="LNB112" s="17"/>
      <c r="LNC112" s="17"/>
      <c r="LND112" s="17"/>
      <c r="LNE112" s="17"/>
      <c r="LNF112" s="17"/>
      <c r="LNG112" s="17"/>
      <c r="LNH112" s="17"/>
      <c r="LNI112" s="17"/>
      <c r="LNJ112" s="17"/>
      <c r="LNK112" s="17"/>
      <c r="LNL112" s="17"/>
      <c r="LNM112" s="17"/>
      <c r="LNN112" s="17"/>
      <c r="LNO112" s="17"/>
      <c r="LNP112" s="17"/>
      <c r="LNQ112" s="17"/>
      <c r="LNR112" s="17"/>
      <c r="LNS112" s="17"/>
      <c r="LNT112" s="17"/>
      <c r="LNU112" s="17"/>
      <c r="LNV112" s="17"/>
      <c r="LNW112" s="17"/>
      <c r="LNX112" s="17"/>
      <c r="LNY112" s="17"/>
      <c r="LNZ112" s="17"/>
      <c r="LOA112" s="17"/>
      <c r="LOB112" s="17"/>
      <c r="LOC112" s="17"/>
      <c r="LOD112" s="17"/>
      <c r="LOE112" s="17"/>
      <c r="LOF112" s="17"/>
      <c r="LOG112" s="17"/>
      <c r="LOH112" s="17"/>
      <c r="LOI112" s="17"/>
      <c r="LOJ112" s="17"/>
      <c r="LOK112" s="17"/>
      <c r="LOL112" s="17"/>
      <c r="LOM112" s="17"/>
      <c r="LON112" s="17"/>
      <c r="LOO112" s="17"/>
      <c r="LOP112" s="17"/>
      <c r="LOQ112" s="17"/>
      <c r="LOR112" s="17"/>
      <c r="LOS112" s="17"/>
      <c r="LOT112" s="17"/>
      <c r="LOU112" s="17"/>
      <c r="LOV112" s="17"/>
      <c r="LOW112" s="17"/>
      <c r="LOX112" s="17"/>
      <c r="LOY112" s="17"/>
      <c r="LOZ112" s="17"/>
      <c r="LPA112" s="17"/>
      <c r="LPB112" s="17"/>
      <c r="LPC112" s="17"/>
      <c r="LPD112" s="17"/>
      <c r="LPE112" s="17"/>
      <c r="LPF112" s="17"/>
      <c r="LPG112" s="17"/>
      <c r="LPH112" s="17"/>
      <c r="LPI112" s="17"/>
      <c r="LPJ112" s="17"/>
      <c r="LPK112" s="17"/>
      <c r="LPL112" s="17"/>
      <c r="LPM112" s="17"/>
      <c r="LPN112" s="17"/>
      <c r="LPO112" s="17"/>
      <c r="LPP112" s="17"/>
      <c r="LPQ112" s="17"/>
      <c r="LPR112" s="17"/>
      <c r="LPS112" s="17"/>
      <c r="LPT112" s="17"/>
      <c r="LPU112" s="17"/>
      <c r="LPV112" s="17"/>
      <c r="LPW112" s="17"/>
      <c r="LPX112" s="17"/>
      <c r="LPY112" s="17"/>
      <c r="LPZ112" s="17"/>
      <c r="LQA112" s="17"/>
      <c r="LQB112" s="17"/>
      <c r="LQC112" s="17"/>
      <c r="LQD112" s="17"/>
      <c r="LQE112" s="17"/>
      <c r="LQF112" s="17"/>
      <c r="LQG112" s="17"/>
      <c r="LQH112" s="17"/>
      <c r="LQI112" s="17"/>
      <c r="LQJ112" s="17"/>
      <c r="LQK112" s="17"/>
      <c r="LQL112" s="17"/>
      <c r="LQM112" s="17"/>
      <c r="LQN112" s="17"/>
      <c r="LQO112" s="17"/>
      <c r="LQP112" s="17"/>
      <c r="LQQ112" s="17"/>
      <c r="LQR112" s="17"/>
      <c r="LQS112" s="17"/>
      <c r="LQT112" s="17"/>
      <c r="LQU112" s="17"/>
      <c r="LQV112" s="17"/>
      <c r="LQW112" s="17"/>
      <c r="LQX112" s="17"/>
      <c r="LQY112" s="17"/>
      <c r="LQZ112" s="17"/>
      <c r="LRA112" s="17"/>
      <c r="LRB112" s="17"/>
      <c r="LRC112" s="17"/>
      <c r="LRD112" s="17"/>
      <c r="LRE112" s="17"/>
      <c r="LRF112" s="17"/>
      <c r="LRG112" s="17"/>
      <c r="LRH112" s="17"/>
      <c r="LRI112" s="17"/>
      <c r="LRJ112" s="17"/>
      <c r="LRK112" s="17"/>
      <c r="LRL112" s="17"/>
      <c r="LRM112" s="17"/>
      <c r="LRN112" s="17"/>
      <c r="LRO112" s="17"/>
      <c r="LRP112" s="17"/>
      <c r="LRQ112" s="17"/>
      <c r="LRR112" s="17"/>
      <c r="LRS112" s="17"/>
      <c r="LRT112" s="17"/>
      <c r="LRU112" s="17"/>
      <c r="LRV112" s="17"/>
      <c r="LRW112" s="17"/>
      <c r="LRX112" s="17"/>
      <c r="LRY112" s="17"/>
      <c r="LRZ112" s="17"/>
      <c r="LSA112" s="17"/>
      <c r="LSB112" s="17"/>
      <c r="LSC112" s="17"/>
      <c r="LSD112" s="17"/>
      <c r="LSE112" s="17"/>
      <c r="LSF112" s="17"/>
      <c r="LSG112" s="17"/>
      <c r="LSH112" s="17"/>
      <c r="LSI112" s="17"/>
      <c r="LSJ112" s="17"/>
      <c r="LSK112" s="17"/>
      <c r="LSL112" s="17"/>
      <c r="LSM112" s="17"/>
      <c r="LSN112" s="17"/>
      <c r="LSO112" s="17"/>
      <c r="LSP112" s="17"/>
      <c r="LSQ112" s="17"/>
      <c r="LSR112" s="17"/>
      <c r="LSS112" s="17"/>
      <c r="LST112" s="17"/>
      <c r="LSU112" s="17"/>
      <c r="LSV112" s="17"/>
      <c r="LSW112" s="17"/>
      <c r="LSX112" s="17"/>
      <c r="LSY112" s="17"/>
      <c r="LSZ112" s="17"/>
      <c r="LTA112" s="17"/>
      <c r="LTB112" s="17"/>
      <c r="LTC112" s="17"/>
      <c r="LTD112" s="17"/>
      <c r="LTE112" s="17"/>
      <c r="LTF112" s="17"/>
      <c r="LTG112" s="17"/>
      <c r="LTH112" s="17"/>
      <c r="LTI112" s="17"/>
      <c r="LTJ112" s="17"/>
      <c r="LTK112" s="17"/>
      <c r="LTL112" s="17"/>
      <c r="LTM112" s="17"/>
      <c r="LTN112" s="17"/>
      <c r="LTO112" s="17"/>
      <c r="LTP112" s="17"/>
      <c r="LTQ112" s="17"/>
      <c r="LTR112" s="17"/>
      <c r="LTS112" s="17"/>
      <c r="LTT112" s="17"/>
      <c r="LTU112" s="17"/>
      <c r="LTV112" s="17"/>
      <c r="LTW112" s="17"/>
      <c r="LTX112" s="17"/>
      <c r="LTY112" s="17"/>
      <c r="LTZ112" s="17"/>
      <c r="LUA112" s="17"/>
      <c r="LUB112" s="17"/>
      <c r="LUC112" s="17"/>
      <c r="LUD112" s="17"/>
      <c r="LUE112" s="17"/>
      <c r="LUF112" s="17"/>
      <c r="LUG112" s="17"/>
      <c r="LUH112" s="17"/>
      <c r="LUI112" s="17"/>
      <c r="LUJ112" s="17"/>
      <c r="LUK112" s="17"/>
      <c r="LUL112" s="17"/>
      <c r="LUM112" s="17"/>
      <c r="LUN112" s="17"/>
      <c r="LUO112" s="17"/>
      <c r="LUP112" s="17"/>
      <c r="LUQ112" s="17"/>
      <c r="LUR112" s="17"/>
      <c r="LUS112" s="17"/>
      <c r="LUT112" s="17"/>
      <c r="LUU112" s="17"/>
      <c r="LUV112" s="17"/>
      <c r="LUW112" s="17"/>
      <c r="LUX112" s="17"/>
      <c r="LUY112" s="17"/>
      <c r="LUZ112" s="17"/>
      <c r="LVA112" s="17"/>
      <c r="LVB112" s="17"/>
      <c r="LVC112" s="17"/>
      <c r="LVD112" s="17"/>
      <c r="LVE112" s="17"/>
      <c r="LVF112" s="17"/>
      <c r="LVG112" s="17"/>
      <c r="LVH112" s="17"/>
      <c r="LVI112" s="17"/>
      <c r="LVJ112" s="17"/>
      <c r="LVK112" s="17"/>
      <c r="LVL112" s="17"/>
      <c r="LVM112" s="17"/>
      <c r="LVN112" s="17"/>
      <c r="LVO112" s="17"/>
      <c r="LVP112" s="17"/>
      <c r="LVQ112" s="17"/>
      <c r="LVR112" s="17"/>
      <c r="LVS112" s="17"/>
      <c r="LVT112" s="17"/>
      <c r="LVU112" s="17"/>
      <c r="LVV112" s="17"/>
      <c r="LVW112" s="17"/>
      <c r="LVX112" s="17"/>
      <c r="LVY112" s="17"/>
      <c r="LVZ112" s="17"/>
      <c r="LWA112" s="17"/>
      <c r="LWB112" s="17"/>
      <c r="LWC112" s="17"/>
      <c r="LWD112" s="17"/>
      <c r="LWE112" s="17"/>
      <c r="LWF112" s="17"/>
      <c r="LWG112" s="17"/>
      <c r="LWH112" s="17"/>
      <c r="LWI112" s="17"/>
      <c r="LWJ112" s="17"/>
      <c r="LWK112" s="17"/>
      <c r="LWL112" s="17"/>
      <c r="LWM112" s="17"/>
      <c r="LWN112" s="17"/>
      <c r="LWO112" s="17"/>
      <c r="LWP112" s="17"/>
      <c r="LWQ112" s="17"/>
      <c r="LWR112" s="17"/>
      <c r="LWS112" s="17"/>
      <c r="LWT112" s="17"/>
      <c r="LWU112" s="17"/>
      <c r="LWV112" s="17"/>
      <c r="LWW112" s="17"/>
      <c r="LWX112" s="17"/>
      <c r="LWY112" s="17"/>
      <c r="LWZ112" s="17"/>
      <c r="LXA112" s="17"/>
      <c r="LXB112" s="17"/>
      <c r="LXC112" s="17"/>
      <c r="LXD112" s="17"/>
      <c r="LXE112" s="17"/>
      <c r="LXF112" s="17"/>
      <c r="LXG112" s="17"/>
      <c r="LXH112" s="17"/>
      <c r="LXI112" s="17"/>
      <c r="LXJ112" s="17"/>
      <c r="LXK112" s="17"/>
      <c r="LXL112" s="17"/>
      <c r="LXM112" s="17"/>
      <c r="LXN112" s="17"/>
      <c r="LXO112" s="17"/>
      <c r="LXP112" s="17"/>
      <c r="LXQ112" s="17"/>
      <c r="LXR112" s="17"/>
      <c r="LXS112" s="17"/>
      <c r="LXT112" s="17"/>
      <c r="LXU112" s="17"/>
      <c r="LXV112" s="17"/>
      <c r="LXW112" s="17"/>
      <c r="LXX112" s="17"/>
      <c r="LXY112" s="17"/>
      <c r="LXZ112" s="17"/>
      <c r="LYA112" s="17"/>
      <c r="LYB112" s="17"/>
      <c r="LYC112" s="17"/>
      <c r="LYD112" s="17"/>
      <c r="LYE112" s="17"/>
      <c r="LYF112" s="17"/>
      <c r="LYG112" s="17"/>
      <c r="LYH112" s="17"/>
      <c r="LYI112" s="17"/>
      <c r="LYJ112" s="17"/>
      <c r="LYK112" s="17"/>
      <c r="LYL112" s="17"/>
      <c r="LYM112" s="17"/>
      <c r="LYN112" s="17"/>
      <c r="LYO112" s="17"/>
      <c r="LYP112" s="17"/>
      <c r="LYQ112" s="17"/>
      <c r="LYR112" s="17"/>
      <c r="LYS112" s="17"/>
      <c r="LYT112" s="17"/>
      <c r="LYU112" s="17"/>
      <c r="LYV112" s="17"/>
      <c r="LYW112" s="17"/>
      <c r="LYX112" s="17"/>
      <c r="LYY112" s="17"/>
      <c r="LYZ112" s="17"/>
      <c r="LZA112" s="17"/>
      <c r="LZB112" s="17"/>
      <c r="LZC112" s="17"/>
      <c r="LZD112" s="17"/>
      <c r="LZE112" s="17"/>
      <c r="LZF112" s="17"/>
      <c r="LZG112" s="17"/>
      <c r="LZH112" s="17"/>
      <c r="LZI112" s="17"/>
      <c r="LZJ112" s="17"/>
      <c r="LZK112" s="17"/>
      <c r="LZL112" s="17"/>
      <c r="LZM112" s="17"/>
      <c r="LZN112" s="17"/>
      <c r="LZO112" s="17"/>
      <c r="LZP112" s="17"/>
      <c r="LZQ112" s="17"/>
      <c r="LZR112" s="17"/>
      <c r="LZS112" s="17"/>
      <c r="LZT112" s="17"/>
      <c r="LZU112" s="17"/>
      <c r="LZV112" s="17"/>
      <c r="LZW112" s="17"/>
      <c r="LZX112" s="17"/>
      <c r="LZY112" s="17"/>
      <c r="LZZ112" s="17"/>
      <c r="MAA112" s="17"/>
      <c r="MAB112" s="17"/>
      <c r="MAC112" s="17"/>
      <c r="MAD112" s="17"/>
      <c r="MAE112" s="17"/>
      <c r="MAF112" s="17"/>
      <c r="MAG112" s="17"/>
      <c r="MAH112" s="17"/>
      <c r="MAI112" s="17"/>
      <c r="MAJ112" s="17"/>
      <c r="MAK112" s="17"/>
      <c r="MAL112" s="17"/>
      <c r="MAM112" s="17"/>
      <c r="MAN112" s="17"/>
      <c r="MAO112" s="17"/>
      <c r="MAP112" s="17"/>
      <c r="MAQ112" s="17"/>
      <c r="MAR112" s="17"/>
      <c r="MAS112" s="17"/>
      <c r="MAT112" s="17"/>
      <c r="MAU112" s="17"/>
      <c r="MAV112" s="17"/>
      <c r="MAW112" s="17"/>
      <c r="MAX112" s="17"/>
      <c r="MAY112" s="17"/>
      <c r="MAZ112" s="17"/>
      <c r="MBA112" s="17"/>
      <c r="MBB112" s="17"/>
      <c r="MBC112" s="17"/>
      <c r="MBD112" s="17"/>
      <c r="MBE112" s="17"/>
      <c r="MBF112" s="17"/>
      <c r="MBG112" s="17"/>
      <c r="MBH112" s="17"/>
      <c r="MBI112" s="17"/>
      <c r="MBJ112" s="17"/>
      <c r="MBK112" s="17"/>
      <c r="MBL112" s="17"/>
      <c r="MBM112" s="17"/>
      <c r="MBN112" s="17"/>
      <c r="MBO112" s="17"/>
      <c r="MBP112" s="17"/>
      <c r="MBQ112" s="17"/>
      <c r="MBR112" s="17"/>
      <c r="MBS112" s="17"/>
      <c r="MBT112" s="17"/>
      <c r="MBU112" s="17"/>
      <c r="MBV112" s="17"/>
      <c r="MBW112" s="17"/>
      <c r="MBX112" s="17"/>
      <c r="MBY112" s="17"/>
      <c r="MBZ112" s="17"/>
      <c r="MCA112" s="17"/>
      <c r="MCB112" s="17"/>
      <c r="MCC112" s="17"/>
      <c r="MCD112" s="17"/>
      <c r="MCE112" s="17"/>
      <c r="MCF112" s="17"/>
      <c r="MCG112" s="17"/>
      <c r="MCH112" s="17"/>
      <c r="MCI112" s="17"/>
      <c r="MCJ112" s="17"/>
      <c r="MCK112" s="17"/>
      <c r="MCL112" s="17"/>
      <c r="MCM112" s="17"/>
      <c r="MCN112" s="17"/>
      <c r="MCO112" s="17"/>
      <c r="MCP112" s="17"/>
      <c r="MCQ112" s="17"/>
      <c r="MCR112" s="17"/>
      <c r="MCS112" s="17"/>
      <c r="MCT112" s="17"/>
      <c r="MCU112" s="17"/>
      <c r="MCV112" s="17"/>
      <c r="MCW112" s="17"/>
      <c r="MCX112" s="17"/>
      <c r="MCY112" s="17"/>
      <c r="MCZ112" s="17"/>
      <c r="MDA112" s="17"/>
      <c r="MDB112" s="17"/>
      <c r="MDC112" s="17"/>
      <c r="MDD112" s="17"/>
      <c r="MDE112" s="17"/>
      <c r="MDF112" s="17"/>
      <c r="MDG112" s="17"/>
      <c r="MDH112" s="17"/>
      <c r="MDI112" s="17"/>
      <c r="MDJ112" s="17"/>
      <c r="MDK112" s="17"/>
      <c r="MDL112" s="17"/>
      <c r="MDM112" s="17"/>
      <c r="MDN112" s="17"/>
      <c r="MDO112" s="17"/>
      <c r="MDP112" s="17"/>
      <c r="MDQ112" s="17"/>
      <c r="MDR112" s="17"/>
      <c r="MDS112" s="17"/>
      <c r="MDT112" s="17"/>
      <c r="MDU112" s="17"/>
      <c r="MDV112" s="17"/>
      <c r="MDW112" s="17"/>
      <c r="MDX112" s="17"/>
      <c r="MDY112" s="17"/>
      <c r="MDZ112" s="17"/>
      <c r="MEA112" s="17"/>
      <c r="MEB112" s="17"/>
      <c r="MEC112" s="17"/>
      <c r="MED112" s="17"/>
      <c r="MEE112" s="17"/>
      <c r="MEF112" s="17"/>
      <c r="MEG112" s="17"/>
      <c r="MEH112" s="17"/>
      <c r="MEI112" s="17"/>
      <c r="MEJ112" s="17"/>
      <c r="MEK112" s="17"/>
      <c r="MEL112" s="17"/>
      <c r="MEM112" s="17"/>
      <c r="MEN112" s="17"/>
      <c r="MEO112" s="17"/>
      <c r="MEP112" s="17"/>
      <c r="MEQ112" s="17"/>
      <c r="MER112" s="17"/>
      <c r="MES112" s="17"/>
      <c r="MET112" s="17"/>
      <c r="MEU112" s="17"/>
      <c r="MEV112" s="17"/>
      <c r="MEW112" s="17"/>
      <c r="MEX112" s="17"/>
      <c r="MEY112" s="17"/>
      <c r="MEZ112" s="17"/>
      <c r="MFA112" s="17"/>
      <c r="MFB112" s="17"/>
      <c r="MFC112" s="17"/>
      <c r="MFD112" s="17"/>
      <c r="MFE112" s="17"/>
      <c r="MFF112" s="17"/>
      <c r="MFG112" s="17"/>
      <c r="MFH112" s="17"/>
      <c r="MFI112" s="17"/>
      <c r="MFJ112" s="17"/>
      <c r="MFK112" s="17"/>
      <c r="MFL112" s="17"/>
      <c r="MFM112" s="17"/>
      <c r="MFN112" s="17"/>
      <c r="MFO112" s="17"/>
      <c r="MFP112" s="17"/>
      <c r="MFQ112" s="17"/>
      <c r="MFR112" s="17"/>
      <c r="MFS112" s="17"/>
      <c r="MFT112" s="17"/>
      <c r="MFU112" s="17"/>
      <c r="MFV112" s="17"/>
      <c r="MFW112" s="17"/>
      <c r="MFX112" s="17"/>
      <c r="MFY112" s="17"/>
      <c r="MFZ112" s="17"/>
      <c r="MGA112" s="17"/>
      <c r="MGB112" s="17"/>
      <c r="MGC112" s="17"/>
      <c r="MGD112" s="17"/>
      <c r="MGE112" s="17"/>
      <c r="MGF112" s="17"/>
      <c r="MGG112" s="17"/>
      <c r="MGH112" s="17"/>
      <c r="MGI112" s="17"/>
      <c r="MGJ112" s="17"/>
      <c r="MGK112" s="17"/>
      <c r="MGL112" s="17"/>
      <c r="MGM112" s="17"/>
      <c r="MGN112" s="17"/>
      <c r="MGO112" s="17"/>
      <c r="MGP112" s="17"/>
      <c r="MGQ112" s="17"/>
      <c r="MGR112" s="17"/>
      <c r="MGS112" s="17"/>
      <c r="MGT112" s="17"/>
      <c r="MGU112" s="17"/>
      <c r="MGV112" s="17"/>
      <c r="MGW112" s="17"/>
      <c r="MGX112" s="17"/>
      <c r="MGY112" s="17"/>
      <c r="MGZ112" s="17"/>
      <c r="MHA112" s="17"/>
      <c r="MHB112" s="17"/>
      <c r="MHC112" s="17"/>
      <c r="MHD112" s="17"/>
      <c r="MHE112" s="17"/>
      <c r="MHF112" s="17"/>
      <c r="MHG112" s="17"/>
      <c r="MHH112" s="17"/>
      <c r="MHI112" s="17"/>
      <c r="MHJ112" s="17"/>
      <c r="MHK112" s="17"/>
      <c r="MHL112" s="17"/>
      <c r="MHM112" s="17"/>
      <c r="MHN112" s="17"/>
      <c r="MHO112" s="17"/>
      <c r="MHP112" s="17"/>
      <c r="MHQ112" s="17"/>
      <c r="MHR112" s="17"/>
      <c r="MHS112" s="17"/>
      <c r="MHT112" s="17"/>
      <c r="MHU112" s="17"/>
      <c r="MHV112" s="17"/>
      <c r="MHW112" s="17"/>
      <c r="MHX112" s="17"/>
      <c r="MHY112" s="17"/>
      <c r="MHZ112" s="17"/>
      <c r="MIA112" s="17"/>
      <c r="MIB112" s="17"/>
      <c r="MIC112" s="17"/>
      <c r="MID112" s="17"/>
      <c r="MIE112" s="17"/>
      <c r="MIF112" s="17"/>
      <c r="MIG112" s="17"/>
      <c r="MIH112" s="17"/>
      <c r="MII112" s="17"/>
      <c r="MIJ112" s="17"/>
      <c r="MIK112" s="17"/>
      <c r="MIL112" s="17"/>
      <c r="MIM112" s="17"/>
      <c r="MIN112" s="17"/>
      <c r="MIO112" s="17"/>
      <c r="MIP112" s="17"/>
      <c r="MIQ112" s="17"/>
      <c r="MIR112" s="17"/>
      <c r="MIS112" s="17"/>
      <c r="MIT112" s="17"/>
      <c r="MIU112" s="17"/>
      <c r="MIV112" s="17"/>
      <c r="MIW112" s="17"/>
      <c r="MIX112" s="17"/>
      <c r="MIY112" s="17"/>
      <c r="MIZ112" s="17"/>
      <c r="MJA112" s="17"/>
      <c r="MJB112" s="17"/>
      <c r="MJC112" s="17"/>
      <c r="MJD112" s="17"/>
      <c r="MJE112" s="17"/>
      <c r="MJF112" s="17"/>
      <c r="MJG112" s="17"/>
      <c r="MJH112" s="17"/>
      <c r="MJI112" s="17"/>
      <c r="MJJ112" s="17"/>
      <c r="MJK112" s="17"/>
      <c r="MJL112" s="17"/>
      <c r="MJM112" s="17"/>
      <c r="MJN112" s="17"/>
      <c r="MJO112" s="17"/>
      <c r="MJP112" s="17"/>
      <c r="MJQ112" s="17"/>
      <c r="MJR112" s="17"/>
      <c r="MJS112" s="17"/>
      <c r="MJT112" s="17"/>
      <c r="MJU112" s="17"/>
      <c r="MJV112" s="17"/>
      <c r="MJW112" s="17"/>
      <c r="MJX112" s="17"/>
      <c r="MJY112" s="17"/>
      <c r="MJZ112" s="17"/>
      <c r="MKA112" s="17"/>
      <c r="MKB112" s="17"/>
      <c r="MKC112" s="17"/>
      <c r="MKD112" s="17"/>
      <c r="MKE112" s="17"/>
      <c r="MKF112" s="17"/>
      <c r="MKG112" s="17"/>
      <c r="MKH112" s="17"/>
      <c r="MKI112" s="17"/>
      <c r="MKJ112" s="17"/>
      <c r="MKK112" s="17"/>
      <c r="MKL112" s="17"/>
      <c r="MKM112" s="17"/>
      <c r="MKN112" s="17"/>
      <c r="MKO112" s="17"/>
      <c r="MKP112" s="17"/>
      <c r="MKQ112" s="17"/>
      <c r="MKR112" s="17"/>
      <c r="MKS112" s="17"/>
      <c r="MKT112" s="17"/>
      <c r="MKU112" s="17"/>
      <c r="MKV112" s="17"/>
      <c r="MKW112" s="17"/>
      <c r="MKX112" s="17"/>
      <c r="MKY112" s="17"/>
      <c r="MKZ112" s="17"/>
      <c r="MLA112" s="17"/>
      <c r="MLB112" s="17"/>
      <c r="MLC112" s="17"/>
      <c r="MLD112" s="17"/>
      <c r="MLE112" s="17"/>
      <c r="MLF112" s="17"/>
      <c r="MLG112" s="17"/>
      <c r="MLH112" s="17"/>
      <c r="MLI112" s="17"/>
      <c r="MLJ112" s="17"/>
      <c r="MLK112" s="17"/>
      <c r="MLL112" s="17"/>
      <c r="MLM112" s="17"/>
      <c r="MLN112" s="17"/>
      <c r="MLO112" s="17"/>
      <c r="MLP112" s="17"/>
      <c r="MLQ112" s="17"/>
      <c r="MLR112" s="17"/>
      <c r="MLS112" s="17"/>
      <c r="MLT112" s="17"/>
      <c r="MLU112" s="17"/>
      <c r="MLV112" s="17"/>
      <c r="MLW112" s="17"/>
      <c r="MLX112" s="17"/>
      <c r="MLY112" s="17"/>
      <c r="MLZ112" s="17"/>
      <c r="MMA112" s="17"/>
      <c r="MMB112" s="17"/>
      <c r="MMC112" s="17"/>
      <c r="MMD112" s="17"/>
      <c r="MME112" s="17"/>
      <c r="MMF112" s="17"/>
      <c r="MMG112" s="17"/>
      <c r="MMH112" s="17"/>
      <c r="MMI112" s="17"/>
      <c r="MMJ112" s="17"/>
      <c r="MMK112" s="17"/>
      <c r="MML112" s="17"/>
      <c r="MMM112" s="17"/>
      <c r="MMN112" s="17"/>
      <c r="MMO112" s="17"/>
      <c r="MMP112" s="17"/>
      <c r="MMQ112" s="17"/>
      <c r="MMR112" s="17"/>
      <c r="MMS112" s="17"/>
      <c r="MMT112" s="17"/>
      <c r="MMU112" s="17"/>
      <c r="MMV112" s="17"/>
      <c r="MMW112" s="17"/>
      <c r="MMX112" s="17"/>
      <c r="MMY112" s="17"/>
      <c r="MMZ112" s="17"/>
      <c r="MNA112" s="17"/>
      <c r="MNB112" s="17"/>
      <c r="MNC112" s="17"/>
      <c r="MND112" s="17"/>
      <c r="MNE112" s="17"/>
      <c r="MNF112" s="17"/>
      <c r="MNG112" s="17"/>
      <c r="MNH112" s="17"/>
      <c r="MNI112" s="17"/>
      <c r="MNJ112" s="17"/>
      <c r="MNK112" s="17"/>
      <c r="MNL112" s="17"/>
      <c r="MNM112" s="17"/>
      <c r="MNN112" s="17"/>
      <c r="MNO112" s="17"/>
      <c r="MNP112" s="17"/>
      <c r="MNQ112" s="17"/>
      <c r="MNR112" s="17"/>
      <c r="MNS112" s="17"/>
      <c r="MNT112" s="17"/>
      <c r="MNU112" s="17"/>
      <c r="MNV112" s="17"/>
      <c r="MNW112" s="17"/>
      <c r="MNX112" s="17"/>
      <c r="MNY112" s="17"/>
      <c r="MNZ112" s="17"/>
      <c r="MOA112" s="17"/>
      <c r="MOB112" s="17"/>
      <c r="MOC112" s="17"/>
      <c r="MOD112" s="17"/>
      <c r="MOE112" s="17"/>
      <c r="MOF112" s="17"/>
      <c r="MOG112" s="17"/>
      <c r="MOH112" s="17"/>
      <c r="MOI112" s="17"/>
      <c r="MOJ112" s="17"/>
      <c r="MOK112" s="17"/>
      <c r="MOL112" s="17"/>
      <c r="MOM112" s="17"/>
      <c r="MON112" s="17"/>
      <c r="MOO112" s="17"/>
      <c r="MOP112" s="17"/>
      <c r="MOQ112" s="17"/>
      <c r="MOR112" s="17"/>
      <c r="MOS112" s="17"/>
      <c r="MOT112" s="17"/>
      <c r="MOU112" s="17"/>
      <c r="MOV112" s="17"/>
      <c r="MOW112" s="17"/>
      <c r="MOX112" s="17"/>
      <c r="MOY112" s="17"/>
      <c r="MOZ112" s="17"/>
      <c r="MPA112" s="17"/>
      <c r="MPB112" s="17"/>
      <c r="MPC112" s="17"/>
      <c r="MPD112" s="17"/>
      <c r="MPE112" s="17"/>
      <c r="MPF112" s="17"/>
      <c r="MPG112" s="17"/>
      <c r="MPH112" s="17"/>
      <c r="MPI112" s="17"/>
      <c r="MPJ112" s="17"/>
      <c r="MPK112" s="17"/>
      <c r="MPL112" s="17"/>
      <c r="MPM112" s="17"/>
      <c r="MPN112" s="17"/>
      <c r="MPO112" s="17"/>
      <c r="MPP112" s="17"/>
      <c r="MPQ112" s="17"/>
      <c r="MPR112" s="17"/>
      <c r="MPS112" s="17"/>
      <c r="MPT112" s="17"/>
      <c r="MPU112" s="17"/>
      <c r="MPV112" s="17"/>
      <c r="MPW112" s="17"/>
      <c r="MPX112" s="17"/>
      <c r="MPY112" s="17"/>
      <c r="MPZ112" s="17"/>
      <c r="MQA112" s="17"/>
      <c r="MQB112" s="17"/>
      <c r="MQC112" s="17"/>
      <c r="MQD112" s="17"/>
      <c r="MQE112" s="17"/>
      <c r="MQF112" s="17"/>
      <c r="MQG112" s="17"/>
      <c r="MQH112" s="17"/>
      <c r="MQI112" s="17"/>
      <c r="MQJ112" s="17"/>
      <c r="MQK112" s="17"/>
      <c r="MQL112" s="17"/>
      <c r="MQM112" s="17"/>
      <c r="MQN112" s="17"/>
      <c r="MQO112" s="17"/>
      <c r="MQP112" s="17"/>
      <c r="MQQ112" s="17"/>
      <c r="MQR112" s="17"/>
      <c r="MQS112" s="17"/>
      <c r="MQT112" s="17"/>
      <c r="MQU112" s="17"/>
      <c r="MQV112" s="17"/>
      <c r="MQW112" s="17"/>
      <c r="MQX112" s="17"/>
      <c r="MQY112" s="17"/>
      <c r="MQZ112" s="17"/>
      <c r="MRA112" s="17"/>
      <c r="MRB112" s="17"/>
      <c r="MRC112" s="17"/>
      <c r="MRD112" s="17"/>
      <c r="MRE112" s="17"/>
      <c r="MRF112" s="17"/>
      <c r="MRG112" s="17"/>
      <c r="MRH112" s="17"/>
      <c r="MRI112" s="17"/>
      <c r="MRJ112" s="17"/>
      <c r="MRK112" s="17"/>
      <c r="MRL112" s="17"/>
      <c r="MRM112" s="17"/>
      <c r="MRN112" s="17"/>
      <c r="MRO112" s="17"/>
      <c r="MRP112" s="17"/>
      <c r="MRQ112" s="17"/>
      <c r="MRR112" s="17"/>
      <c r="MRS112" s="17"/>
      <c r="MRT112" s="17"/>
      <c r="MRU112" s="17"/>
      <c r="MRV112" s="17"/>
      <c r="MRW112" s="17"/>
      <c r="MRX112" s="17"/>
      <c r="MRY112" s="17"/>
      <c r="MRZ112" s="17"/>
      <c r="MSA112" s="17"/>
      <c r="MSB112" s="17"/>
      <c r="MSC112" s="17"/>
      <c r="MSD112" s="17"/>
      <c r="MSE112" s="17"/>
      <c r="MSF112" s="17"/>
      <c r="MSG112" s="17"/>
      <c r="MSH112" s="17"/>
      <c r="MSI112" s="17"/>
      <c r="MSJ112" s="17"/>
      <c r="MSK112" s="17"/>
      <c r="MSL112" s="17"/>
      <c r="MSM112" s="17"/>
      <c r="MSN112" s="17"/>
      <c r="MSO112" s="17"/>
      <c r="MSP112" s="17"/>
      <c r="MSQ112" s="17"/>
      <c r="MSR112" s="17"/>
      <c r="MSS112" s="17"/>
      <c r="MST112" s="17"/>
      <c r="MSU112" s="17"/>
      <c r="MSV112" s="17"/>
      <c r="MSW112" s="17"/>
      <c r="MSX112" s="17"/>
      <c r="MSY112" s="17"/>
      <c r="MSZ112" s="17"/>
      <c r="MTA112" s="17"/>
      <c r="MTB112" s="17"/>
      <c r="MTC112" s="17"/>
      <c r="MTD112" s="17"/>
      <c r="MTE112" s="17"/>
      <c r="MTF112" s="17"/>
      <c r="MTG112" s="17"/>
      <c r="MTH112" s="17"/>
      <c r="MTI112" s="17"/>
      <c r="MTJ112" s="17"/>
      <c r="MTK112" s="17"/>
      <c r="MTL112" s="17"/>
      <c r="MTM112" s="17"/>
      <c r="MTN112" s="17"/>
      <c r="MTO112" s="17"/>
      <c r="MTP112" s="17"/>
      <c r="MTQ112" s="17"/>
      <c r="MTR112" s="17"/>
      <c r="MTS112" s="17"/>
      <c r="MTT112" s="17"/>
      <c r="MTU112" s="17"/>
      <c r="MTV112" s="17"/>
      <c r="MTW112" s="17"/>
      <c r="MTX112" s="17"/>
      <c r="MTY112" s="17"/>
      <c r="MTZ112" s="17"/>
      <c r="MUA112" s="17"/>
      <c r="MUB112" s="17"/>
      <c r="MUC112" s="17"/>
      <c r="MUD112" s="17"/>
      <c r="MUE112" s="17"/>
      <c r="MUF112" s="17"/>
      <c r="MUG112" s="17"/>
      <c r="MUH112" s="17"/>
      <c r="MUI112" s="17"/>
      <c r="MUJ112" s="17"/>
      <c r="MUK112" s="17"/>
      <c r="MUL112" s="17"/>
      <c r="MUM112" s="17"/>
      <c r="MUN112" s="17"/>
      <c r="MUO112" s="17"/>
      <c r="MUP112" s="17"/>
      <c r="MUQ112" s="17"/>
      <c r="MUR112" s="17"/>
      <c r="MUS112" s="17"/>
      <c r="MUT112" s="17"/>
      <c r="MUU112" s="17"/>
      <c r="MUV112" s="17"/>
      <c r="MUW112" s="17"/>
      <c r="MUX112" s="17"/>
      <c r="MUY112" s="17"/>
      <c r="MUZ112" s="17"/>
      <c r="MVA112" s="17"/>
      <c r="MVB112" s="17"/>
      <c r="MVC112" s="17"/>
      <c r="MVD112" s="17"/>
      <c r="MVE112" s="17"/>
      <c r="MVF112" s="17"/>
      <c r="MVG112" s="17"/>
      <c r="MVH112" s="17"/>
      <c r="MVI112" s="17"/>
      <c r="MVJ112" s="17"/>
      <c r="MVK112" s="17"/>
      <c r="MVL112" s="17"/>
      <c r="MVM112" s="17"/>
      <c r="MVN112" s="17"/>
      <c r="MVO112" s="17"/>
      <c r="MVP112" s="17"/>
      <c r="MVQ112" s="17"/>
      <c r="MVR112" s="17"/>
      <c r="MVS112" s="17"/>
      <c r="MVT112" s="17"/>
      <c r="MVU112" s="17"/>
      <c r="MVV112" s="17"/>
      <c r="MVW112" s="17"/>
      <c r="MVX112" s="17"/>
      <c r="MVY112" s="17"/>
      <c r="MVZ112" s="17"/>
      <c r="MWA112" s="17"/>
      <c r="MWB112" s="17"/>
      <c r="MWC112" s="17"/>
      <c r="MWD112" s="17"/>
      <c r="MWE112" s="17"/>
      <c r="MWF112" s="17"/>
      <c r="MWG112" s="17"/>
      <c r="MWH112" s="17"/>
      <c r="MWI112" s="17"/>
      <c r="MWJ112" s="17"/>
      <c r="MWK112" s="17"/>
      <c r="MWL112" s="17"/>
      <c r="MWM112" s="17"/>
      <c r="MWN112" s="17"/>
      <c r="MWO112" s="17"/>
      <c r="MWP112" s="17"/>
      <c r="MWQ112" s="17"/>
      <c r="MWR112" s="17"/>
      <c r="MWS112" s="17"/>
      <c r="MWT112" s="17"/>
      <c r="MWU112" s="17"/>
      <c r="MWV112" s="17"/>
      <c r="MWW112" s="17"/>
      <c r="MWX112" s="17"/>
      <c r="MWY112" s="17"/>
      <c r="MWZ112" s="17"/>
      <c r="MXA112" s="17"/>
      <c r="MXB112" s="17"/>
      <c r="MXC112" s="17"/>
      <c r="MXD112" s="17"/>
      <c r="MXE112" s="17"/>
      <c r="MXF112" s="17"/>
      <c r="MXG112" s="17"/>
      <c r="MXH112" s="17"/>
      <c r="MXI112" s="17"/>
      <c r="MXJ112" s="17"/>
      <c r="MXK112" s="17"/>
      <c r="MXL112" s="17"/>
      <c r="MXM112" s="17"/>
      <c r="MXN112" s="17"/>
      <c r="MXO112" s="17"/>
      <c r="MXP112" s="17"/>
      <c r="MXQ112" s="17"/>
      <c r="MXR112" s="17"/>
      <c r="MXS112" s="17"/>
      <c r="MXT112" s="17"/>
      <c r="MXU112" s="17"/>
      <c r="MXV112" s="17"/>
      <c r="MXW112" s="17"/>
      <c r="MXX112" s="17"/>
      <c r="MXY112" s="17"/>
      <c r="MXZ112" s="17"/>
      <c r="MYA112" s="17"/>
      <c r="MYB112" s="17"/>
      <c r="MYC112" s="17"/>
      <c r="MYD112" s="17"/>
      <c r="MYE112" s="17"/>
      <c r="MYF112" s="17"/>
      <c r="MYG112" s="17"/>
      <c r="MYH112" s="17"/>
      <c r="MYI112" s="17"/>
      <c r="MYJ112" s="17"/>
      <c r="MYK112" s="17"/>
      <c r="MYL112" s="17"/>
      <c r="MYM112" s="17"/>
      <c r="MYN112" s="17"/>
      <c r="MYO112" s="17"/>
      <c r="MYP112" s="17"/>
      <c r="MYQ112" s="17"/>
      <c r="MYR112" s="17"/>
      <c r="MYS112" s="17"/>
      <c r="MYT112" s="17"/>
      <c r="MYU112" s="17"/>
      <c r="MYV112" s="17"/>
      <c r="MYW112" s="17"/>
      <c r="MYX112" s="17"/>
      <c r="MYY112" s="17"/>
      <c r="MYZ112" s="17"/>
      <c r="MZA112" s="17"/>
      <c r="MZB112" s="17"/>
      <c r="MZC112" s="17"/>
      <c r="MZD112" s="17"/>
      <c r="MZE112" s="17"/>
      <c r="MZF112" s="17"/>
      <c r="MZG112" s="17"/>
      <c r="MZH112" s="17"/>
      <c r="MZI112" s="17"/>
      <c r="MZJ112" s="17"/>
      <c r="MZK112" s="17"/>
      <c r="MZL112" s="17"/>
      <c r="MZM112" s="17"/>
      <c r="MZN112" s="17"/>
      <c r="MZO112" s="17"/>
      <c r="MZP112" s="17"/>
      <c r="MZQ112" s="17"/>
      <c r="MZR112" s="17"/>
      <c r="MZS112" s="17"/>
      <c r="MZT112" s="17"/>
      <c r="MZU112" s="17"/>
      <c r="MZV112" s="17"/>
      <c r="MZW112" s="17"/>
      <c r="MZX112" s="17"/>
      <c r="MZY112" s="17"/>
      <c r="MZZ112" s="17"/>
      <c r="NAA112" s="17"/>
      <c r="NAB112" s="17"/>
      <c r="NAC112" s="17"/>
      <c r="NAD112" s="17"/>
      <c r="NAE112" s="17"/>
      <c r="NAF112" s="17"/>
      <c r="NAG112" s="17"/>
      <c r="NAH112" s="17"/>
      <c r="NAI112" s="17"/>
      <c r="NAJ112" s="17"/>
      <c r="NAK112" s="17"/>
      <c r="NAL112" s="17"/>
      <c r="NAM112" s="17"/>
      <c r="NAN112" s="17"/>
      <c r="NAO112" s="17"/>
      <c r="NAP112" s="17"/>
      <c r="NAQ112" s="17"/>
      <c r="NAR112" s="17"/>
      <c r="NAS112" s="17"/>
      <c r="NAT112" s="17"/>
      <c r="NAU112" s="17"/>
      <c r="NAV112" s="17"/>
      <c r="NAW112" s="17"/>
      <c r="NAX112" s="17"/>
      <c r="NAY112" s="17"/>
      <c r="NAZ112" s="17"/>
      <c r="NBA112" s="17"/>
      <c r="NBB112" s="17"/>
      <c r="NBC112" s="17"/>
      <c r="NBD112" s="17"/>
      <c r="NBE112" s="17"/>
      <c r="NBF112" s="17"/>
      <c r="NBG112" s="17"/>
      <c r="NBH112" s="17"/>
      <c r="NBI112" s="17"/>
      <c r="NBJ112" s="17"/>
      <c r="NBK112" s="17"/>
      <c r="NBL112" s="17"/>
      <c r="NBM112" s="17"/>
      <c r="NBN112" s="17"/>
      <c r="NBO112" s="17"/>
      <c r="NBP112" s="17"/>
      <c r="NBQ112" s="17"/>
      <c r="NBR112" s="17"/>
      <c r="NBS112" s="17"/>
      <c r="NBT112" s="17"/>
      <c r="NBU112" s="17"/>
      <c r="NBV112" s="17"/>
      <c r="NBW112" s="17"/>
      <c r="NBX112" s="17"/>
      <c r="NBY112" s="17"/>
      <c r="NBZ112" s="17"/>
      <c r="NCA112" s="17"/>
      <c r="NCB112" s="17"/>
      <c r="NCC112" s="17"/>
      <c r="NCD112" s="17"/>
      <c r="NCE112" s="17"/>
      <c r="NCF112" s="17"/>
      <c r="NCG112" s="17"/>
      <c r="NCH112" s="17"/>
      <c r="NCI112" s="17"/>
      <c r="NCJ112" s="17"/>
      <c r="NCK112" s="17"/>
      <c r="NCL112" s="17"/>
      <c r="NCM112" s="17"/>
      <c r="NCN112" s="17"/>
      <c r="NCO112" s="17"/>
      <c r="NCP112" s="17"/>
      <c r="NCQ112" s="17"/>
      <c r="NCR112" s="17"/>
      <c r="NCS112" s="17"/>
      <c r="NCT112" s="17"/>
      <c r="NCU112" s="17"/>
      <c r="NCV112" s="17"/>
      <c r="NCW112" s="17"/>
      <c r="NCX112" s="17"/>
      <c r="NCY112" s="17"/>
      <c r="NCZ112" s="17"/>
      <c r="NDA112" s="17"/>
      <c r="NDB112" s="17"/>
      <c r="NDC112" s="17"/>
      <c r="NDD112" s="17"/>
      <c r="NDE112" s="17"/>
      <c r="NDF112" s="17"/>
      <c r="NDG112" s="17"/>
      <c r="NDH112" s="17"/>
      <c r="NDI112" s="17"/>
      <c r="NDJ112" s="17"/>
      <c r="NDK112" s="17"/>
      <c r="NDL112" s="17"/>
      <c r="NDM112" s="17"/>
      <c r="NDN112" s="17"/>
      <c r="NDO112" s="17"/>
      <c r="NDP112" s="17"/>
      <c r="NDQ112" s="17"/>
      <c r="NDR112" s="17"/>
      <c r="NDS112" s="17"/>
      <c r="NDT112" s="17"/>
      <c r="NDU112" s="17"/>
      <c r="NDV112" s="17"/>
      <c r="NDW112" s="17"/>
      <c r="NDX112" s="17"/>
      <c r="NDY112" s="17"/>
      <c r="NDZ112" s="17"/>
      <c r="NEA112" s="17"/>
      <c r="NEB112" s="17"/>
      <c r="NEC112" s="17"/>
      <c r="NED112" s="17"/>
      <c r="NEE112" s="17"/>
      <c r="NEF112" s="17"/>
      <c r="NEG112" s="17"/>
      <c r="NEH112" s="17"/>
      <c r="NEI112" s="17"/>
      <c r="NEJ112" s="17"/>
      <c r="NEK112" s="17"/>
      <c r="NEL112" s="17"/>
      <c r="NEM112" s="17"/>
      <c r="NEN112" s="17"/>
      <c r="NEO112" s="17"/>
      <c r="NEP112" s="17"/>
      <c r="NEQ112" s="17"/>
      <c r="NER112" s="17"/>
      <c r="NES112" s="17"/>
      <c r="NET112" s="17"/>
      <c r="NEU112" s="17"/>
      <c r="NEV112" s="17"/>
      <c r="NEW112" s="17"/>
      <c r="NEX112" s="17"/>
      <c r="NEY112" s="17"/>
      <c r="NEZ112" s="17"/>
      <c r="NFA112" s="17"/>
      <c r="NFB112" s="17"/>
      <c r="NFC112" s="17"/>
      <c r="NFD112" s="17"/>
      <c r="NFE112" s="17"/>
      <c r="NFF112" s="17"/>
      <c r="NFG112" s="17"/>
      <c r="NFH112" s="17"/>
      <c r="NFI112" s="17"/>
      <c r="NFJ112" s="17"/>
      <c r="NFK112" s="17"/>
      <c r="NFL112" s="17"/>
      <c r="NFM112" s="17"/>
      <c r="NFN112" s="17"/>
      <c r="NFO112" s="17"/>
      <c r="NFP112" s="17"/>
      <c r="NFQ112" s="17"/>
      <c r="NFR112" s="17"/>
      <c r="NFS112" s="17"/>
      <c r="NFT112" s="17"/>
      <c r="NFU112" s="17"/>
      <c r="NFV112" s="17"/>
      <c r="NFW112" s="17"/>
      <c r="NFX112" s="17"/>
      <c r="NFY112" s="17"/>
      <c r="NFZ112" s="17"/>
      <c r="NGA112" s="17"/>
      <c r="NGB112" s="17"/>
      <c r="NGC112" s="17"/>
      <c r="NGD112" s="17"/>
      <c r="NGE112" s="17"/>
      <c r="NGF112" s="17"/>
      <c r="NGG112" s="17"/>
      <c r="NGH112" s="17"/>
      <c r="NGI112" s="17"/>
      <c r="NGJ112" s="17"/>
      <c r="NGK112" s="17"/>
      <c r="NGL112" s="17"/>
      <c r="NGM112" s="17"/>
      <c r="NGN112" s="17"/>
      <c r="NGO112" s="17"/>
      <c r="NGP112" s="17"/>
      <c r="NGQ112" s="17"/>
      <c r="NGR112" s="17"/>
      <c r="NGS112" s="17"/>
      <c r="NGT112" s="17"/>
      <c r="NGU112" s="17"/>
      <c r="NGV112" s="17"/>
      <c r="NGW112" s="17"/>
      <c r="NGX112" s="17"/>
      <c r="NGY112" s="17"/>
      <c r="NGZ112" s="17"/>
      <c r="NHA112" s="17"/>
      <c r="NHB112" s="17"/>
      <c r="NHC112" s="17"/>
      <c r="NHD112" s="17"/>
      <c r="NHE112" s="17"/>
      <c r="NHF112" s="17"/>
      <c r="NHG112" s="17"/>
      <c r="NHH112" s="17"/>
      <c r="NHI112" s="17"/>
      <c r="NHJ112" s="17"/>
      <c r="NHK112" s="17"/>
      <c r="NHL112" s="17"/>
      <c r="NHM112" s="17"/>
      <c r="NHN112" s="17"/>
      <c r="NHO112" s="17"/>
      <c r="NHP112" s="17"/>
      <c r="NHQ112" s="17"/>
      <c r="NHR112" s="17"/>
      <c r="NHS112" s="17"/>
      <c r="NHT112" s="17"/>
      <c r="NHU112" s="17"/>
      <c r="NHV112" s="17"/>
      <c r="NHW112" s="17"/>
      <c r="NHX112" s="17"/>
      <c r="NHY112" s="17"/>
      <c r="NHZ112" s="17"/>
      <c r="NIA112" s="17"/>
      <c r="NIB112" s="17"/>
      <c r="NIC112" s="17"/>
      <c r="NID112" s="17"/>
      <c r="NIE112" s="17"/>
      <c r="NIF112" s="17"/>
      <c r="NIG112" s="17"/>
      <c r="NIH112" s="17"/>
      <c r="NII112" s="17"/>
      <c r="NIJ112" s="17"/>
      <c r="NIK112" s="17"/>
      <c r="NIL112" s="17"/>
      <c r="NIM112" s="17"/>
      <c r="NIN112" s="17"/>
      <c r="NIO112" s="17"/>
      <c r="NIP112" s="17"/>
      <c r="NIQ112" s="17"/>
      <c r="NIR112" s="17"/>
      <c r="NIS112" s="17"/>
      <c r="NIT112" s="17"/>
      <c r="NIU112" s="17"/>
      <c r="NIV112" s="17"/>
      <c r="NIW112" s="17"/>
      <c r="NIX112" s="17"/>
      <c r="NIY112" s="17"/>
      <c r="NIZ112" s="17"/>
      <c r="NJA112" s="17"/>
      <c r="NJB112" s="17"/>
      <c r="NJC112" s="17"/>
      <c r="NJD112" s="17"/>
      <c r="NJE112" s="17"/>
      <c r="NJF112" s="17"/>
      <c r="NJG112" s="17"/>
      <c r="NJH112" s="17"/>
      <c r="NJI112" s="17"/>
      <c r="NJJ112" s="17"/>
      <c r="NJK112" s="17"/>
      <c r="NJL112" s="17"/>
      <c r="NJM112" s="17"/>
      <c r="NJN112" s="17"/>
      <c r="NJO112" s="17"/>
      <c r="NJP112" s="17"/>
      <c r="NJQ112" s="17"/>
      <c r="NJR112" s="17"/>
      <c r="NJS112" s="17"/>
      <c r="NJT112" s="17"/>
      <c r="NJU112" s="17"/>
      <c r="NJV112" s="17"/>
      <c r="NJW112" s="17"/>
      <c r="NJX112" s="17"/>
      <c r="NJY112" s="17"/>
      <c r="NJZ112" s="17"/>
      <c r="NKA112" s="17"/>
      <c r="NKB112" s="17"/>
      <c r="NKC112" s="17"/>
      <c r="NKD112" s="17"/>
      <c r="NKE112" s="17"/>
      <c r="NKF112" s="17"/>
      <c r="NKG112" s="17"/>
      <c r="NKH112" s="17"/>
      <c r="NKI112" s="17"/>
      <c r="NKJ112" s="17"/>
      <c r="NKK112" s="17"/>
      <c r="NKL112" s="17"/>
      <c r="NKM112" s="17"/>
      <c r="NKN112" s="17"/>
      <c r="NKO112" s="17"/>
      <c r="NKP112" s="17"/>
      <c r="NKQ112" s="17"/>
      <c r="NKR112" s="17"/>
      <c r="NKS112" s="17"/>
      <c r="NKT112" s="17"/>
      <c r="NKU112" s="17"/>
      <c r="NKV112" s="17"/>
      <c r="NKW112" s="17"/>
      <c r="NKX112" s="17"/>
      <c r="NKY112" s="17"/>
      <c r="NKZ112" s="17"/>
      <c r="NLA112" s="17"/>
      <c r="NLB112" s="17"/>
      <c r="NLC112" s="17"/>
      <c r="NLD112" s="17"/>
      <c r="NLE112" s="17"/>
      <c r="NLF112" s="17"/>
      <c r="NLG112" s="17"/>
      <c r="NLH112" s="17"/>
      <c r="NLI112" s="17"/>
      <c r="NLJ112" s="17"/>
      <c r="NLK112" s="17"/>
      <c r="NLL112" s="17"/>
      <c r="NLM112" s="17"/>
      <c r="NLN112" s="17"/>
      <c r="NLO112" s="17"/>
      <c r="NLP112" s="17"/>
      <c r="NLQ112" s="17"/>
      <c r="NLR112" s="17"/>
      <c r="NLS112" s="17"/>
      <c r="NLT112" s="17"/>
      <c r="NLU112" s="17"/>
      <c r="NLV112" s="17"/>
      <c r="NLW112" s="17"/>
      <c r="NLX112" s="17"/>
      <c r="NLY112" s="17"/>
      <c r="NLZ112" s="17"/>
      <c r="NMA112" s="17"/>
      <c r="NMB112" s="17"/>
      <c r="NMC112" s="17"/>
      <c r="NMD112" s="17"/>
      <c r="NME112" s="17"/>
      <c r="NMF112" s="17"/>
      <c r="NMG112" s="17"/>
      <c r="NMH112" s="17"/>
      <c r="NMI112" s="17"/>
      <c r="NMJ112" s="17"/>
      <c r="NMK112" s="17"/>
      <c r="NML112" s="17"/>
      <c r="NMM112" s="17"/>
      <c r="NMN112" s="17"/>
      <c r="NMO112" s="17"/>
      <c r="NMP112" s="17"/>
      <c r="NMQ112" s="17"/>
      <c r="NMR112" s="17"/>
      <c r="NMS112" s="17"/>
      <c r="NMT112" s="17"/>
      <c r="NMU112" s="17"/>
      <c r="NMV112" s="17"/>
      <c r="NMW112" s="17"/>
      <c r="NMX112" s="17"/>
      <c r="NMY112" s="17"/>
      <c r="NMZ112" s="17"/>
      <c r="NNA112" s="17"/>
      <c r="NNB112" s="17"/>
      <c r="NNC112" s="17"/>
      <c r="NND112" s="17"/>
      <c r="NNE112" s="17"/>
      <c r="NNF112" s="17"/>
      <c r="NNG112" s="17"/>
      <c r="NNH112" s="17"/>
      <c r="NNI112" s="17"/>
      <c r="NNJ112" s="17"/>
      <c r="NNK112" s="17"/>
      <c r="NNL112" s="17"/>
      <c r="NNM112" s="17"/>
      <c r="NNN112" s="17"/>
      <c r="NNO112" s="17"/>
      <c r="NNP112" s="17"/>
      <c r="NNQ112" s="17"/>
      <c r="NNR112" s="17"/>
      <c r="NNS112" s="17"/>
      <c r="NNT112" s="17"/>
      <c r="NNU112" s="17"/>
      <c r="NNV112" s="17"/>
      <c r="NNW112" s="17"/>
      <c r="NNX112" s="17"/>
      <c r="NNY112" s="17"/>
      <c r="NNZ112" s="17"/>
      <c r="NOA112" s="17"/>
      <c r="NOB112" s="17"/>
      <c r="NOC112" s="17"/>
      <c r="NOD112" s="17"/>
      <c r="NOE112" s="17"/>
      <c r="NOF112" s="17"/>
      <c r="NOG112" s="17"/>
      <c r="NOH112" s="17"/>
      <c r="NOI112" s="17"/>
      <c r="NOJ112" s="17"/>
      <c r="NOK112" s="17"/>
      <c r="NOL112" s="17"/>
      <c r="NOM112" s="17"/>
      <c r="NON112" s="17"/>
      <c r="NOO112" s="17"/>
      <c r="NOP112" s="17"/>
      <c r="NOQ112" s="17"/>
      <c r="NOR112" s="17"/>
      <c r="NOS112" s="17"/>
      <c r="NOT112" s="17"/>
      <c r="NOU112" s="17"/>
      <c r="NOV112" s="17"/>
      <c r="NOW112" s="17"/>
      <c r="NOX112" s="17"/>
      <c r="NOY112" s="17"/>
      <c r="NOZ112" s="17"/>
      <c r="NPA112" s="17"/>
      <c r="NPB112" s="17"/>
      <c r="NPC112" s="17"/>
      <c r="NPD112" s="17"/>
      <c r="NPE112" s="17"/>
      <c r="NPF112" s="17"/>
      <c r="NPG112" s="17"/>
      <c r="NPH112" s="17"/>
      <c r="NPI112" s="17"/>
      <c r="NPJ112" s="17"/>
      <c r="NPK112" s="17"/>
      <c r="NPL112" s="17"/>
      <c r="NPM112" s="17"/>
      <c r="NPN112" s="17"/>
      <c r="NPO112" s="17"/>
      <c r="NPP112" s="17"/>
      <c r="NPQ112" s="17"/>
      <c r="NPR112" s="17"/>
      <c r="NPS112" s="17"/>
      <c r="NPT112" s="17"/>
      <c r="NPU112" s="17"/>
      <c r="NPV112" s="17"/>
      <c r="NPW112" s="17"/>
      <c r="NPX112" s="17"/>
      <c r="NPY112" s="17"/>
      <c r="NPZ112" s="17"/>
      <c r="NQA112" s="17"/>
      <c r="NQB112" s="17"/>
      <c r="NQC112" s="17"/>
      <c r="NQD112" s="17"/>
      <c r="NQE112" s="17"/>
      <c r="NQF112" s="17"/>
      <c r="NQG112" s="17"/>
      <c r="NQH112" s="17"/>
      <c r="NQI112" s="17"/>
      <c r="NQJ112" s="17"/>
      <c r="NQK112" s="17"/>
      <c r="NQL112" s="17"/>
      <c r="NQM112" s="17"/>
      <c r="NQN112" s="17"/>
      <c r="NQO112" s="17"/>
      <c r="NQP112" s="17"/>
      <c r="NQQ112" s="17"/>
      <c r="NQR112" s="17"/>
      <c r="NQS112" s="17"/>
      <c r="NQT112" s="17"/>
      <c r="NQU112" s="17"/>
      <c r="NQV112" s="17"/>
      <c r="NQW112" s="17"/>
      <c r="NQX112" s="17"/>
      <c r="NQY112" s="17"/>
      <c r="NQZ112" s="17"/>
      <c r="NRA112" s="17"/>
      <c r="NRB112" s="17"/>
      <c r="NRC112" s="17"/>
      <c r="NRD112" s="17"/>
      <c r="NRE112" s="17"/>
      <c r="NRF112" s="17"/>
      <c r="NRG112" s="17"/>
      <c r="NRH112" s="17"/>
      <c r="NRI112" s="17"/>
      <c r="NRJ112" s="17"/>
      <c r="NRK112" s="17"/>
      <c r="NRL112" s="17"/>
      <c r="NRM112" s="17"/>
      <c r="NRN112" s="17"/>
      <c r="NRO112" s="17"/>
      <c r="NRP112" s="17"/>
      <c r="NRQ112" s="17"/>
      <c r="NRR112" s="17"/>
      <c r="NRS112" s="17"/>
      <c r="NRT112" s="17"/>
      <c r="NRU112" s="17"/>
      <c r="NRV112" s="17"/>
      <c r="NRW112" s="17"/>
      <c r="NRX112" s="17"/>
      <c r="NRY112" s="17"/>
      <c r="NRZ112" s="17"/>
      <c r="NSA112" s="17"/>
      <c r="NSB112" s="17"/>
      <c r="NSC112" s="17"/>
      <c r="NSD112" s="17"/>
      <c r="NSE112" s="17"/>
      <c r="NSF112" s="17"/>
      <c r="NSG112" s="17"/>
      <c r="NSH112" s="17"/>
      <c r="NSI112" s="17"/>
      <c r="NSJ112" s="17"/>
      <c r="NSK112" s="17"/>
      <c r="NSL112" s="17"/>
      <c r="NSM112" s="17"/>
      <c r="NSN112" s="17"/>
      <c r="NSO112" s="17"/>
      <c r="NSP112" s="17"/>
      <c r="NSQ112" s="17"/>
      <c r="NSR112" s="17"/>
      <c r="NSS112" s="17"/>
      <c r="NST112" s="17"/>
      <c r="NSU112" s="17"/>
      <c r="NSV112" s="17"/>
      <c r="NSW112" s="17"/>
      <c r="NSX112" s="17"/>
      <c r="NSY112" s="17"/>
      <c r="NSZ112" s="17"/>
      <c r="NTA112" s="17"/>
      <c r="NTB112" s="17"/>
      <c r="NTC112" s="17"/>
      <c r="NTD112" s="17"/>
      <c r="NTE112" s="17"/>
      <c r="NTF112" s="17"/>
      <c r="NTG112" s="17"/>
      <c r="NTH112" s="17"/>
      <c r="NTI112" s="17"/>
      <c r="NTJ112" s="17"/>
      <c r="NTK112" s="17"/>
      <c r="NTL112" s="17"/>
      <c r="NTM112" s="17"/>
      <c r="NTN112" s="17"/>
      <c r="NTO112" s="17"/>
      <c r="NTP112" s="17"/>
      <c r="NTQ112" s="17"/>
      <c r="NTR112" s="17"/>
      <c r="NTS112" s="17"/>
      <c r="NTT112" s="17"/>
      <c r="NTU112" s="17"/>
      <c r="NTV112" s="17"/>
      <c r="NTW112" s="17"/>
      <c r="NTX112" s="17"/>
      <c r="NTY112" s="17"/>
      <c r="NTZ112" s="17"/>
      <c r="NUA112" s="17"/>
      <c r="NUB112" s="17"/>
      <c r="NUC112" s="17"/>
      <c r="NUD112" s="17"/>
      <c r="NUE112" s="17"/>
      <c r="NUF112" s="17"/>
      <c r="NUG112" s="17"/>
      <c r="NUH112" s="17"/>
      <c r="NUI112" s="17"/>
      <c r="NUJ112" s="17"/>
      <c r="NUK112" s="17"/>
      <c r="NUL112" s="17"/>
      <c r="NUM112" s="17"/>
      <c r="NUN112" s="17"/>
      <c r="NUO112" s="17"/>
      <c r="NUP112" s="17"/>
      <c r="NUQ112" s="17"/>
      <c r="NUR112" s="17"/>
      <c r="NUS112" s="17"/>
      <c r="NUT112" s="17"/>
      <c r="NUU112" s="17"/>
      <c r="NUV112" s="17"/>
      <c r="NUW112" s="17"/>
      <c r="NUX112" s="17"/>
      <c r="NUY112" s="17"/>
      <c r="NUZ112" s="17"/>
      <c r="NVA112" s="17"/>
      <c r="NVB112" s="17"/>
      <c r="NVC112" s="17"/>
      <c r="NVD112" s="17"/>
      <c r="NVE112" s="17"/>
      <c r="NVF112" s="17"/>
      <c r="NVG112" s="17"/>
      <c r="NVH112" s="17"/>
      <c r="NVI112" s="17"/>
      <c r="NVJ112" s="17"/>
      <c r="NVK112" s="17"/>
      <c r="NVL112" s="17"/>
      <c r="NVM112" s="17"/>
      <c r="NVN112" s="17"/>
      <c r="NVO112" s="17"/>
      <c r="NVP112" s="17"/>
      <c r="NVQ112" s="17"/>
      <c r="NVR112" s="17"/>
      <c r="NVS112" s="17"/>
      <c r="NVT112" s="17"/>
      <c r="NVU112" s="17"/>
      <c r="NVV112" s="17"/>
      <c r="NVW112" s="17"/>
      <c r="NVX112" s="17"/>
      <c r="NVY112" s="17"/>
      <c r="NVZ112" s="17"/>
      <c r="NWA112" s="17"/>
      <c r="NWB112" s="17"/>
      <c r="NWC112" s="17"/>
      <c r="NWD112" s="17"/>
      <c r="NWE112" s="17"/>
      <c r="NWF112" s="17"/>
      <c r="NWG112" s="17"/>
      <c r="NWH112" s="17"/>
      <c r="NWI112" s="17"/>
      <c r="NWJ112" s="17"/>
      <c r="NWK112" s="17"/>
      <c r="NWL112" s="17"/>
      <c r="NWM112" s="17"/>
      <c r="NWN112" s="17"/>
      <c r="NWO112" s="17"/>
      <c r="NWP112" s="17"/>
      <c r="NWQ112" s="17"/>
      <c r="NWR112" s="17"/>
      <c r="NWS112" s="17"/>
      <c r="NWT112" s="17"/>
      <c r="NWU112" s="17"/>
      <c r="NWV112" s="17"/>
      <c r="NWW112" s="17"/>
      <c r="NWX112" s="17"/>
      <c r="NWY112" s="17"/>
      <c r="NWZ112" s="17"/>
      <c r="NXA112" s="17"/>
      <c r="NXB112" s="17"/>
      <c r="NXC112" s="17"/>
      <c r="NXD112" s="17"/>
      <c r="NXE112" s="17"/>
      <c r="NXF112" s="17"/>
      <c r="NXG112" s="17"/>
      <c r="NXH112" s="17"/>
      <c r="NXI112" s="17"/>
      <c r="NXJ112" s="17"/>
      <c r="NXK112" s="17"/>
      <c r="NXL112" s="17"/>
      <c r="NXM112" s="17"/>
      <c r="NXN112" s="17"/>
      <c r="NXO112" s="17"/>
      <c r="NXP112" s="17"/>
      <c r="NXQ112" s="17"/>
      <c r="NXR112" s="17"/>
      <c r="NXS112" s="17"/>
      <c r="NXT112" s="17"/>
      <c r="NXU112" s="17"/>
      <c r="NXV112" s="17"/>
      <c r="NXW112" s="17"/>
      <c r="NXX112" s="17"/>
      <c r="NXY112" s="17"/>
      <c r="NXZ112" s="17"/>
      <c r="NYA112" s="17"/>
      <c r="NYB112" s="17"/>
      <c r="NYC112" s="17"/>
      <c r="NYD112" s="17"/>
      <c r="NYE112" s="17"/>
      <c r="NYF112" s="17"/>
      <c r="NYG112" s="17"/>
      <c r="NYH112" s="17"/>
      <c r="NYI112" s="17"/>
      <c r="NYJ112" s="17"/>
      <c r="NYK112" s="17"/>
      <c r="NYL112" s="17"/>
      <c r="NYM112" s="17"/>
      <c r="NYN112" s="17"/>
      <c r="NYO112" s="17"/>
      <c r="NYP112" s="17"/>
      <c r="NYQ112" s="17"/>
      <c r="NYR112" s="17"/>
      <c r="NYS112" s="17"/>
      <c r="NYT112" s="17"/>
      <c r="NYU112" s="17"/>
      <c r="NYV112" s="17"/>
      <c r="NYW112" s="17"/>
      <c r="NYX112" s="17"/>
      <c r="NYY112" s="17"/>
      <c r="NYZ112" s="17"/>
      <c r="NZA112" s="17"/>
      <c r="NZB112" s="17"/>
      <c r="NZC112" s="17"/>
      <c r="NZD112" s="17"/>
      <c r="NZE112" s="17"/>
      <c r="NZF112" s="17"/>
      <c r="NZG112" s="17"/>
      <c r="NZH112" s="17"/>
      <c r="NZI112" s="17"/>
      <c r="NZJ112" s="17"/>
      <c r="NZK112" s="17"/>
      <c r="NZL112" s="17"/>
      <c r="NZM112" s="17"/>
      <c r="NZN112" s="17"/>
      <c r="NZO112" s="17"/>
      <c r="NZP112" s="17"/>
      <c r="NZQ112" s="17"/>
      <c r="NZR112" s="17"/>
      <c r="NZS112" s="17"/>
      <c r="NZT112" s="17"/>
      <c r="NZU112" s="17"/>
      <c r="NZV112" s="17"/>
      <c r="NZW112" s="17"/>
      <c r="NZX112" s="17"/>
      <c r="NZY112" s="17"/>
      <c r="NZZ112" s="17"/>
      <c r="OAA112" s="17"/>
      <c r="OAB112" s="17"/>
      <c r="OAC112" s="17"/>
      <c r="OAD112" s="17"/>
      <c r="OAE112" s="17"/>
      <c r="OAF112" s="17"/>
      <c r="OAG112" s="17"/>
      <c r="OAH112" s="17"/>
      <c r="OAI112" s="17"/>
      <c r="OAJ112" s="17"/>
      <c r="OAK112" s="17"/>
      <c r="OAL112" s="17"/>
      <c r="OAM112" s="17"/>
      <c r="OAN112" s="17"/>
      <c r="OAO112" s="17"/>
      <c r="OAP112" s="17"/>
      <c r="OAQ112" s="17"/>
      <c r="OAR112" s="17"/>
      <c r="OAS112" s="17"/>
      <c r="OAT112" s="17"/>
      <c r="OAU112" s="17"/>
      <c r="OAV112" s="17"/>
      <c r="OAW112" s="17"/>
      <c r="OAX112" s="17"/>
      <c r="OAY112" s="17"/>
      <c r="OAZ112" s="17"/>
      <c r="OBA112" s="17"/>
      <c r="OBB112" s="17"/>
      <c r="OBC112" s="17"/>
      <c r="OBD112" s="17"/>
      <c r="OBE112" s="17"/>
      <c r="OBF112" s="17"/>
      <c r="OBG112" s="17"/>
      <c r="OBH112" s="17"/>
      <c r="OBI112" s="17"/>
      <c r="OBJ112" s="17"/>
      <c r="OBK112" s="17"/>
      <c r="OBL112" s="17"/>
      <c r="OBM112" s="17"/>
      <c r="OBN112" s="17"/>
      <c r="OBO112" s="17"/>
      <c r="OBP112" s="17"/>
      <c r="OBQ112" s="17"/>
      <c r="OBR112" s="17"/>
      <c r="OBS112" s="17"/>
      <c r="OBT112" s="17"/>
      <c r="OBU112" s="17"/>
      <c r="OBV112" s="17"/>
      <c r="OBW112" s="17"/>
      <c r="OBX112" s="17"/>
      <c r="OBY112" s="17"/>
      <c r="OBZ112" s="17"/>
      <c r="OCA112" s="17"/>
      <c r="OCB112" s="17"/>
      <c r="OCC112" s="17"/>
      <c r="OCD112" s="17"/>
      <c r="OCE112" s="17"/>
      <c r="OCF112" s="17"/>
      <c r="OCG112" s="17"/>
      <c r="OCH112" s="17"/>
      <c r="OCI112" s="17"/>
      <c r="OCJ112" s="17"/>
      <c r="OCK112" s="17"/>
      <c r="OCL112" s="17"/>
      <c r="OCM112" s="17"/>
      <c r="OCN112" s="17"/>
      <c r="OCO112" s="17"/>
      <c r="OCP112" s="17"/>
      <c r="OCQ112" s="17"/>
      <c r="OCR112" s="17"/>
      <c r="OCS112" s="17"/>
      <c r="OCT112" s="17"/>
      <c r="OCU112" s="17"/>
      <c r="OCV112" s="17"/>
      <c r="OCW112" s="17"/>
      <c r="OCX112" s="17"/>
      <c r="OCY112" s="17"/>
      <c r="OCZ112" s="17"/>
      <c r="ODA112" s="17"/>
      <c r="ODB112" s="17"/>
      <c r="ODC112" s="17"/>
      <c r="ODD112" s="17"/>
      <c r="ODE112" s="17"/>
      <c r="ODF112" s="17"/>
      <c r="ODG112" s="17"/>
      <c r="ODH112" s="17"/>
      <c r="ODI112" s="17"/>
      <c r="ODJ112" s="17"/>
      <c r="ODK112" s="17"/>
      <c r="ODL112" s="17"/>
      <c r="ODM112" s="17"/>
      <c r="ODN112" s="17"/>
      <c r="ODO112" s="17"/>
      <c r="ODP112" s="17"/>
      <c r="ODQ112" s="17"/>
      <c r="ODR112" s="17"/>
      <c r="ODS112" s="17"/>
      <c r="ODT112" s="17"/>
      <c r="ODU112" s="17"/>
      <c r="ODV112" s="17"/>
      <c r="ODW112" s="17"/>
      <c r="ODX112" s="17"/>
      <c r="ODY112" s="17"/>
      <c r="ODZ112" s="17"/>
      <c r="OEA112" s="17"/>
      <c r="OEB112" s="17"/>
      <c r="OEC112" s="17"/>
      <c r="OED112" s="17"/>
      <c r="OEE112" s="17"/>
      <c r="OEF112" s="17"/>
      <c r="OEG112" s="17"/>
      <c r="OEH112" s="17"/>
      <c r="OEI112" s="17"/>
      <c r="OEJ112" s="17"/>
      <c r="OEK112" s="17"/>
      <c r="OEL112" s="17"/>
      <c r="OEM112" s="17"/>
      <c r="OEN112" s="17"/>
      <c r="OEO112" s="17"/>
      <c r="OEP112" s="17"/>
      <c r="OEQ112" s="17"/>
      <c r="OER112" s="17"/>
      <c r="OES112" s="17"/>
      <c r="OET112" s="17"/>
      <c r="OEU112" s="17"/>
      <c r="OEV112" s="17"/>
      <c r="OEW112" s="17"/>
      <c r="OEX112" s="17"/>
      <c r="OEY112" s="17"/>
      <c r="OEZ112" s="17"/>
      <c r="OFA112" s="17"/>
      <c r="OFB112" s="17"/>
      <c r="OFC112" s="17"/>
      <c r="OFD112" s="17"/>
      <c r="OFE112" s="17"/>
      <c r="OFF112" s="17"/>
      <c r="OFG112" s="17"/>
      <c r="OFH112" s="17"/>
      <c r="OFI112" s="17"/>
      <c r="OFJ112" s="17"/>
      <c r="OFK112" s="17"/>
      <c r="OFL112" s="17"/>
      <c r="OFM112" s="17"/>
      <c r="OFN112" s="17"/>
      <c r="OFO112" s="17"/>
      <c r="OFP112" s="17"/>
      <c r="OFQ112" s="17"/>
      <c r="OFR112" s="17"/>
      <c r="OFS112" s="17"/>
      <c r="OFT112" s="17"/>
      <c r="OFU112" s="17"/>
      <c r="OFV112" s="17"/>
      <c r="OFW112" s="17"/>
      <c r="OFX112" s="17"/>
      <c r="OFY112" s="17"/>
      <c r="OFZ112" s="17"/>
      <c r="OGA112" s="17"/>
      <c r="OGB112" s="17"/>
      <c r="OGC112" s="17"/>
      <c r="OGD112" s="17"/>
      <c r="OGE112" s="17"/>
      <c r="OGF112" s="17"/>
      <c r="OGG112" s="17"/>
      <c r="OGH112" s="17"/>
      <c r="OGI112" s="17"/>
      <c r="OGJ112" s="17"/>
      <c r="OGK112" s="17"/>
      <c r="OGL112" s="17"/>
      <c r="OGM112" s="17"/>
      <c r="OGN112" s="17"/>
      <c r="OGO112" s="17"/>
      <c r="OGP112" s="17"/>
      <c r="OGQ112" s="17"/>
      <c r="OGR112" s="17"/>
      <c r="OGS112" s="17"/>
      <c r="OGT112" s="17"/>
      <c r="OGU112" s="17"/>
      <c r="OGV112" s="17"/>
      <c r="OGW112" s="17"/>
      <c r="OGX112" s="17"/>
      <c r="OGY112" s="17"/>
      <c r="OGZ112" s="17"/>
      <c r="OHA112" s="17"/>
      <c r="OHB112" s="17"/>
      <c r="OHC112" s="17"/>
      <c r="OHD112" s="17"/>
      <c r="OHE112" s="17"/>
      <c r="OHF112" s="17"/>
      <c r="OHG112" s="17"/>
      <c r="OHH112" s="17"/>
      <c r="OHI112" s="17"/>
      <c r="OHJ112" s="17"/>
      <c r="OHK112" s="17"/>
      <c r="OHL112" s="17"/>
      <c r="OHM112" s="17"/>
      <c r="OHN112" s="17"/>
      <c r="OHO112" s="17"/>
      <c r="OHP112" s="17"/>
      <c r="OHQ112" s="17"/>
      <c r="OHR112" s="17"/>
      <c r="OHS112" s="17"/>
      <c r="OHT112" s="17"/>
      <c r="OHU112" s="17"/>
      <c r="OHV112" s="17"/>
      <c r="OHW112" s="17"/>
      <c r="OHX112" s="17"/>
      <c r="OHY112" s="17"/>
      <c r="OHZ112" s="17"/>
      <c r="OIA112" s="17"/>
      <c r="OIB112" s="17"/>
      <c r="OIC112" s="17"/>
      <c r="OID112" s="17"/>
      <c r="OIE112" s="17"/>
      <c r="OIF112" s="17"/>
      <c r="OIG112" s="17"/>
      <c r="OIH112" s="17"/>
      <c r="OII112" s="17"/>
      <c r="OIJ112" s="17"/>
      <c r="OIK112" s="17"/>
      <c r="OIL112" s="17"/>
      <c r="OIM112" s="17"/>
      <c r="OIN112" s="17"/>
      <c r="OIO112" s="17"/>
      <c r="OIP112" s="17"/>
      <c r="OIQ112" s="17"/>
      <c r="OIR112" s="17"/>
      <c r="OIS112" s="17"/>
      <c r="OIT112" s="17"/>
      <c r="OIU112" s="17"/>
      <c r="OIV112" s="17"/>
      <c r="OIW112" s="17"/>
      <c r="OIX112" s="17"/>
      <c r="OIY112" s="17"/>
      <c r="OIZ112" s="17"/>
      <c r="OJA112" s="17"/>
      <c r="OJB112" s="17"/>
      <c r="OJC112" s="17"/>
      <c r="OJD112" s="17"/>
      <c r="OJE112" s="17"/>
      <c r="OJF112" s="17"/>
      <c r="OJG112" s="17"/>
      <c r="OJH112" s="17"/>
      <c r="OJI112" s="17"/>
      <c r="OJJ112" s="17"/>
      <c r="OJK112" s="17"/>
      <c r="OJL112" s="17"/>
      <c r="OJM112" s="17"/>
      <c r="OJN112" s="17"/>
      <c r="OJO112" s="17"/>
      <c r="OJP112" s="17"/>
      <c r="OJQ112" s="17"/>
      <c r="OJR112" s="17"/>
      <c r="OJS112" s="17"/>
      <c r="OJT112" s="17"/>
      <c r="OJU112" s="17"/>
      <c r="OJV112" s="17"/>
      <c r="OJW112" s="17"/>
      <c r="OJX112" s="17"/>
      <c r="OJY112" s="17"/>
      <c r="OJZ112" s="17"/>
      <c r="OKA112" s="17"/>
      <c r="OKB112" s="17"/>
      <c r="OKC112" s="17"/>
      <c r="OKD112" s="17"/>
      <c r="OKE112" s="17"/>
      <c r="OKF112" s="17"/>
      <c r="OKG112" s="17"/>
      <c r="OKH112" s="17"/>
      <c r="OKI112" s="17"/>
      <c r="OKJ112" s="17"/>
      <c r="OKK112" s="17"/>
      <c r="OKL112" s="17"/>
      <c r="OKM112" s="17"/>
      <c r="OKN112" s="17"/>
      <c r="OKO112" s="17"/>
      <c r="OKP112" s="17"/>
      <c r="OKQ112" s="17"/>
      <c r="OKR112" s="17"/>
      <c r="OKS112" s="17"/>
      <c r="OKT112" s="17"/>
      <c r="OKU112" s="17"/>
      <c r="OKV112" s="17"/>
      <c r="OKW112" s="17"/>
      <c r="OKX112" s="17"/>
      <c r="OKY112" s="17"/>
      <c r="OKZ112" s="17"/>
      <c r="OLA112" s="17"/>
      <c r="OLB112" s="17"/>
      <c r="OLC112" s="17"/>
      <c r="OLD112" s="17"/>
      <c r="OLE112" s="17"/>
      <c r="OLF112" s="17"/>
      <c r="OLG112" s="17"/>
      <c r="OLH112" s="17"/>
      <c r="OLI112" s="17"/>
      <c r="OLJ112" s="17"/>
      <c r="OLK112" s="17"/>
      <c r="OLL112" s="17"/>
      <c r="OLM112" s="17"/>
      <c r="OLN112" s="17"/>
      <c r="OLO112" s="17"/>
      <c r="OLP112" s="17"/>
      <c r="OLQ112" s="17"/>
      <c r="OLR112" s="17"/>
      <c r="OLS112" s="17"/>
      <c r="OLT112" s="17"/>
      <c r="OLU112" s="17"/>
      <c r="OLV112" s="17"/>
      <c r="OLW112" s="17"/>
      <c r="OLX112" s="17"/>
      <c r="OLY112" s="17"/>
      <c r="OLZ112" s="17"/>
      <c r="OMA112" s="17"/>
      <c r="OMB112" s="17"/>
      <c r="OMC112" s="17"/>
      <c r="OMD112" s="17"/>
      <c r="OME112" s="17"/>
      <c r="OMF112" s="17"/>
      <c r="OMG112" s="17"/>
      <c r="OMH112" s="17"/>
      <c r="OMI112" s="17"/>
      <c r="OMJ112" s="17"/>
      <c r="OMK112" s="17"/>
      <c r="OML112" s="17"/>
      <c r="OMM112" s="17"/>
      <c r="OMN112" s="17"/>
      <c r="OMO112" s="17"/>
      <c r="OMP112" s="17"/>
      <c r="OMQ112" s="17"/>
      <c r="OMR112" s="17"/>
      <c r="OMS112" s="17"/>
      <c r="OMT112" s="17"/>
      <c r="OMU112" s="17"/>
      <c r="OMV112" s="17"/>
      <c r="OMW112" s="17"/>
      <c r="OMX112" s="17"/>
      <c r="OMY112" s="17"/>
      <c r="OMZ112" s="17"/>
      <c r="ONA112" s="17"/>
      <c r="ONB112" s="17"/>
      <c r="ONC112" s="17"/>
      <c r="OND112" s="17"/>
      <c r="ONE112" s="17"/>
      <c r="ONF112" s="17"/>
      <c r="ONG112" s="17"/>
      <c r="ONH112" s="17"/>
      <c r="ONI112" s="17"/>
      <c r="ONJ112" s="17"/>
      <c r="ONK112" s="17"/>
      <c r="ONL112" s="17"/>
      <c r="ONM112" s="17"/>
      <c r="ONN112" s="17"/>
      <c r="ONO112" s="17"/>
      <c r="ONP112" s="17"/>
      <c r="ONQ112" s="17"/>
      <c r="ONR112" s="17"/>
      <c r="ONS112" s="17"/>
      <c r="ONT112" s="17"/>
      <c r="ONU112" s="17"/>
      <c r="ONV112" s="17"/>
      <c r="ONW112" s="17"/>
      <c r="ONX112" s="17"/>
      <c r="ONY112" s="17"/>
      <c r="ONZ112" s="17"/>
      <c r="OOA112" s="17"/>
      <c r="OOB112" s="17"/>
      <c r="OOC112" s="17"/>
      <c r="OOD112" s="17"/>
      <c r="OOE112" s="17"/>
      <c r="OOF112" s="17"/>
      <c r="OOG112" s="17"/>
      <c r="OOH112" s="17"/>
      <c r="OOI112" s="17"/>
      <c r="OOJ112" s="17"/>
      <c r="OOK112" s="17"/>
      <c r="OOL112" s="17"/>
      <c r="OOM112" s="17"/>
      <c r="OON112" s="17"/>
      <c r="OOO112" s="17"/>
      <c r="OOP112" s="17"/>
      <c r="OOQ112" s="17"/>
      <c r="OOR112" s="17"/>
      <c r="OOS112" s="17"/>
      <c r="OOT112" s="17"/>
      <c r="OOU112" s="17"/>
      <c r="OOV112" s="17"/>
      <c r="OOW112" s="17"/>
      <c r="OOX112" s="17"/>
      <c r="OOY112" s="17"/>
      <c r="OOZ112" s="17"/>
      <c r="OPA112" s="17"/>
      <c r="OPB112" s="17"/>
      <c r="OPC112" s="17"/>
      <c r="OPD112" s="17"/>
      <c r="OPE112" s="17"/>
      <c r="OPF112" s="17"/>
      <c r="OPG112" s="17"/>
      <c r="OPH112" s="17"/>
      <c r="OPI112" s="17"/>
      <c r="OPJ112" s="17"/>
      <c r="OPK112" s="17"/>
      <c r="OPL112" s="17"/>
      <c r="OPM112" s="17"/>
      <c r="OPN112" s="17"/>
      <c r="OPO112" s="17"/>
      <c r="OPP112" s="17"/>
      <c r="OPQ112" s="17"/>
      <c r="OPR112" s="17"/>
      <c r="OPS112" s="17"/>
      <c r="OPT112" s="17"/>
      <c r="OPU112" s="17"/>
      <c r="OPV112" s="17"/>
      <c r="OPW112" s="17"/>
      <c r="OPX112" s="17"/>
      <c r="OPY112" s="17"/>
      <c r="OPZ112" s="17"/>
      <c r="OQA112" s="17"/>
      <c r="OQB112" s="17"/>
      <c r="OQC112" s="17"/>
      <c r="OQD112" s="17"/>
      <c r="OQE112" s="17"/>
      <c r="OQF112" s="17"/>
      <c r="OQG112" s="17"/>
      <c r="OQH112" s="17"/>
      <c r="OQI112" s="17"/>
      <c r="OQJ112" s="17"/>
      <c r="OQK112" s="17"/>
      <c r="OQL112" s="17"/>
      <c r="OQM112" s="17"/>
      <c r="OQN112" s="17"/>
      <c r="OQO112" s="17"/>
      <c r="OQP112" s="17"/>
      <c r="OQQ112" s="17"/>
      <c r="OQR112" s="17"/>
      <c r="OQS112" s="17"/>
      <c r="OQT112" s="17"/>
      <c r="OQU112" s="17"/>
      <c r="OQV112" s="17"/>
      <c r="OQW112" s="17"/>
      <c r="OQX112" s="17"/>
      <c r="OQY112" s="17"/>
      <c r="OQZ112" s="17"/>
      <c r="ORA112" s="17"/>
      <c r="ORB112" s="17"/>
      <c r="ORC112" s="17"/>
      <c r="ORD112" s="17"/>
      <c r="ORE112" s="17"/>
      <c r="ORF112" s="17"/>
      <c r="ORG112" s="17"/>
      <c r="ORH112" s="17"/>
      <c r="ORI112" s="17"/>
      <c r="ORJ112" s="17"/>
      <c r="ORK112" s="17"/>
      <c r="ORL112" s="17"/>
      <c r="ORM112" s="17"/>
      <c r="ORN112" s="17"/>
      <c r="ORO112" s="17"/>
      <c r="ORP112" s="17"/>
      <c r="ORQ112" s="17"/>
      <c r="ORR112" s="17"/>
      <c r="ORS112" s="17"/>
      <c r="ORT112" s="17"/>
      <c r="ORU112" s="17"/>
      <c r="ORV112" s="17"/>
      <c r="ORW112" s="17"/>
      <c r="ORX112" s="17"/>
      <c r="ORY112" s="17"/>
      <c r="ORZ112" s="17"/>
      <c r="OSA112" s="17"/>
      <c r="OSB112" s="17"/>
      <c r="OSC112" s="17"/>
      <c r="OSD112" s="17"/>
      <c r="OSE112" s="17"/>
      <c r="OSF112" s="17"/>
      <c r="OSG112" s="17"/>
      <c r="OSH112" s="17"/>
      <c r="OSI112" s="17"/>
      <c r="OSJ112" s="17"/>
      <c r="OSK112" s="17"/>
      <c r="OSL112" s="17"/>
      <c r="OSM112" s="17"/>
      <c r="OSN112" s="17"/>
      <c r="OSO112" s="17"/>
      <c r="OSP112" s="17"/>
      <c r="OSQ112" s="17"/>
      <c r="OSR112" s="17"/>
      <c r="OSS112" s="17"/>
      <c r="OST112" s="17"/>
      <c r="OSU112" s="17"/>
      <c r="OSV112" s="17"/>
      <c r="OSW112" s="17"/>
      <c r="OSX112" s="17"/>
      <c r="OSY112" s="17"/>
      <c r="OSZ112" s="17"/>
      <c r="OTA112" s="17"/>
      <c r="OTB112" s="17"/>
      <c r="OTC112" s="17"/>
      <c r="OTD112" s="17"/>
      <c r="OTE112" s="17"/>
      <c r="OTF112" s="17"/>
      <c r="OTG112" s="17"/>
      <c r="OTH112" s="17"/>
      <c r="OTI112" s="17"/>
      <c r="OTJ112" s="17"/>
      <c r="OTK112" s="17"/>
      <c r="OTL112" s="17"/>
      <c r="OTM112" s="17"/>
      <c r="OTN112" s="17"/>
      <c r="OTO112" s="17"/>
      <c r="OTP112" s="17"/>
      <c r="OTQ112" s="17"/>
      <c r="OTR112" s="17"/>
      <c r="OTS112" s="17"/>
      <c r="OTT112" s="17"/>
      <c r="OTU112" s="17"/>
      <c r="OTV112" s="17"/>
      <c r="OTW112" s="17"/>
      <c r="OTX112" s="17"/>
      <c r="OTY112" s="17"/>
      <c r="OTZ112" s="17"/>
      <c r="OUA112" s="17"/>
      <c r="OUB112" s="17"/>
      <c r="OUC112" s="17"/>
      <c r="OUD112" s="17"/>
      <c r="OUE112" s="17"/>
      <c r="OUF112" s="17"/>
      <c r="OUG112" s="17"/>
      <c r="OUH112" s="17"/>
      <c r="OUI112" s="17"/>
      <c r="OUJ112" s="17"/>
      <c r="OUK112" s="17"/>
      <c r="OUL112" s="17"/>
      <c r="OUM112" s="17"/>
      <c r="OUN112" s="17"/>
      <c r="OUO112" s="17"/>
      <c r="OUP112" s="17"/>
      <c r="OUQ112" s="17"/>
      <c r="OUR112" s="17"/>
      <c r="OUS112" s="17"/>
      <c r="OUT112" s="17"/>
      <c r="OUU112" s="17"/>
      <c r="OUV112" s="17"/>
      <c r="OUW112" s="17"/>
      <c r="OUX112" s="17"/>
      <c r="OUY112" s="17"/>
      <c r="OUZ112" s="17"/>
      <c r="OVA112" s="17"/>
      <c r="OVB112" s="17"/>
      <c r="OVC112" s="17"/>
      <c r="OVD112" s="17"/>
      <c r="OVE112" s="17"/>
      <c r="OVF112" s="17"/>
      <c r="OVG112" s="17"/>
      <c r="OVH112" s="17"/>
      <c r="OVI112" s="17"/>
      <c r="OVJ112" s="17"/>
      <c r="OVK112" s="17"/>
      <c r="OVL112" s="17"/>
      <c r="OVM112" s="17"/>
      <c r="OVN112" s="17"/>
      <c r="OVO112" s="17"/>
      <c r="OVP112" s="17"/>
      <c r="OVQ112" s="17"/>
      <c r="OVR112" s="17"/>
      <c r="OVS112" s="17"/>
      <c r="OVT112" s="17"/>
      <c r="OVU112" s="17"/>
      <c r="OVV112" s="17"/>
      <c r="OVW112" s="17"/>
      <c r="OVX112" s="17"/>
      <c r="OVY112" s="17"/>
      <c r="OVZ112" s="17"/>
      <c r="OWA112" s="17"/>
      <c r="OWB112" s="17"/>
      <c r="OWC112" s="17"/>
      <c r="OWD112" s="17"/>
      <c r="OWE112" s="17"/>
      <c r="OWF112" s="17"/>
      <c r="OWG112" s="17"/>
      <c r="OWH112" s="17"/>
      <c r="OWI112" s="17"/>
      <c r="OWJ112" s="17"/>
      <c r="OWK112" s="17"/>
      <c r="OWL112" s="17"/>
      <c r="OWM112" s="17"/>
      <c r="OWN112" s="17"/>
      <c r="OWO112" s="17"/>
      <c r="OWP112" s="17"/>
      <c r="OWQ112" s="17"/>
      <c r="OWR112" s="17"/>
      <c r="OWS112" s="17"/>
      <c r="OWT112" s="17"/>
      <c r="OWU112" s="17"/>
      <c r="OWV112" s="17"/>
      <c r="OWW112" s="17"/>
      <c r="OWX112" s="17"/>
      <c r="OWY112" s="17"/>
      <c r="OWZ112" s="17"/>
      <c r="OXA112" s="17"/>
      <c r="OXB112" s="17"/>
      <c r="OXC112" s="17"/>
      <c r="OXD112" s="17"/>
      <c r="OXE112" s="17"/>
      <c r="OXF112" s="17"/>
      <c r="OXG112" s="17"/>
      <c r="OXH112" s="17"/>
      <c r="OXI112" s="17"/>
      <c r="OXJ112" s="17"/>
      <c r="OXK112" s="17"/>
      <c r="OXL112" s="17"/>
      <c r="OXM112" s="17"/>
      <c r="OXN112" s="17"/>
      <c r="OXO112" s="17"/>
      <c r="OXP112" s="17"/>
      <c r="OXQ112" s="17"/>
      <c r="OXR112" s="17"/>
      <c r="OXS112" s="17"/>
      <c r="OXT112" s="17"/>
      <c r="OXU112" s="17"/>
      <c r="OXV112" s="17"/>
      <c r="OXW112" s="17"/>
      <c r="OXX112" s="17"/>
      <c r="OXY112" s="17"/>
      <c r="OXZ112" s="17"/>
      <c r="OYA112" s="17"/>
      <c r="OYB112" s="17"/>
      <c r="OYC112" s="17"/>
      <c r="OYD112" s="17"/>
      <c r="OYE112" s="17"/>
      <c r="OYF112" s="17"/>
      <c r="OYG112" s="17"/>
      <c r="OYH112" s="17"/>
      <c r="OYI112" s="17"/>
      <c r="OYJ112" s="17"/>
      <c r="OYK112" s="17"/>
      <c r="OYL112" s="17"/>
      <c r="OYM112" s="17"/>
      <c r="OYN112" s="17"/>
      <c r="OYO112" s="17"/>
      <c r="OYP112" s="17"/>
      <c r="OYQ112" s="17"/>
      <c r="OYR112" s="17"/>
      <c r="OYS112" s="17"/>
      <c r="OYT112" s="17"/>
      <c r="OYU112" s="17"/>
      <c r="OYV112" s="17"/>
      <c r="OYW112" s="17"/>
      <c r="OYX112" s="17"/>
      <c r="OYY112" s="17"/>
      <c r="OYZ112" s="17"/>
      <c r="OZA112" s="17"/>
      <c r="OZB112" s="17"/>
      <c r="OZC112" s="17"/>
      <c r="OZD112" s="17"/>
      <c r="OZE112" s="17"/>
      <c r="OZF112" s="17"/>
      <c r="OZG112" s="17"/>
      <c r="OZH112" s="17"/>
      <c r="OZI112" s="17"/>
      <c r="OZJ112" s="17"/>
      <c r="OZK112" s="17"/>
      <c r="OZL112" s="17"/>
      <c r="OZM112" s="17"/>
      <c r="OZN112" s="17"/>
      <c r="OZO112" s="17"/>
      <c r="OZP112" s="17"/>
      <c r="OZQ112" s="17"/>
      <c r="OZR112" s="17"/>
      <c r="OZS112" s="17"/>
      <c r="OZT112" s="17"/>
      <c r="OZU112" s="17"/>
      <c r="OZV112" s="17"/>
      <c r="OZW112" s="17"/>
      <c r="OZX112" s="17"/>
      <c r="OZY112" s="17"/>
      <c r="OZZ112" s="17"/>
      <c r="PAA112" s="17"/>
      <c r="PAB112" s="17"/>
      <c r="PAC112" s="17"/>
      <c r="PAD112" s="17"/>
      <c r="PAE112" s="17"/>
      <c r="PAF112" s="17"/>
      <c r="PAG112" s="17"/>
      <c r="PAH112" s="17"/>
      <c r="PAI112" s="17"/>
      <c r="PAJ112" s="17"/>
      <c r="PAK112" s="17"/>
      <c r="PAL112" s="17"/>
      <c r="PAM112" s="17"/>
      <c r="PAN112" s="17"/>
      <c r="PAO112" s="17"/>
      <c r="PAP112" s="17"/>
      <c r="PAQ112" s="17"/>
      <c r="PAR112" s="17"/>
      <c r="PAS112" s="17"/>
      <c r="PAT112" s="17"/>
      <c r="PAU112" s="17"/>
      <c r="PAV112" s="17"/>
      <c r="PAW112" s="17"/>
      <c r="PAX112" s="17"/>
      <c r="PAY112" s="17"/>
      <c r="PAZ112" s="17"/>
      <c r="PBA112" s="17"/>
      <c r="PBB112" s="17"/>
      <c r="PBC112" s="17"/>
      <c r="PBD112" s="17"/>
      <c r="PBE112" s="17"/>
      <c r="PBF112" s="17"/>
      <c r="PBG112" s="17"/>
      <c r="PBH112" s="17"/>
      <c r="PBI112" s="17"/>
      <c r="PBJ112" s="17"/>
      <c r="PBK112" s="17"/>
      <c r="PBL112" s="17"/>
      <c r="PBM112" s="17"/>
      <c r="PBN112" s="17"/>
      <c r="PBO112" s="17"/>
      <c r="PBP112" s="17"/>
      <c r="PBQ112" s="17"/>
      <c r="PBR112" s="17"/>
      <c r="PBS112" s="17"/>
      <c r="PBT112" s="17"/>
      <c r="PBU112" s="17"/>
      <c r="PBV112" s="17"/>
      <c r="PBW112" s="17"/>
      <c r="PBX112" s="17"/>
      <c r="PBY112" s="17"/>
      <c r="PBZ112" s="17"/>
      <c r="PCA112" s="17"/>
      <c r="PCB112" s="17"/>
      <c r="PCC112" s="17"/>
      <c r="PCD112" s="17"/>
      <c r="PCE112" s="17"/>
      <c r="PCF112" s="17"/>
      <c r="PCG112" s="17"/>
      <c r="PCH112" s="17"/>
      <c r="PCI112" s="17"/>
      <c r="PCJ112" s="17"/>
      <c r="PCK112" s="17"/>
      <c r="PCL112" s="17"/>
      <c r="PCM112" s="17"/>
      <c r="PCN112" s="17"/>
      <c r="PCO112" s="17"/>
      <c r="PCP112" s="17"/>
      <c r="PCQ112" s="17"/>
      <c r="PCR112" s="17"/>
      <c r="PCS112" s="17"/>
      <c r="PCT112" s="17"/>
      <c r="PCU112" s="17"/>
      <c r="PCV112" s="17"/>
      <c r="PCW112" s="17"/>
      <c r="PCX112" s="17"/>
      <c r="PCY112" s="17"/>
      <c r="PCZ112" s="17"/>
      <c r="PDA112" s="17"/>
      <c r="PDB112" s="17"/>
      <c r="PDC112" s="17"/>
      <c r="PDD112" s="17"/>
      <c r="PDE112" s="17"/>
      <c r="PDF112" s="17"/>
      <c r="PDG112" s="17"/>
      <c r="PDH112" s="17"/>
      <c r="PDI112" s="17"/>
      <c r="PDJ112" s="17"/>
      <c r="PDK112" s="17"/>
      <c r="PDL112" s="17"/>
      <c r="PDM112" s="17"/>
      <c r="PDN112" s="17"/>
      <c r="PDO112" s="17"/>
      <c r="PDP112" s="17"/>
      <c r="PDQ112" s="17"/>
      <c r="PDR112" s="17"/>
      <c r="PDS112" s="17"/>
      <c r="PDT112" s="17"/>
      <c r="PDU112" s="17"/>
      <c r="PDV112" s="17"/>
      <c r="PDW112" s="17"/>
      <c r="PDX112" s="17"/>
      <c r="PDY112" s="17"/>
      <c r="PDZ112" s="17"/>
      <c r="PEA112" s="17"/>
      <c r="PEB112" s="17"/>
      <c r="PEC112" s="17"/>
      <c r="PED112" s="17"/>
      <c r="PEE112" s="17"/>
      <c r="PEF112" s="17"/>
      <c r="PEG112" s="17"/>
      <c r="PEH112" s="17"/>
      <c r="PEI112" s="17"/>
      <c r="PEJ112" s="17"/>
      <c r="PEK112" s="17"/>
      <c r="PEL112" s="17"/>
      <c r="PEM112" s="17"/>
      <c r="PEN112" s="17"/>
      <c r="PEO112" s="17"/>
      <c r="PEP112" s="17"/>
      <c r="PEQ112" s="17"/>
      <c r="PER112" s="17"/>
      <c r="PES112" s="17"/>
      <c r="PET112" s="17"/>
      <c r="PEU112" s="17"/>
      <c r="PEV112" s="17"/>
      <c r="PEW112" s="17"/>
      <c r="PEX112" s="17"/>
      <c r="PEY112" s="17"/>
      <c r="PEZ112" s="17"/>
      <c r="PFA112" s="17"/>
      <c r="PFB112" s="17"/>
      <c r="PFC112" s="17"/>
      <c r="PFD112" s="17"/>
      <c r="PFE112" s="17"/>
      <c r="PFF112" s="17"/>
      <c r="PFG112" s="17"/>
      <c r="PFH112" s="17"/>
      <c r="PFI112" s="17"/>
      <c r="PFJ112" s="17"/>
      <c r="PFK112" s="17"/>
      <c r="PFL112" s="17"/>
      <c r="PFM112" s="17"/>
      <c r="PFN112" s="17"/>
      <c r="PFO112" s="17"/>
      <c r="PFP112" s="17"/>
      <c r="PFQ112" s="17"/>
      <c r="PFR112" s="17"/>
      <c r="PFS112" s="17"/>
      <c r="PFT112" s="17"/>
      <c r="PFU112" s="17"/>
      <c r="PFV112" s="17"/>
      <c r="PFW112" s="17"/>
      <c r="PFX112" s="17"/>
      <c r="PFY112" s="17"/>
      <c r="PFZ112" s="17"/>
      <c r="PGA112" s="17"/>
      <c r="PGB112" s="17"/>
      <c r="PGC112" s="17"/>
      <c r="PGD112" s="17"/>
      <c r="PGE112" s="17"/>
      <c r="PGF112" s="17"/>
      <c r="PGG112" s="17"/>
      <c r="PGH112" s="17"/>
      <c r="PGI112" s="17"/>
      <c r="PGJ112" s="17"/>
      <c r="PGK112" s="17"/>
      <c r="PGL112" s="17"/>
      <c r="PGM112" s="17"/>
      <c r="PGN112" s="17"/>
      <c r="PGO112" s="17"/>
      <c r="PGP112" s="17"/>
      <c r="PGQ112" s="17"/>
      <c r="PGR112" s="17"/>
      <c r="PGS112" s="17"/>
      <c r="PGT112" s="17"/>
      <c r="PGU112" s="17"/>
      <c r="PGV112" s="17"/>
      <c r="PGW112" s="17"/>
      <c r="PGX112" s="17"/>
      <c r="PGY112" s="17"/>
      <c r="PGZ112" s="17"/>
      <c r="PHA112" s="17"/>
      <c r="PHB112" s="17"/>
      <c r="PHC112" s="17"/>
      <c r="PHD112" s="17"/>
      <c r="PHE112" s="17"/>
      <c r="PHF112" s="17"/>
      <c r="PHG112" s="17"/>
      <c r="PHH112" s="17"/>
      <c r="PHI112" s="17"/>
      <c r="PHJ112" s="17"/>
      <c r="PHK112" s="17"/>
      <c r="PHL112" s="17"/>
      <c r="PHM112" s="17"/>
      <c r="PHN112" s="17"/>
      <c r="PHO112" s="17"/>
      <c r="PHP112" s="17"/>
      <c r="PHQ112" s="17"/>
      <c r="PHR112" s="17"/>
      <c r="PHS112" s="17"/>
      <c r="PHT112" s="17"/>
      <c r="PHU112" s="17"/>
      <c r="PHV112" s="17"/>
      <c r="PHW112" s="17"/>
      <c r="PHX112" s="17"/>
      <c r="PHY112" s="17"/>
      <c r="PHZ112" s="17"/>
      <c r="PIA112" s="17"/>
      <c r="PIB112" s="17"/>
      <c r="PIC112" s="17"/>
      <c r="PID112" s="17"/>
      <c r="PIE112" s="17"/>
      <c r="PIF112" s="17"/>
      <c r="PIG112" s="17"/>
      <c r="PIH112" s="17"/>
      <c r="PII112" s="17"/>
      <c r="PIJ112" s="17"/>
      <c r="PIK112" s="17"/>
      <c r="PIL112" s="17"/>
      <c r="PIM112" s="17"/>
      <c r="PIN112" s="17"/>
      <c r="PIO112" s="17"/>
      <c r="PIP112" s="17"/>
      <c r="PIQ112" s="17"/>
      <c r="PIR112" s="17"/>
      <c r="PIS112" s="17"/>
      <c r="PIT112" s="17"/>
      <c r="PIU112" s="17"/>
      <c r="PIV112" s="17"/>
      <c r="PIW112" s="17"/>
      <c r="PIX112" s="17"/>
      <c r="PIY112" s="17"/>
      <c r="PIZ112" s="17"/>
      <c r="PJA112" s="17"/>
      <c r="PJB112" s="17"/>
      <c r="PJC112" s="17"/>
      <c r="PJD112" s="17"/>
      <c r="PJE112" s="17"/>
      <c r="PJF112" s="17"/>
      <c r="PJG112" s="17"/>
      <c r="PJH112" s="17"/>
      <c r="PJI112" s="17"/>
      <c r="PJJ112" s="17"/>
      <c r="PJK112" s="17"/>
      <c r="PJL112" s="17"/>
      <c r="PJM112" s="17"/>
      <c r="PJN112" s="17"/>
      <c r="PJO112" s="17"/>
      <c r="PJP112" s="17"/>
      <c r="PJQ112" s="17"/>
      <c r="PJR112" s="17"/>
      <c r="PJS112" s="17"/>
      <c r="PJT112" s="17"/>
      <c r="PJU112" s="17"/>
      <c r="PJV112" s="17"/>
      <c r="PJW112" s="17"/>
      <c r="PJX112" s="17"/>
      <c r="PJY112" s="17"/>
      <c r="PJZ112" s="17"/>
      <c r="PKA112" s="17"/>
      <c r="PKB112" s="17"/>
      <c r="PKC112" s="17"/>
      <c r="PKD112" s="17"/>
      <c r="PKE112" s="17"/>
      <c r="PKF112" s="17"/>
      <c r="PKG112" s="17"/>
      <c r="PKH112" s="17"/>
      <c r="PKI112" s="17"/>
      <c r="PKJ112" s="17"/>
      <c r="PKK112" s="17"/>
      <c r="PKL112" s="17"/>
      <c r="PKM112" s="17"/>
      <c r="PKN112" s="17"/>
      <c r="PKO112" s="17"/>
      <c r="PKP112" s="17"/>
      <c r="PKQ112" s="17"/>
      <c r="PKR112" s="17"/>
      <c r="PKS112" s="17"/>
      <c r="PKT112" s="17"/>
      <c r="PKU112" s="17"/>
      <c r="PKV112" s="17"/>
      <c r="PKW112" s="17"/>
      <c r="PKX112" s="17"/>
      <c r="PKY112" s="17"/>
      <c r="PKZ112" s="17"/>
      <c r="PLA112" s="17"/>
      <c r="PLB112" s="17"/>
      <c r="PLC112" s="17"/>
      <c r="PLD112" s="17"/>
      <c r="PLE112" s="17"/>
      <c r="PLF112" s="17"/>
      <c r="PLG112" s="17"/>
      <c r="PLH112" s="17"/>
      <c r="PLI112" s="17"/>
      <c r="PLJ112" s="17"/>
      <c r="PLK112" s="17"/>
      <c r="PLL112" s="17"/>
      <c r="PLM112" s="17"/>
      <c r="PLN112" s="17"/>
      <c r="PLO112" s="17"/>
      <c r="PLP112" s="17"/>
      <c r="PLQ112" s="17"/>
      <c r="PLR112" s="17"/>
      <c r="PLS112" s="17"/>
      <c r="PLT112" s="17"/>
      <c r="PLU112" s="17"/>
      <c r="PLV112" s="17"/>
      <c r="PLW112" s="17"/>
      <c r="PLX112" s="17"/>
      <c r="PLY112" s="17"/>
      <c r="PLZ112" s="17"/>
      <c r="PMA112" s="17"/>
      <c r="PMB112" s="17"/>
      <c r="PMC112" s="17"/>
      <c r="PMD112" s="17"/>
      <c r="PME112" s="17"/>
      <c r="PMF112" s="17"/>
      <c r="PMG112" s="17"/>
      <c r="PMH112" s="17"/>
      <c r="PMI112" s="17"/>
      <c r="PMJ112" s="17"/>
      <c r="PMK112" s="17"/>
      <c r="PML112" s="17"/>
      <c r="PMM112" s="17"/>
      <c r="PMN112" s="17"/>
      <c r="PMO112" s="17"/>
      <c r="PMP112" s="17"/>
      <c r="PMQ112" s="17"/>
      <c r="PMR112" s="17"/>
      <c r="PMS112" s="17"/>
      <c r="PMT112" s="17"/>
      <c r="PMU112" s="17"/>
      <c r="PMV112" s="17"/>
      <c r="PMW112" s="17"/>
      <c r="PMX112" s="17"/>
      <c r="PMY112" s="17"/>
      <c r="PMZ112" s="17"/>
      <c r="PNA112" s="17"/>
      <c r="PNB112" s="17"/>
      <c r="PNC112" s="17"/>
      <c r="PND112" s="17"/>
      <c r="PNE112" s="17"/>
      <c r="PNF112" s="17"/>
      <c r="PNG112" s="17"/>
      <c r="PNH112" s="17"/>
      <c r="PNI112" s="17"/>
      <c r="PNJ112" s="17"/>
      <c r="PNK112" s="17"/>
      <c r="PNL112" s="17"/>
      <c r="PNM112" s="17"/>
      <c r="PNN112" s="17"/>
      <c r="PNO112" s="17"/>
      <c r="PNP112" s="17"/>
      <c r="PNQ112" s="17"/>
      <c r="PNR112" s="17"/>
      <c r="PNS112" s="17"/>
      <c r="PNT112" s="17"/>
      <c r="PNU112" s="17"/>
      <c r="PNV112" s="17"/>
      <c r="PNW112" s="17"/>
      <c r="PNX112" s="17"/>
      <c r="PNY112" s="17"/>
      <c r="PNZ112" s="17"/>
      <c r="POA112" s="17"/>
      <c r="POB112" s="17"/>
      <c r="POC112" s="17"/>
      <c r="POD112" s="17"/>
      <c r="POE112" s="17"/>
      <c r="POF112" s="17"/>
      <c r="POG112" s="17"/>
      <c r="POH112" s="17"/>
      <c r="POI112" s="17"/>
      <c r="POJ112" s="17"/>
      <c r="POK112" s="17"/>
      <c r="POL112" s="17"/>
      <c r="POM112" s="17"/>
      <c r="PON112" s="17"/>
      <c r="POO112" s="17"/>
      <c r="POP112" s="17"/>
      <c r="POQ112" s="17"/>
      <c r="POR112" s="17"/>
      <c r="POS112" s="17"/>
      <c r="POT112" s="17"/>
      <c r="POU112" s="17"/>
      <c r="POV112" s="17"/>
      <c r="POW112" s="17"/>
      <c r="POX112" s="17"/>
      <c r="POY112" s="17"/>
      <c r="POZ112" s="17"/>
      <c r="PPA112" s="17"/>
      <c r="PPB112" s="17"/>
      <c r="PPC112" s="17"/>
      <c r="PPD112" s="17"/>
      <c r="PPE112" s="17"/>
      <c r="PPF112" s="17"/>
      <c r="PPG112" s="17"/>
      <c r="PPH112" s="17"/>
      <c r="PPI112" s="17"/>
      <c r="PPJ112" s="17"/>
      <c r="PPK112" s="17"/>
      <c r="PPL112" s="17"/>
      <c r="PPM112" s="17"/>
      <c r="PPN112" s="17"/>
      <c r="PPO112" s="17"/>
      <c r="PPP112" s="17"/>
      <c r="PPQ112" s="17"/>
      <c r="PPR112" s="17"/>
      <c r="PPS112" s="17"/>
      <c r="PPT112" s="17"/>
      <c r="PPU112" s="17"/>
      <c r="PPV112" s="17"/>
      <c r="PPW112" s="17"/>
      <c r="PPX112" s="17"/>
      <c r="PPY112" s="17"/>
      <c r="PPZ112" s="17"/>
      <c r="PQA112" s="17"/>
      <c r="PQB112" s="17"/>
      <c r="PQC112" s="17"/>
      <c r="PQD112" s="17"/>
      <c r="PQE112" s="17"/>
      <c r="PQF112" s="17"/>
      <c r="PQG112" s="17"/>
      <c r="PQH112" s="17"/>
      <c r="PQI112" s="17"/>
      <c r="PQJ112" s="17"/>
      <c r="PQK112" s="17"/>
      <c r="PQL112" s="17"/>
      <c r="PQM112" s="17"/>
      <c r="PQN112" s="17"/>
      <c r="PQO112" s="17"/>
      <c r="PQP112" s="17"/>
      <c r="PQQ112" s="17"/>
      <c r="PQR112" s="17"/>
      <c r="PQS112" s="17"/>
      <c r="PQT112" s="17"/>
      <c r="PQU112" s="17"/>
      <c r="PQV112" s="17"/>
      <c r="PQW112" s="17"/>
      <c r="PQX112" s="17"/>
      <c r="PQY112" s="17"/>
      <c r="PQZ112" s="17"/>
      <c r="PRA112" s="17"/>
      <c r="PRB112" s="17"/>
      <c r="PRC112" s="17"/>
      <c r="PRD112" s="17"/>
      <c r="PRE112" s="17"/>
      <c r="PRF112" s="17"/>
      <c r="PRG112" s="17"/>
      <c r="PRH112" s="17"/>
      <c r="PRI112" s="17"/>
      <c r="PRJ112" s="17"/>
      <c r="PRK112" s="17"/>
      <c r="PRL112" s="17"/>
      <c r="PRM112" s="17"/>
      <c r="PRN112" s="17"/>
      <c r="PRO112" s="17"/>
      <c r="PRP112" s="17"/>
      <c r="PRQ112" s="17"/>
      <c r="PRR112" s="17"/>
      <c r="PRS112" s="17"/>
      <c r="PRT112" s="17"/>
      <c r="PRU112" s="17"/>
      <c r="PRV112" s="17"/>
      <c r="PRW112" s="17"/>
      <c r="PRX112" s="17"/>
      <c r="PRY112" s="17"/>
      <c r="PRZ112" s="17"/>
      <c r="PSA112" s="17"/>
      <c r="PSB112" s="17"/>
      <c r="PSC112" s="17"/>
      <c r="PSD112" s="17"/>
      <c r="PSE112" s="17"/>
      <c r="PSF112" s="17"/>
      <c r="PSG112" s="17"/>
      <c r="PSH112" s="17"/>
      <c r="PSI112" s="17"/>
      <c r="PSJ112" s="17"/>
      <c r="PSK112" s="17"/>
      <c r="PSL112" s="17"/>
      <c r="PSM112" s="17"/>
      <c r="PSN112" s="17"/>
      <c r="PSO112" s="17"/>
      <c r="PSP112" s="17"/>
      <c r="PSQ112" s="17"/>
      <c r="PSR112" s="17"/>
      <c r="PSS112" s="17"/>
      <c r="PST112" s="17"/>
      <c r="PSU112" s="17"/>
      <c r="PSV112" s="17"/>
      <c r="PSW112" s="17"/>
      <c r="PSX112" s="17"/>
      <c r="PSY112" s="17"/>
      <c r="PSZ112" s="17"/>
      <c r="PTA112" s="17"/>
      <c r="PTB112" s="17"/>
      <c r="PTC112" s="17"/>
      <c r="PTD112" s="17"/>
      <c r="PTE112" s="17"/>
      <c r="PTF112" s="17"/>
      <c r="PTG112" s="17"/>
      <c r="PTH112" s="17"/>
      <c r="PTI112" s="17"/>
      <c r="PTJ112" s="17"/>
      <c r="PTK112" s="17"/>
      <c r="PTL112" s="17"/>
      <c r="PTM112" s="17"/>
      <c r="PTN112" s="17"/>
      <c r="PTO112" s="17"/>
      <c r="PTP112" s="17"/>
      <c r="PTQ112" s="17"/>
      <c r="PTR112" s="17"/>
      <c r="PTS112" s="17"/>
      <c r="PTT112" s="17"/>
      <c r="PTU112" s="17"/>
      <c r="PTV112" s="17"/>
      <c r="PTW112" s="17"/>
      <c r="PTX112" s="17"/>
      <c r="PTY112" s="17"/>
      <c r="PTZ112" s="17"/>
      <c r="PUA112" s="17"/>
      <c r="PUB112" s="17"/>
      <c r="PUC112" s="17"/>
      <c r="PUD112" s="17"/>
      <c r="PUE112" s="17"/>
      <c r="PUF112" s="17"/>
      <c r="PUG112" s="17"/>
      <c r="PUH112" s="17"/>
      <c r="PUI112" s="17"/>
      <c r="PUJ112" s="17"/>
      <c r="PUK112" s="17"/>
      <c r="PUL112" s="17"/>
      <c r="PUM112" s="17"/>
      <c r="PUN112" s="17"/>
      <c r="PUO112" s="17"/>
      <c r="PUP112" s="17"/>
      <c r="PUQ112" s="17"/>
      <c r="PUR112" s="17"/>
      <c r="PUS112" s="17"/>
      <c r="PUT112" s="17"/>
      <c r="PUU112" s="17"/>
      <c r="PUV112" s="17"/>
      <c r="PUW112" s="17"/>
      <c r="PUX112" s="17"/>
      <c r="PUY112" s="17"/>
      <c r="PUZ112" s="17"/>
      <c r="PVA112" s="17"/>
      <c r="PVB112" s="17"/>
      <c r="PVC112" s="17"/>
      <c r="PVD112" s="17"/>
      <c r="PVE112" s="17"/>
      <c r="PVF112" s="17"/>
      <c r="PVG112" s="17"/>
      <c r="PVH112" s="17"/>
      <c r="PVI112" s="17"/>
      <c r="PVJ112" s="17"/>
      <c r="PVK112" s="17"/>
      <c r="PVL112" s="17"/>
      <c r="PVM112" s="17"/>
      <c r="PVN112" s="17"/>
      <c r="PVO112" s="17"/>
      <c r="PVP112" s="17"/>
      <c r="PVQ112" s="17"/>
      <c r="PVR112" s="17"/>
      <c r="PVS112" s="17"/>
      <c r="PVT112" s="17"/>
      <c r="PVU112" s="17"/>
      <c r="PVV112" s="17"/>
      <c r="PVW112" s="17"/>
      <c r="PVX112" s="17"/>
      <c r="PVY112" s="17"/>
      <c r="PVZ112" s="17"/>
      <c r="PWA112" s="17"/>
      <c r="PWB112" s="17"/>
      <c r="PWC112" s="17"/>
      <c r="PWD112" s="17"/>
      <c r="PWE112" s="17"/>
      <c r="PWF112" s="17"/>
      <c r="PWG112" s="17"/>
      <c r="PWH112" s="17"/>
      <c r="PWI112" s="17"/>
      <c r="PWJ112" s="17"/>
      <c r="PWK112" s="17"/>
      <c r="PWL112" s="17"/>
      <c r="PWM112" s="17"/>
      <c r="PWN112" s="17"/>
      <c r="PWO112" s="17"/>
      <c r="PWP112" s="17"/>
      <c r="PWQ112" s="17"/>
      <c r="PWR112" s="17"/>
      <c r="PWS112" s="17"/>
      <c r="PWT112" s="17"/>
      <c r="PWU112" s="17"/>
      <c r="PWV112" s="17"/>
      <c r="PWW112" s="17"/>
      <c r="PWX112" s="17"/>
      <c r="PWY112" s="17"/>
      <c r="PWZ112" s="17"/>
      <c r="PXA112" s="17"/>
      <c r="PXB112" s="17"/>
      <c r="PXC112" s="17"/>
      <c r="PXD112" s="17"/>
      <c r="PXE112" s="17"/>
      <c r="PXF112" s="17"/>
      <c r="PXG112" s="17"/>
      <c r="PXH112" s="17"/>
      <c r="PXI112" s="17"/>
      <c r="PXJ112" s="17"/>
      <c r="PXK112" s="17"/>
      <c r="PXL112" s="17"/>
      <c r="PXM112" s="17"/>
      <c r="PXN112" s="17"/>
      <c r="PXO112" s="17"/>
      <c r="PXP112" s="17"/>
      <c r="PXQ112" s="17"/>
      <c r="PXR112" s="17"/>
      <c r="PXS112" s="17"/>
      <c r="PXT112" s="17"/>
      <c r="PXU112" s="17"/>
      <c r="PXV112" s="17"/>
      <c r="PXW112" s="17"/>
      <c r="PXX112" s="17"/>
      <c r="PXY112" s="17"/>
      <c r="PXZ112" s="17"/>
      <c r="PYA112" s="17"/>
      <c r="PYB112" s="17"/>
      <c r="PYC112" s="17"/>
      <c r="PYD112" s="17"/>
      <c r="PYE112" s="17"/>
      <c r="PYF112" s="17"/>
      <c r="PYG112" s="17"/>
      <c r="PYH112" s="17"/>
      <c r="PYI112" s="17"/>
      <c r="PYJ112" s="17"/>
      <c r="PYK112" s="17"/>
      <c r="PYL112" s="17"/>
      <c r="PYM112" s="17"/>
      <c r="PYN112" s="17"/>
      <c r="PYO112" s="17"/>
      <c r="PYP112" s="17"/>
      <c r="PYQ112" s="17"/>
      <c r="PYR112" s="17"/>
      <c r="PYS112" s="17"/>
      <c r="PYT112" s="17"/>
      <c r="PYU112" s="17"/>
      <c r="PYV112" s="17"/>
      <c r="PYW112" s="17"/>
      <c r="PYX112" s="17"/>
      <c r="PYY112" s="17"/>
      <c r="PYZ112" s="17"/>
      <c r="PZA112" s="17"/>
      <c r="PZB112" s="17"/>
      <c r="PZC112" s="17"/>
      <c r="PZD112" s="17"/>
      <c r="PZE112" s="17"/>
      <c r="PZF112" s="17"/>
      <c r="PZG112" s="17"/>
      <c r="PZH112" s="17"/>
      <c r="PZI112" s="17"/>
      <c r="PZJ112" s="17"/>
      <c r="PZK112" s="17"/>
      <c r="PZL112" s="17"/>
      <c r="PZM112" s="17"/>
      <c r="PZN112" s="17"/>
      <c r="PZO112" s="17"/>
      <c r="PZP112" s="17"/>
      <c r="PZQ112" s="17"/>
      <c r="PZR112" s="17"/>
      <c r="PZS112" s="17"/>
      <c r="PZT112" s="17"/>
      <c r="PZU112" s="17"/>
      <c r="PZV112" s="17"/>
      <c r="PZW112" s="17"/>
      <c r="PZX112" s="17"/>
      <c r="PZY112" s="17"/>
      <c r="PZZ112" s="17"/>
      <c r="QAA112" s="17"/>
      <c r="QAB112" s="17"/>
      <c r="QAC112" s="17"/>
      <c r="QAD112" s="17"/>
      <c r="QAE112" s="17"/>
      <c r="QAF112" s="17"/>
      <c r="QAG112" s="17"/>
      <c r="QAH112" s="17"/>
      <c r="QAI112" s="17"/>
      <c r="QAJ112" s="17"/>
      <c r="QAK112" s="17"/>
      <c r="QAL112" s="17"/>
      <c r="QAM112" s="17"/>
      <c r="QAN112" s="17"/>
      <c r="QAO112" s="17"/>
      <c r="QAP112" s="17"/>
      <c r="QAQ112" s="17"/>
      <c r="QAR112" s="17"/>
      <c r="QAS112" s="17"/>
      <c r="QAT112" s="17"/>
      <c r="QAU112" s="17"/>
      <c r="QAV112" s="17"/>
      <c r="QAW112" s="17"/>
      <c r="QAX112" s="17"/>
      <c r="QAY112" s="17"/>
      <c r="QAZ112" s="17"/>
      <c r="QBA112" s="17"/>
      <c r="QBB112" s="17"/>
      <c r="QBC112" s="17"/>
      <c r="QBD112" s="17"/>
      <c r="QBE112" s="17"/>
      <c r="QBF112" s="17"/>
      <c r="QBG112" s="17"/>
      <c r="QBH112" s="17"/>
      <c r="QBI112" s="17"/>
      <c r="QBJ112" s="17"/>
      <c r="QBK112" s="17"/>
      <c r="QBL112" s="17"/>
      <c r="QBM112" s="17"/>
      <c r="QBN112" s="17"/>
      <c r="QBO112" s="17"/>
      <c r="QBP112" s="17"/>
      <c r="QBQ112" s="17"/>
      <c r="QBR112" s="17"/>
      <c r="QBS112" s="17"/>
      <c r="QBT112" s="17"/>
      <c r="QBU112" s="17"/>
      <c r="QBV112" s="17"/>
      <c r="QBW112" s="17"/>
      <c r="QBX112" s="17"/>
      <c r="QBY112" s="17"/>
      <c r="QBZ112" s="17"/>
      <c r="QCA112" s="17"/>
      <c r="QCB112" s="17"/>
      <c r="QCC112" s="17"/>
      <c r="QCD112" s="17"/>
      <c r="QCE112" s="17"/>
      <c r="QCF112" s="17"/>
      <c r="QCG112" s="17"/>
      <c r="QCH112" s="17"/>
      <c r="QCI112" s="17"/>
      <c r="QCJ112" s="17"/>
      <c r="QCK112" s="17"/>
      <c r="QCL112" s="17"/>
      <c r="QCM112" s="17"/>
      <c r="QCN112" s="17"/>
      <c r="QCO112" s="17"/>
      <c r="QCP112" s="17"/>
      <c r="QCQ112" s="17"/>
      <c r="QCR112" s="17"/>
      <c r="QCS112" s="17"/>
      <c r="QCT112" s="17"/>
      <c r="QCU112" s="17"/>
      <c r="QCV112" s="17"/>
      <c r="QCW112" s="17"/>
      <c r="QCX112" s="17"/>
      <c r="QCY112" s="17"/>
      <c r="QCZ112" s="17"/>
      <c r="QDA112" s="17"/>
      <c r="QDB112" s="17"/>
      <c r="QDC112" s="17"/>
      <c r="QDD112" s="17"/>
      <c r="QDE112" s="17"/>
      <c r="QDF112" s="17"/>
      <c r="QDG112" s="17"/>
      <c r="QDH112" s="17"/>
      <c r="QDI112" s="17"/>
      <c r="QDJ112" s="17"/>
      <c r="QDK112" s="17"/>
      <c r="QDL112" s="17"/>
      <c r="QDM112" s="17"/>
      <c r="QDN112" s="17"/>
      <c r="QDO112" s="17"/>
      <c r="QDP112" s="17"/>
      <c r="QDQ112" s="17"/>
      <c r="QDR112" s="17"/>
      <c r="QDS112" s="17"/>
      <c r="QDT112" s="17"/>
      <c r="QDU112" s="17"/>
      <c r="QDV112" s="17"/>
      <c r="QDW112" s="17"/>
      <c r="QDX112" s="17"/>
      <c r="QDY112" s="17"/>
      <c r="QDZ112" s="17"/>
      <c r="QEA112" s="17"/>
      <c r="QEB112" s="17"/>
      <c r="QEC112" s="17"/>
      <c r="QED112" s="17"/>
      <c r="QEE112" s="17"/>
      <c r="QEF112" s="17"/>
      <c r="QEG112" s="17"/>
      <c r="QEH112" s="17"/>
      <c r="QEI112" s="17"/>
      <c r="QEJ112" s="17"/>
      <c r="QEK112" s="17"/>
      <c r="QEL112" s="17"/>
      <c r="QEM112" s="17"/>
      <c r="QEN112" s="17"/>
      <c r="QEO112" s="17"/>
      <c r="QEP112" s="17"/>
      <c r="QEQ112" s="17"/>
      <c r="QER112" s="17"/>
      <c r="QES112" s="17"/>
      <c r="QET112" s="17"/>
      <c r="QEU112" s="17"/>
      <c r="QEV112" s="17"/>
      <c r="QEW112" s="17"/>
      <c r="QEX112" s="17"/>
      <c r="QEY112" s="17"/>
      <c r="QEZ112" s="17"/>
      <c r="QFA112" s="17"/>
      <c r="QFB112" s="17"/>
      <c r="QFC112" s="17"/>
      <c r="QFD112" s="17"/>
      <c r="QFE112" s="17"/>
      <c r="QFF112" s="17"/>
      <c r="QFG112" s="17"/>
      <c r="QFH112" s="17"/>
      <c r="QFI112" s="17"/>
      <c r="QFJ112" s="17"/>
      <c r="QFK112" s="17"/>
      <c r="QFL112" s="17"/>
      <c r="QFM112" s="17"/>
      <c r="QFN112" s="17"/>
      <c r="QFO112" s="17"/>
      <c r="QFP112" s="17"/>
      <c r="QFQ112" s="17"/>
      <c r="QFR112" s="17"/>
      <c r="QFS112" s="17"/>
      <c r="QFT112" s="17"/>
      <c r="QFU112" s="17"/>
      <c r="QFV112" s="17"/>
      <c r="QFW112" s="17"/>
      <c r="QFX112" s="17"/>
      <c r="QFY112" s="17"/>
      <c r="QFZ112" s="17"/>
      <c r="QGA112" s="17"/>
      <c r="QGB112" s="17"/>
      <c r="QGC112" s="17"/>
      <c r="QGD112" s="17"/>
      <c r="QGE112" s="17"/>
      <c r="QGF112" s="17"/>
      <c r="QGG112" s="17"/>
      <c r="QGH112" s="17"/>
      <c r="QGI112" s="17"/>
      <c r="QGJ112" s="17"/>
      <c r="QGK112" s="17"/>
      <c r="QGL112" s="17"/>
      <c r="QGM112" s="17"/>
      <c r="QGN112" s="17"/>
      <c r="QGO112" s="17"/>
      <c r="QGP112" s="17"/>
      <c r="QGQ112" s="17"/>
      <c r="QGR112" s="17"/>
      <c r="QGS112" s="17"/>
      <c r="QGT112" s="17"/>
      <c r="QGU112" s="17"/>
      <c r="QGV112" s="17"/>
      <c r="QGW112" s="17"/>
      <c r="QGX112" s="17"/>
      <c r="QGY112" s="17"/>
      <c r="QGZ112" s="17"/>
      <c r="QHA112" s="17"/>
      <c r="QHB112" s="17"/>
      <c r="QHC112" s="17"/>
      <c r="QHD112" s="17"/>
      <c r="QHE112" s="17"/>
      <c r="QHF112" s="17"/>
      <c r="QHG112" s="17"/>
      <c r="QHH112" s="17"/>
      <c r="QHI112" s="17"/>
      <c r="QHJ112" s="17"/>
      <c r="QHK112" s="17"/>
      <c r="QHL112" s="17"/>
      <c r="QHM112" s="17"/>
      <c r="QHN112" s="17"/>
      <c r="QHO112" s="17"/>
      <c r="QHP112" s="17"/>
      <c r="QHQ112" s="17"/>
      <c r="QHR112" s="17"/>
      <c r="QHS112" s="17"/>
      <c r="QHT112" s="17"/>
      <c r="QHU112" s="17"/>
      <c r="QHV112" s="17"/>
      <c r="QHW112" s="17"/>
      <c r="QHX112" s="17"/>
      <c r="QHY112" s="17"/>
      <c r="QHZ112" s="17"/>
      <c r="QIA112" s="17"/>
      <c r="QIB112" s="17"/>
      <c r="QIC112" s="17"/>
      <c r="QID112" s="17"/>
      <c r="QIE112" s="17"/>
      <c r="QIF112" s="17"/>
      <c r="QIG112" s="17"/>
      <c r="QIH112" s="17"/>
      <c r="QII112" s="17"/>
      <c r="QIJ112" s="17"/>
      <c r="QIK112" s="17"/>
      <c r="QIL112" s="17"/>
      <c r="QIM112" s="17"/>
      <c r="QIN112" s="17"/>
      <c r="QIO112" s="17"/>
      <c r="QIP112" s="17"/>
      <c r="QIQ112" s="17"/>
      <c r="QIR112" s="17"/>
      <c r="QIS112" s="17"/>
      <c r="QIT112" s="17"/>
      <c r="QIU112" s="17"/>
      <c r="QIV112" s="17"/>
      <c r="QIW112" s="17"/>
      <c r="QIX112" s="17"/>
      <c r="QIY112" s="17"/>
      <c r="QIZ112" s="17"/>
      <c r="QJA112" s="17"/>
      <c r="QJB112" s="17"/>
      <c r="QJC112" s="17"/>
      <c r="QJD112" s="17"/>
      <c r="QJE112" s="17"/>
      <c r="QJF112" s="17"/>
      <c r="QJG112" s="17"/>
      <c r="QJH112" s="17"/>
      <c r="QJI112" s="17"/>
      <c r="QJJ112" s="17"/>
      <c r="QJK112" s="17"/>
      <c r="QJL112" s="17"/>
      <c r="QJM112" s="17"/>
      <c r="QJN112" s="17"/>
      <c r="QJO112" s="17"/>
      <c r="QJP112" s="17"/>
      <c r="QJQ112" s="17"/>
      <c r="QJR112" s="17"/>
      <c r="QJS112" s="17"/>
      <c r="QJT112" s="17"/>
      <c r="QJU112" s="17"/>
      <c r="QJV112" s="17"/>
      <c r="QJW112" s="17"/>
      <c r="QJX112" s="17"/>
      <c r="QJY112" s="17"/>
      <c r="QJZ112" s="17"/>
      <c r="QKA112" s="17"/>
      <c r="QKB112" s="17"/>
      <c r="QKC112" s="17"/>
      <c r="QKD112" s="17"/>
      <c r="QKE112" s="17"/>
      <c r="QKF112" s="17"/>
      <c r="QKG112" s="17"/>
      <c r="QKH112" s="17"/>
      <c r="QKI112" s="17"/>
      <c r="QKJ112" s="17"/>
      <c r="QKK112" s="17"/>
      <c r="QKL112" s="17"/>
      <c r="QKM112" s="17"/>
      <c r="QKN112" s="17"/>
      <c r="QKO112" s="17"/>
      <c r="QKP112" s="17"/>
      <c r="QKQ112" s="17"/>
      <c r="QKR112" s="17"/>
      <c r="QKS112" s="17"/>
      <c r="QKT112" s="17"/>
      <c r="QKU112" s="17"/>
      <c r="QKV112" s="17"/>
      <c r="QKW112" s="17"/>
      <c r="QKX112" s="17"/>
      <c r="QKY112" s="17"/>
      <c r="QKZ112" s="17"/>
      <c r="QLA112" s="17"/>
      <c r="QLB112" s="17"/>
      <c r="QLC112" s="17"/>
      <c r="QLD112" s="17"/>
      <c r="QLE112" s="17"/>
      <c r="QLF112" s="17"/>
      <c r="QLG112" s="17"/>
      <c r="QLH112" s="17"/>
      <c r="QLI112" s="17"/>
      <c r="QLJ112" s="17"/>
      <c r="QLK112" s="17"/>
      <c r="QLL112" s="17"/>
      <c r="QLM112" s="17"/>
      <c r="QLN112" s="17"/>
      <c r="QLO112" s="17"/>
      <c r="QLP112" s="17"/>
      <c r="QLQ112" s="17"/>
      <c r="QLR112" s="17"/>
      <c r="QLS112" s="17"/>
      <c r="QLT112" s="17"/>
      <c r="QLU112" s="17"/>
      <c r="QLV112" s="17"/>
      <c r="QLW112" s="17"/>
      <c r="QLX112" s="17"/>
      <c r="QLY112" s="17"/>
      <c r="QLZ112" s="17"/>
      <c r="QMA112" s="17"/>
      <c r="QMB112" s="17"/>
      <c r="QMC112" s="17"/>
      <c r="QMD112" s="17"/>
      <c r="QME112" s="17"/>
      <c r="QMF112" s="17"/>
      <c r="QMG112" s="17"/>
      <c r="QMH112" s="17"/>
      <c r="QMI112" s="17"/>
      <c r="QMJ112" s="17"/>
      <c r="QMK112" s="17"/>
      <c r="QML112" s="17"/>
      <c r="QMM112" s="17"/>
      <c r="QMN112" s="17"/>
      <c r="QMO112" s="17"/>
      <c r="QMP112" s="17"/>
      <c r="QMQ112" s="17"/>
      <c r="QMR112" s="17"/>
      <c r="QMS112" s="17"/>
      <c r="QMT112" s="17"/>
      <c r="QMU112" s="17"/>
      <c r="QMV112" s="17"/>
      <c r="QMW112" s="17"/>
      <c r="QMX112" s="17"/>
      <c r="QMY112" s="17"/>
      <c r="QMZ112" s="17"/>
      <c r="QNA112" s="17"/>
      <c r="QNB112" s="17"/>
      <c r="QNC112" s="17"/>
      <c r="QND112" s="17"/>
      <c r="QNE112" s="17"/>
      <c r="QNF112" s="17"/>
      <c r="QNG112" s="17"/>
      <c r="QNH112" s="17"/>
      <c r="QNI112" s="17"/>
      <c r="QNJ112" s="17"/>
      <c r="QNK112" s="17"/>
      <c r="QNL112" s="17"/>
      <c r="QNM112" s="17"/>
      <c r="QNN112" s="17"/>
      <c r="QNO112" s="17"/>
      <c r="QNP112" s="17"/>
      <c r="QNQ112" s="17"/>
      <c r="QNR112" s="17"/>
      <c r="QNS112" s="17"/>
      <c r="QNT112" s="17"/>
      <c r="QNU112" s="17"/>
      <c r="QNV112" s="17"/>
      <c r="QNW112" s="17"/>
      <c r="QNX112" s="17"/>
      <c r="QNY112" s="17"/>
      <c r="QNZ112" s="17"/>
      <c r="QOA112" s="17"/>
      <c r="QOB112" s="17"/>
      <c r="QOC112" s="17"/>
      <c r="QOD112" s="17"/>
      <c r="QOE112" s="17"/>
      <c r="QOF112" s="17"/>
      <c r="QOG112" s="17"/>
      <c r="QOH112" s="17"/>
      <c r="QOI112" s="17"/>
      <c r="QOJ112" s="17"/>
      <c r="QOK112" s="17"/>
      <c r="QOL112" s="17"/>
      <c r="QOM112" s="17"/>
      <c r="QON112" s="17"/>
      <c r="QOO112" s="17"/>
      <c r="QOP112" s="17"/>
      <c r="QOQ112" s="17"/>
      <c r="QOR112" s="17"/>
      <c r="QOS112" s="17"/>
      <c r="QOT112" s="17"/>
      <c r="QOU112" s="17"/>
      <c r="QOV112" s="17"/>
      <c r="QOW112" s="17"/>
      <c r="QOX112" s="17"/>
      <c r="QOY112" s="17"/>
      <c r="QOZ112" s="17"/>
      <c r="QPA112" s="17"/>
      <c r="QPB112" s="17"/>
      <c r="QPC112" s="17"/>
      <c r="QPD112" s="17"/>
      <c r="QPE112" s="17"/>
      <c r="QPF112" s="17"/>
      <c r="QPG112" s="17"/>
      <c r="QPH112" s="17"/>
      <c r="QPI112" s="17"/>
      <c r="QPJ112" s="17"/>
      <c r="QPK112" s="17"/>
      <c r="QPL112" s="17"/>
      <c r="QPM112" s="17"/>
      <c r="QPN112" s="17"/>
      <c r="QPO112" s="17"/>
      <c r="QPP112" s="17"/>
      <c r="QPQ112" s="17"/>
      <c r="QPR112" s="17"/>
      <c r="QPS112" s="17"/>
      <c r="QPT112" s="17"/>
      <c r="QPU112" s="17"/>
      <c r="QPV112" s="17"/>
      <c r="QPW112" s="17"/>
      <c r="QPX112" s="17"/>
      <c r="QPY112" s="17"/>
      <c r="QPZ112" s="17"/>
      <c r="QQA112" s="17"/>
      <c r="QQB112" s="17"/>
      <c r="QQC112" s="17"/>
      <c r="QQD112" s="17"/>
      <c r="QQE112" s="17"/>
      <c r="QQF112" s="17"/>
      <c r="QQG112" s="17"/>
      <c r="QQH112" s="17"/>
      <c r="QQI112" s="17"/>
      <c r="QQJ112" s="17"/>
      <c r="QQK112" s="17"/>
      <c r="QQL112" s="17"/>
      <c r="QQM112" s="17"/>
      <c r="QQN112" s="17"/>
      <c r="QQO112" s="17"/>
      <c r="QQP112" s="17"/>
      <c r="QQQ112" s="17"/>
      <c r="QQR112" s="17"/>
      <c r="QQS112" s="17"/>
      <c r="QQT112" s="17"/>
      <c r="QQU112" s="17"/>
      <c r="QQV112" s="17"/>
      <c r="QQW112" s="17"/>
      <c r="QQX112" s="17"/>
      <c r="QQY112" s="17"/>
      <c r="QQZ112" s="17"/>
      <c r="QRA112" s="17"/>
      <c r="QRB112" s="17"/>
      <c r="QRC112" s="17"/>
      <c r="QRD112" s="17"/>
      <c r="QRE112" s="17"/>
      <c r="QRF112" s="17"/>
      <c r="QRG112" s="17"/>
      <c r="QRH112" s="17"/>
      <c r="QRI112" s="17"/>
      <c r="QRJ112" s="17"/>
      <c r="QRK112" s="17"/>
      <c r="QRL112" s="17"/>
      <c r="QRM112" s="17"/>
      <c r="QRN112" s="17"/>
      <c r="QRO112" s="17"/>
      <c r="QRP112" s="17"/>
      <c r="QRQ112" s="17"/>
      <c r="QRR112" s="17"/>
      <c r="QRS112" s="17"/>
      <c r="QRT112" s="17"/>
      <c r="QRU112" s="17"/>
      <c r="QRV112" s="17"/>
      <c r="QRW112" s="17"/>
      <c r="QRX112" s="17"/>
      <c r="QRY112" s="17"/>
      <c r="QRZ112" s="17"/>
      <c r="QSA112" s="17"/>
      <c r="QSB112" s="17"/>
      <c r="QSC112" s="17"/>
      <c r="QSD112" s="17"/>
      <c r="QSE112" s="17"/>
      <c r="QSF112" s="17"/>
      <c r="QSG112" s="17"/>
      <c r="QSH112" s="17"/>
      <c r="QSI112" s="17"/>
      <c r="QSJ112" s="17"/>
      <c r="QSK112" s="17"/>
      <c r="QSL112" s="17"/>
      <c r="QSM112" s="17"/>
      <c r="QSN112" s="17"/>
      <c r="QSO112" s="17"/>
      <c r="QSP112" s="17"/>
      <c r="QSQ112" s="17"/>
      <c r="QSR112" s="17"/>
      <c r="QSS112" s="17"/>
      <c r="QST112" s="17"/>
      <c r="QSU112" s="17"/>
      <c r="QSV112" s="17"/>
      <c r="QSW112" s="17"/>
      <c r="QSX112" s="17"/>
      <c r="QSY112" s="17"/>
      <c r="QSZ112" s="17"/>
      <c r="QTA112" s="17"/>
      <c r="QTB112" s="17"/>
      <c r="QTC112" s="17"/>
      <c r="QTD112" s="17"/>
      <c r="QTE112" s="17"/>
      <c r="QTF112" s="17"/>
      <c r="QTG112" s="17"/>
      <c r="QTH112" s="17"/>
      <c r="QTI112" s="17"/>
      <c r="QTJ112" s="17"/>
      <c r="QTK112" s="17"/>
      <c r="QTL112" s="17"/>
      <c r="QTM112" s="17"/>
      <c r="QTN112" s="17"/>
      <c r="QTO112" s="17"/>
      <c r="QTP112" s="17"/>
      <c r="QTQ112" s="17"/>
      <c r="QTR112" s="17"/>
      <c r="QTS112" s="17"/>
      <c r="QTT112" s="17"/>
      <c r="QTU112" s="17"/>
      <c r="QTV112" s="17"/>
      <c r="QTW112" s="17"/>
      <c r="QTX112" s="17"/>
      <c r="QTY112" s="17"/>
      <c r="QTZ112" s="17"/>
      <c r="QUA112" s="17"/>
      <c r="QUB112" s="17"/>
      <c r="QUC112" s="17"/>
      <c r="QUD112" s="17"/>
      <c r="QUE112" s="17"/>
      <c r="QUF112" s="17"/>
      <c r="QUG112" s="17"/>
      <c r="QUH112" s="17"/>
      <c r="QUI112" s="17"/>
      <c r="QUJ112" s="17"/>
      <c r="QUK112" s="17"/>
      <c r="QUL112" s="17"/>
      <c r="QUM112" s="17"/>
      <c r="QUN112" s="17"/>
      <c r="QUO112" s="17"/>
      <c r="QUP112" s="17"/>
      <c r="QUQ112" s="17"/>
      <c r="QUR112" s="17"/>
      <c r="QUS112" s="17"/>
      <c r="QUT112" s="17"/>
      <c r="QUU112" s="17"/>
      <c r="QUV112" s="17"/>
      <c r="QUW112" s="17"/>
      <c r="QUX112" s="17"/>
      <c r="QUY112" s="17"/>
      <c r="QUZ112" s="17"/>
      <c r="QVA112" s="17"/>
      <c r="QVB112" s="17"/>
      <c r="QVC112" s="17"/>
      <c r="QVD112" s="17"/>
      <c r="QVE112" s="17"/>
      <c r="QVF112" s="17"/>
      <c r="QVG112" s="17"/>
      <c r="QVH112" s="17"/>
      <c r="QVI112" s="17"/>
      <c r="QVJ112" s="17"/>
      <c r="QVK112" s="17"/>
      <c r="QVL112" s="17"/>
      <c r="QVM112" s="17"/>
      <c r="QVN112" s="17"/>
      <c r="QVO112" s="17"/>
      <c r="QVP112" s="17"/>
      <c r="QVQ112" s="17"/>
      <c r="QVR112" s="17"/>
      <c r="QVS112" s="17"/>
      <c r="QVT112" s="17"/>
      <c r="QVU112" s="17"/>
      <c r="QVV112" s="17"/>
      <c r="QVW112" s="17"/>
      <c r="QVX112" s="17"/>
      <c r="QVY112" s="17"/>
      <c r="QVZ112" s="17"/>
      <c r="QWA112" s="17"/>
      <c r="QWB112" s="17"/>
      <c r="QWC112" s="17"/>
      <c r="QWD112" s="17"/>
      <c r="QWE112" s="17"/>
      <c r="QWF112" s="17"/>
      <c r="QWG112" s="17"/>
      <c r="QWH112" s="17"/>
      <c r="QWI112" s="17"/>
      <c r="QWJ112" s="17"/>
      <c r="QWK112" s="17"/>
      <c r="QWL112" s="17"/>
      <c r="QWM112" s="17"/>
      <c r="QWN112" s="17"/>
      <c r="QWO112" s="17"/>
      <c r="QWP112" s="17"/>
      <c r="QWQ112" s="17"/>
      <c r="QWR112" s="17"/>
      <c r="QWS112" s="17"/>
      <c r="QWT112" s="17"/>
      <c r="QWU112" s="17"/>
      <c r="QWV112" s="17"/>
      <c r="QWW112" s="17"/>
      <c r="QWX112" s="17"/>
      <c r="QWY112" s="17"/>
      <c r="QWZ112" s="17"/>
      <c r="QXA112" s="17"/>
      <c r="QXB112" s="17"/>
      <c r="QXC112" s="17"/>
      <c r="QXD112" s="17"/>
      <c r="QXE112" s="17"/>
      <c r="QXF112" s="17"/>
      <c r="QXG112" s="17"/>
      <c r="QXH112" s="17"/>
      <c r="QXI112" s="17"/>
      <c r="QXJ112" s="17"/>
      <c r="QXK112" s="17"/>
      <c r="QXL112" s="17"/>
      <c r="QXM112" s="17"/>
      <c r="QXN112" s="17"/>
      <c r="QXO112" s="17"/>
      <c r="QXP112" s="17"/>
      <c r="QXQ112" s="17"/>
      <c r="QXR112" s="17"/>
      <c r="QXS112" s="17"/>
      <c r="QXT112" s="17"/>
      <c r="QXU112" s="17"/>
      <c r="QXV112" s="17"/>
      <c r="QXW112" s="17"/>
      <c r="QXX112" s="17"/>
      <c r="QXY112" s="17"/>
      <c r="QXZ112" s="17"/>
      <c r="QYA112" s="17"/>
      <c r="QYB112" s="17"/>
      <c r="QYC112" s="17"/>
      <c r="QYD112" s="17"/>
      <c r="QYE112" s="17"/>
      <c r="QYF112" s="17"/>
      <c r="QYG112" s="17"/>
      <c r="QYH112" s="17"/>
      <c r="QYI112" s="17"/>
      <c r="QYJ112" s="17"/>
      <c r="QYK112" s="17"/>
      <c r="QYL112" s="17"/>
      <c r="QYM112" s="17"/>
      <c r="QYN112" s="17"/>
      <c r="QYO112" s="17"/>
      <c r="QYP112" s="17"/>
      <c r="QYQ112" s="17"/>
      <c r="QYR112" s="17"/>
      <c r="QYS112" s="17"/>
      <c r="QYT112" s="17"/>
      <c r="QYU112" s="17"/>
      <c r="QYV112" s="17"/>
      <c r="QYW112" s="17"/>
      <c r="QYX112" s="17"/>
      <c r="QYY112" s="17"/>
      <c r="QYZ112" s="17"/>
      <c r="QZA112" s="17"/>
      <c r="QZB112" s="17"/>
      <c r="QZC112" s="17"/>
      <c r="QZD112" s="17"/>
      <c r="QZE112" s="17"/>
      <c r="QZF112" s="17"/>
      <c r="QZG112" s="17"/>
      <c r="QZH112" s="17"/>
      <c r="QZI112" s="17"/>
      <c r="QZJ112" s="17"/>
      <c r="QZK112" s="17"/>
      <c r="QZL112" s="17"/>
      <c r="QZM112" s="17"/>
      <c r="QZN112" s="17"/>
      <c r="QZO112" s="17"/>
      <c r="QZP112" s="17"/>
      <c r="QZQ112" s="17"/>
      <c r="QZR112" s="17"/>
      <c r="QZS112" s="17"/>
      <c r="QZT112" s="17"/>
      <c r="QZU112" s="17"/>
      <c r="QZV112" s="17"/>
      <c r="QZW112" s="17"/>
      <c r="QZX112" s="17"/>
      <c r="QZY112" s="17"/>
      <c r="QZZ112" s="17"/>
      <c r="RAA112" s="17"/>
      <c r="RAB112" s="17"/>
      <c r="RAC112" s="17"/>
      <c r="RAD112" s="17"/>
      <c r="RAE112" s="17"/>
      <c r="RAF112" s="17"/>
      <c r="RAG112" s="17"/>
      <c r="RAH112" s="17"/>
      <c r="RAI112" s="17"/>
      <c r="RAJ112" s="17"/>
      <c r="RAK112" s="17"/>
      <c r="RAL112" s="17"/>
      <c r="RAM112" s="17"/>
      <c r="RAN112" s="17"/>
      <c r="RAO112" s="17"/>
      <c r="RAP112" s="17"/>
      <c r="RAQ112" s="17"/>
      <c r="RAR112" s="17"/>
      <c r="RAS112" s="17"/>
      <c r="RAT112" s="17"/>
      <c r="RAU112" s="17"/>
      <c r="RAV112" s="17"/>
      <c r="RAW112" s="17"/>
      <c r="RAX112" s="17"/>
      <c r="RAY112" s="17"/>
      <c r="RAZ112" s="17"/>
      <c r="RBA112" s="17"/>
      <c r="RBB112" s="17"/>
      <c r="RBC112" s="17"/>
      <c r="RBD112" s="17"/>
      <c r="RBE112" s="17"/>
      <c r="RBF112" s="17"/>
      <c r="RBG112" s="17"/>
      <c r="RBH112" s="17"/>
      <c r="RBI112" s="17"/>
      <c r="RBJ112" s="17"/>
      <c r="RBK112" s="17"/>
      <c r="RBL112" s="17"/>
      <c r="RBM112" s="17"/>
      <c r="RBN112" s="17"/>
      <c r="RBO112" s="17"/>
      <c r="RBP112" s="17"/>
      <c r="RBQ112" s="17"/>
      <c r="RBR112" s="17"/>
      <c r="RBS112" s="17"/>
      <c r="RBT112" s="17"/>
      <c r="RBU112" s="17"/>
      <c r="RBV112" s="17"/>
      <c r="RBW112" s="17"/>
      <c r="RBX112" s="17"/>
      <c r="RBY112" s="17"/>
      <c r="RBZ112" s="17"/>
      <c r="RCA112" s="17"/>
      <c r="RCB112" s="17"/>
      <c r="RCC112" s="17"/>
      <c r="RCD112" s="17"/>
      <c r="RCE112" s="17"/>
      <c r="RCF112" s="17"/>
      <c r="RCG112" s="17"/>
      <c r="RCH112" s="17"/>
      <c r="RCI112" s="17"/>
      <c r="RCJ112" s="17"/>
      <c r="RCK112" s="17"/>
      <c r="RCL112" s="17"/>
      <c r="RCM112" s="17"/>
      <c r="RCN112" s="17"/>
      <c r="RCO112" s="17"/>
      <c r="RCP112" s="17"/>
      <c r="RCQ112" s="17"/>
      <c r="RCR112" s="17"/>
      <c r="RCS112" s="17"/>
      <c r="RCT112" s="17"/>
      <c r="RCU112" s="17"/>
      <c r="RCV112" s="17"/>
      <c r="RCW112" s="17"/>
      <c r="RCX112" s="17"/>
      <c r="RCY112" s="17"/>
      <c r="RCZ112" s="17"/>
      <c r="RDA112" s="17"/>
      <c r="RDB112" s="17"/>
      <c r="RDC112" s="17"/>
      <c r="RDD112" s="17"/>
      <c r="RDE112" s="17"/>
      <c r="RDF112" s="17"/>
      <c r="RDG112" s="17"/>
      <c r="RDH112" s="17"/>
      <c r="RDI112" s="17"/>
      <c r="RDJ112" s="17"/>
      <c r="RDK112" s="17"/>
      <c r="RDL112" s="17"/>
      <c r="RDM112" s="17"/>
      <c r="RDN112" s="17"/>
      <c r="RDO112" s="17"/>
      <c r="RDP112" s="17"/>
      <c r="RDQ112" s="17"/>
      <c r="RDR112" s="17"/>
      <c r="RDS112" s="17"/>
      <c r="RDT112" s="17"/>
      <c r="RDU112" s="17"/>
      <c r="RDV112" s="17"/>
      <c r="RDW112" s="17"/>
      <c r="RDX112" s="17"/>
      <c r="RDY112" s="17"/>
      <c r="RDZ112" s="17"/>
      <c r="REA112" s="17"/>
      <c r="REB112" s="17"/>
      <c r="REC112" s="17"/>
      <c r="RED112" s="17"/>
      <c r="REE112" s="17"/>
      <c r="REF112" s="17"/>
      <c r="REG112" s="17"/>
      <c r="REH112" s="17"/>
      <c r="REI112" s="17"/>
      <c r="REJ112" s="17"/>
      <c r="REK112" s="17"/>
      <c r="REL112" s="17"/>
      <c r="REM112" s="17"/>
      <c r="REN112" s="17"/>
      <c r="REO112" s="17"/>
      <c r="REP112" s="17"/>
      <c r="REQ112" s="17"/>
      <c r="RER112" s="17"/>
      <c r="RES112" s="17"/>
      <c r="RET112" s="17"/>
      <c r="REU112" s="17"/>
      <c r="REV112" s="17"/>
      <c r="REW112" s="17"/>
      <c r="REX112" s="17"/>
      <c r="REY112" s="17"/>
      <c r="REZ112" s="17"/>
      <c r="RFA112" s="17"/>
      <c r="RFB112" s="17"/>
      <c r="RFC112" s="17"/>
      <c r="RFD112" s="17"/>
      <c r="RFE112" s="17"/>
      <c r="RFF112" s="17"/>
      <c r="RFG112" s="17"/>
      <c r="RFH112" s="17"/>
      <c r="RFI112" s="17"/>
      <c r="RFJ112" s="17"/>
      <c r="RFK112" s="17"/>
      <c r="RFL112" s="17"/>
      <c r="RFM112" s="17"/>
      <c r="RFN112" s="17"/>
      <c r="RFO112" s="17"/>
      <c r="RFP112" s="17"/>
      <c r="RFQ112" s="17"/>
      <c r="RFR112" s="17"/>
      <c r="RFS112" s="17"/>
      <c r="RFT112" s="17"/>
      <c r="RFU112" s="17"/>
      <c r="RFV112" s="17"/>
      <c r="RFW112" s="17"/>
      <c r="RFX112" s="17"/>
      <c r="RFY112" s="17"/>
      <c r="RFZ112" s="17"/>
      <c r="RGA112" s="17"/>
      <c r="RGB112" s="17"/>
      <c r="RGC112" s="17"/>
      <c r="RGD112" s="17"/>
      <c r="RGE112" s="17"/>
      <c r="RGF112" s="17"/>
      <c r="RGG112" s="17"/>
      <c r="RGH112" s="17"/>
      <c r="RGI112" s="17"/>
      <c r="RGJ112" s="17"/>
      <c r="RGK112" s="17"/>
      <c r="RGL112" s="17"/>
      <c r="RGM112" s="17"/>
      <c r="RGN112" s="17"/>
      <c r="RGO112" s="17"/>
      <c r="RGP112" s="17"/>
      <c r="RGQ112" s="17"/>
      <c r="RGR112" s="17"/>
      <c r="RGS112" s="17"/>
      <c r="RGT112" s="17"/>
      <c r="RGU112" s="17"/>
      <c r="RGV112" s="17"/>
      <c r="RGW112" s="17"/>
      <c r="RGX112" s="17"/>
      <c r="RGY112" s="17"/>
      <c r="RGZ112" s="17"/>
      <c r="RHA112" s="17"/>
      <c r="RHB112" s="17"/>
      <c r="RHC112" s="17"/>
      <c r="RHD112" s="17"/>
      <c r="RHE112" s="17"/>
      <c r="RHF112" s="17"/>
      <c r="RHG112" s="17"/>
      <c r="RHH112" s="17"/>
      <c r="RHI112" s="17"/>
      <c r="RHJ112" s="17"/>
      <c r="RHK112" s="17"/>
      <c r="RHL112" s="17"/>
      <c r="RHM112" s="17"/>
      <c r="RHN112" s="17"/>
      <c r="RHO112" s="17"/>
      <c r="RHP112" s="17"/>
      <c r="RHQ112" s="17"/>
      <c r="RHR112" s="17"/>
      <c r="RHS112" s="17"/>
      <c r="RHT112" s="17"/>
      <c r="RHU112" s="17"/>
      <c r="RHV112" s="17"/>
      <c r="RHW112" s="17"/>
      <c r="RHX112" s="17"/>
      <c r="RHY112" s="17"/>
      <c r="RHZ112" s="17"/>
      <c r="RIA112" s="17"/>
      <c r="RIB112" s="17"/>
      <c r="RIC112" s="17"/>
      <c r="RID112" s="17"/>
      <c r="RIE112" s="17"/>
      <c r="RIF112" s="17"/>
      <c r="RIG112" s="17"/>
      <c r="RIH112" s="17"/>
      <c r="RII112" s="17"/>
      <c r="RIJ112" s="17"/>
      <c r="RIK112" s="17"/>
      <c r="RIL112" s="17"/>
      <c r="RIM112" s="17"/>
      <c r="RIN112" s="17"/>
      <c r="RIO112" s="17"/>
      <c r="RIP112" s="17"/>
      <c r="RIQ112" s="17"/>
      <c r="RIR112" s="17"/>
      <c r="RIS112" s="17"/>
      <c r="RIT112" s="17"/>
      <c r="RIU112" s="17"/>
      <c r="RIV112" s="17"/>
      <c r="RIW112" s="17"/>
      <c r="RIX112" s="17"/>
      <c r="RIY112" s="17"/>
      <c r="RIZ112" s="17"/>
      <c r="RJA112" s="17"/>
      <c r="RJB112" s="17"/>
      <c r="RJC112" s="17"/>
      <c r="RJD112" s="17"/>
      <c r="RJE112" s="17"/>
      <c r="RJF112" s="17"/>
      <c r="RJG112" s="17"/>
      <c r="RJH112" s="17"/>
      <c r="RJI112" s="17"/>
      <c r="RJJ112" s="17"/>
      <c r="RJK112" s="17"/>
      <c r="RJL112" s="17"/>
      <c r="RJM112" s="17"/>
      <c r="RJN112" s="17"/>
      <c r="RJO112" s="17"/>
      <c r="RJP112" s="17"/>
      <c r="RJQ112" s="17"/>
      <c r="RJR112" s="17"/>
      <c r="RJS112" s="17"/>
      <c r="RJT112" s="17"/>
      <c r="RJU112" s="17"/>
      <c r="RJV112" s="17"/>
      <c r="RJW112" s="17"/>
      <c r="RJX112" s="17"/>
      <c r="RJY112" s="17"/>
      <c r="RJZ112" s="17"/>
      <c r="RKA112" s="17"/>
      <c r="RKB112" s="17"/>
      <c r="RKC112" s="17"/>
      <c r="RKD112" s="17"/>
      <c r="RKE112" s="17"/>
      <c r="RKF112" s="17"/>
      <c r="RKG112" s="17"/>
      <c r="RKH112" s="17"/>
      <c r="RKI112" s="17"/>
      <c r="RKJ112" s="17"/>
      <c r="RKK112" s="17"/>
      <c r="RKL112" s="17"/>
      <c r="RKM112" s="17"/>
      <c r="RKN112" s="17"/>
      <c r="RKO112" s="17"/>
      <c r="RKP112" s="17"/>
      <c r="RKQ112" s="17"/>
      <c r="RKR112" s="17"/>
      <c r="RKS112" s="17"/>
      <c r="RKT112" s="17"/>
      <c r="RKU112" s="17"/>
      <c r="RKV112" s="17"/>
      <c r="RKW112" s="17"/>
      <c r="RKX112" s="17"/>
      <c r="RKY112" s="17"/>
      <c r="RKZ112" s="17"/>
      <c r="RLA112" s="17"/>
      <c r="RLB112" s="17"/>
      <c r="RLC112" s="17"/>
      <c r="RLD112" s="17"/>
      <c r="RLE112" s="17"/>
      <c r="RLF112" s="17"/>
      <c r="RLG112" s="17"/>
      <c r="RLH112" s="17"/>
      <c r="RLI112" s="17"/>
      <c r="RLJ112" s="17"/>
      <c r="RLK112" s="17"/>
      <c r="RLL112" s="17"/>
      <c r="RLM112" s="17"/>
      <c r="RLN112" s="17"/>
      <c r="RLO112" s="17"/>
      <c r="RLP112" s="17"/>
      <c r="RLQ112" s="17"/>
      <c r="RLR112" s="17"/>
      <c r="RLS112" s="17"/>
      <c r="RLT112" s="17"/>
      <c r="RLU112" s="17"/>
      <c r="RLV112" s="17"/>
      <c r="RLW112" s="17"/>
      <c r="RLX112" s="17"/>
      <c r="RLY112" s="17"/>
      <c r="RLZ112" s="17"/>
      <c r="RMA112" s="17"/>
      <c r="RMB112" s="17"/>
      <c r="RMC112" s="17"/>
      <c r="RMD112" s="17"/>
      <c r="RME112" s="17"/>
      <c r="RMF112" s="17"/>
      <c r="RMG112" s="17"/>
      <c r="RMH112" s="17"/>
      <c r="RMI112" s="17"/>
      <c r="RMJ112" s="17"/>
      <c r="RMK112" s="17"/>
      <c r="RML112" s="17"/>
      <c r="RMM112" s="17"/>
      <c r="RMN112" s="17"/>
      <c r="RMO112" s="17"/>
      <c r="RMP112" s="17"/>
      <c r="RMQ112" s="17"/>
      <c r="RMR112" s="17"/>
      <c r="RMS112" s="17"/>
      <c r="RMT112" s="17"/>
      <c r="RMU112" s="17"/>
      <c r="RMV112" s="17"/>
      <c r="RMW112" s="17"/>
      <c r="RMX112" s="17"/>
      <c r="RMY112" s="17"/>
      <c r="RMZ112" s="17"/>
      <c r="RNA112" s="17"/>
      <c r="RNB112" s="17"/>
      <c r="RNC112" s="17"/>
      <c r="RND112" s="17"/>
      <c r="RNE112" s="17"/>
      <c r="RNF112" s="17"/>
      <c r="RNG112" s="17"/>
      <c r="RNH112" s="17"/>
      <c r="RNI112" s="17"/>
      <c r="RNJ112" s="17"/>
      <c r="RNK112" s="17"/>
      <c r="RNL112" s="17"/>
      <c r="RNM112" s="17"/>
      <c r="RNN112" s="17"/>
      <c r="RNO112" s="17"/>
      <c r="RNP112" s="17"/>
      <c r="RNQ112" s="17"/>
      <c r="RNR112" s="17"/>
      <c r="RNS112" s="17"/>
      <c r="RNT112" s="17"/>
      <c r="RNU112" s="17"/>
      <c r="RNV112" s="17"/>
      <c r="RNW112" s="17"/>
      <c r="RNX112" s="17"/>
      <c r="RNY112" s="17"/>
      <c r="RNZ112" s="17"/>
      <c r="ROA112" s="17"/>
      <c r="ROB112" s="17"/>
      <c r="ROC112" s="17"/>
      <c r="ROD112" s="17"/>
      <c r="ROE112" s="17"/>
      <c r="ROF112" s="17"/>
      <c r="ROG112" s="17"/>
      <c r="ROH112" s="17"/>
      <c r="ROI112" s="17"/>
      <c r="ROJ112" s="17"/>
      <c r="ROK112" s="17"/>
      <c r="ROL112" s="17"/>
      <c r="ROM112" s="17"/>
      <c r="RON112" s="17"/>
      <c r="ROO112" s="17"/>
      <c r="ROP112" s="17"/>
      <c r="ROQ112" s="17"/>
      <c r="ROR112" s="17"/>
      <c r="ROS112" s="17"/>
      <c r="ROT112" s="17"/>
      <c r="ROU112" s="17"/>
      <c r="ROV112" s="17"/>
      <c r="ROW112" s="17"/>
      <c r="ROX112" s="17"/>
      <c r="ROY112" s="17"/>
      <c r="ROZ112" s="17"/>
      <c r="RPA112" s="17"/>
      <c r="RPB112" s="17"/>
      <c r="RPC112" s="17"/>
      <c r="RPD112" s="17"/>
      <c r="RPE112" s="17"/>
      <c r="RPF112" s="17"/>
      <c r="RPG112" s="17"/>
      <c r="RPH112" s="17"/>
      <c r="RPI112" s="17"/>
      <c r="RPJ112" s="17"/>
      <c r="RPK112" s="17"/>
      <c r="RPL112" s="17"/>
      <c r="RPM112" s="17"/>
      <c r="RPN112" s="17"/>
      <c r="RPO112" s="17"/>
      <c r="RPP112" s="17"/>
      <c r="RPQ112" s="17"/>
      <c r="RPR112" s="17"/>
      <c r="RPS112" s="17"/>
      <c r="RPT112" s="17"/>
      <c r="RPU112" s="17"/>
      <c r="RPV112" s="17"/>
      <c r="RPW112" s="17"/>
      <c r="RPX112" s="17"/>
      <c r="RPY112" s="17"/>
      <c r="RPZ112" s="17"/>
      <c r="RQA112" s="17"/>
      <c r="RQB112" s="17"/>
      <c r="RQC112" s="17"/>
      <c r="RQD112" s="17"/>
      <c r="RQE112" s="17"/>
      <c r="RQF112" s="17"/>
      <c r="RQG112" s="17"/>
      <c r="RQH112" s="17"/>
      <c r="RQI112" s="17"/>
      <c r="RQJ112" s="17"/>
      <c r="RQK112" s="17"/>
      <c r="RQL112" s="17"/>
      <c r="RQM112" s="17"/>
      <c r="RQN112" s="17"/>
      <c r="RQO112" s="17"/>
      <c r="RQP112" s="17"/>
      <c r="RQQ112" s="17"/>
      <c r="RQR112" s="17"/>
      <c r="RQS112" s="17"/>
      <c r="RQT112" s="17"/>
      <c r="RQU112" s="17"/>
      <c r="RQV112" s="17"/>
      <c r="RQW112" s="17"/>
      <c r="RQX112" s="17"/>
      <c r="RQY112" s="17"/>
      <c r="RQZ112" s="17"/>
      <c r="RRA112" s="17"/>
      <c r="RRB112" s="17"/>
      <c r="RRC112" s="17"/>
      <c r="RRD112" s="17"/>
      <c r="RRE112" s="17"/>
      <c r="RRF112" s="17"/>
      <c r="RRG112" s="17"/>
      <c r="RRH112" s="17"/>
      <c r="RRI112" s="17"/>
      <c r="RRJ112" s="17"/>
      <c r="RRK112" s="17"/>
      <c r="RRL112" s="17"/>
      <c r="RRM112" s="17"/>
      <c r="RRN112" s="17"/>
      <c r="RRO112" s="17"/>
      <c r="RRP112" s="17"/>
      <c r="RRQ112" s="17"/>
      <c r="RRR112" s="17"/>
      <c r="RRS112" s="17"/>
      <c r="RRT112" s="17"/>
      <c r="RRU112" s="17"/>
      <c r="RRV112" s="17"/>
      <c r="RRW112" s="17"/>
      <c r="RRX112" s="17"/>
      <c r="RRY112" s="17"/>
      <c r="RRZ112" s="17"/>
      <c r="RSA112" s="17"/>
      <c r="RSB112" s="17"/>
      <c r="RSC112" s="17"/>
      <c r="RSD112" s="17"/>
      <c r="RSE112" s="17"/>
      <c r="RSF112" s="17"/>
      <c r="RSG112" s="17"/>
      <c r="RSH112" s="17"/>
      <c r="RSI112" s="17"/>
      <c r="RSJ112" s="17"/>
      <c r="RSK112" s="17"/>
      <c r="RSL112" s="17"/>
      <c r="RSM112" s="17"/>
      <c r="RSN112" s="17"/>
      <c r="RSO112" s="17"/>
      <c r="RSP112" s="17"/>
      <c r="RSQ112" s="17"/>
      <c r="RSR112" s="17"/>
      <c r="RSS112" s="17"/>
      <c r="RST112" s="17"/>
      <c r="RSU112" s="17"/>
      <c r="RSV112" s="17"/>
      <c r="RSW112" s="17"/>
      <c r="RSX112" s="17"/>
      <c r="RSY112" s="17"/>
      <c r="RSZ112" s="17"/>
      <c r="RTA112" s="17"/>
      <c r="RTB112" s="17"/>
      <c r="RTC112" s="17"/>
      <c r="RTD112" s="17"/>
      <c r="RTE112" s="17"/>
      <c r="RTF112" s="17"/>
      <c r="RTG112" s="17"/>
      <c r="RTH112" s="17"/>
      <c r="RTI112" s="17"/>
      <c r="RTJ112" s="17"/>
      <c r="RTK112" s="17"/>
      <c r="RTL112" s="17"/>
      <c r="RTM112" s="17"/>
      <c r="RTN112" s="17"/>
      <c r="RTO112" s="17"/>
      <c r="RTP112" s="17"/>
      <c r="RTQ112" s="17"/>
      <c r="RTR112" s="17"/>
      <c r="RTS112" s="17"/>
      <c r="RTT112" s="17"/>
      <c r="RTU112" s="17"/>
      <c r="RTV112" s="17"/>
      <c r="RTW112" s="17"/>
      <c r="RTX112" s="17"/>
      <c r="RTY112" s="17"/>
      <c r="RTZ112" s="17"/>
      <c r="RUA112" s="17"/>
      <c r="RUB112" s="17"/>
      <c r="RUC112" s="17"/>
      <c r="RUD112" s="17"/>
      <c r="RUE112" s="17"/>
      <c r="RUF112" s="17"/>
      <c r="RUG112" s="17"/>
      <c r="RUH112" s="17"/>
      <c r="RUI112" s="17"/>
      <c r="RUJ112" s="17"/>
      <c r="RUK112" s="17"/>
      <c r="RUL112" s="17"/>
      <c r="RUM112" s="17"/>
      <c r="RUN112" s="17"/>
      <c r="RUO112" s="17"/>
      <c r="RUP112" s="17"/>
      <c r="RUQ112" s="17"/>
      <c r="RUR112" s="17"/>
      <c r="RUS112" s="17"/>
      <c r="RUT112" s="17"/>
      <c r="RUU112" s="17"/>
      <c r="RUV112" s="17"/>
      <c r="RUW112" s="17"/>
      <c r="RUX112" s="17"/>
      <c r="RUY112" s="17"/>
      <c r="RUZ112" s="17"/>
      <c r="RVA112" s="17"/>
      <c r="RVB112" s="17"/>
      <c r="RVC112" s="17"/>
      <c r="RVD112" s="17"/>
      <c r="RVE112" s="17"/>
      <c r="RVF112" s="17"/>
      <c r="RVG112" s="17"/>
      <c r="RVH112" s="17"/>
      <c r="RVI112" s="17"/>
      <c r="RVJ112" s="17"/>
      <c r="RVK112" s="17"/>
      <c r="RVL112" s="17"/>
      <c r="RVM112" s="17"/>
      <c r="RVN112" s="17"/>
      <c r="RVO112" s="17"/>
      <c r="RVP112" s="17"/>
      <c r="RVQ112" s="17"/>
      <c r="RVR112" s="17"/>
      <c r="RVS112" s="17"/>
      <c r="RVT112" s="17"/>
      <c r="RVU112" s="17"/>
      <c r="RVV112" s="17"/>
      <c r="RVW112" s="17"/>
      <c r="RVX112" s="17"/>
      <c r="RVY112" s="17"/>
      <c r="RVZ112" s="17"/>
      <c r="RWA112" s="17"/>
      <c r="RWB112" s="17"/>
      <c r="RWC112" s="17"/>
      <c r="RWD112" s="17"/>
      <c r="RWE112" s="17"/>
      <c r="RWF112" s="17"/>
      <c r="RWG112" s="17"/>
      <c r="RWH112" s="17"/>
      <c r="RWI112" s="17"/>
      <c r="RWJ112" s="17"/>
      <c r="RWK112" s="17"/>
      <c r="RWL112" s="17"/>
      <c r="RWM112" s="17"/>
      <c r="RWN112" s="17"/>
      <c r="RWO112" s="17"/>
      <c r="RWP112" s="17"/>
      <c r="RWQ112" s="17"/>
      <c r="RWR112" s="17"/>
      <c r="RWS112" s="17"/>
      <c r="RWT112" s="17"/>
      <c r="RWU112" s="17"/>
      <c r="RWV112" s="17"/>
      <c r="RWW112" s="17"/>
      <c r="RWX112" s="17"/>
      <c r="RWY112" s="17"/>
      <c r="RWZ112" s="17"/>
      <c r="RXA112" s="17"/>
      <c r="RXB112" s="17"/>
      <c r="RXC112" s="17"/>
      <c r="RXD112" s="17"/>
      <c r="RXE112" s="17"/>
      <c r="RXF112" s="17"/>
      <c r="RXG112" s="17"/>
      <c r="RXH112" s="17"/>
      <c r="RXI112" s="17"/>
      <c r="RXJ112" s="17"/>
      <c r="RXK112" s="17"/>
      <c r="RXL112" s="17"/>
      <c r="RXM112" s="17"/>
      <c r="RXN112" s="17"/>
      <c r="RXO112" s="17"/>
      <c r="RXP112" s="17"/>
      <c r="RXQ112" s="17"/>
      <c r="RXR112" s="17"/>
      <c r="RXS112" s="17"/>
      <c r="RXT112" s="17"/>
      <c r="RXU112" s="17"/>
      <c r="RXV112" s="17"/>
      <c r="RXW112" s="17"/>
      <c r="RXX112" s="17"/>
      <c r="RXY112" s="17"/>
      <c r="RXZ112" s="17"/>
      <c r="RYA112" s="17"/>
      <c r="RYB112" s="17"/>
      <c r="RYC112" s="17"/>
      <c r="RYD112" s="17"/>
      <c r="RYE112" s="17"/>
      <c r="RYF112" s="17"/>
      <c r="RYG112" s="17"/>
      <c r="RYH112" s="17"/>
      <c r="RYI112" s="17"/>
      <c r="RYJ112" s="17"/>
      <c r="RYK112" s="17"/>
      <c r="RYL112" s="17"/>
      <c r="RYM112" s="17"/>
      <c r="RYN112" s="17"/>
      <c r="RYO112" s="17"/>
      <c r="RYP112" s="17"/>
      <c r="RYQ112" s="17"/>
      <c r="RYR112" s="17"/>
      <c r="RYS112" s="17"/>
      <c r="RYT112" s="17"/>
      <c r="RYU112" s="17"/>
      <c r="RYV112" s="17"/>
      <c r="RYW112" s="17"/>
      <c r="RYX112" s="17"/>
      <c r="RYY112" s="17"/>
      <c r="RYZ112" s="17"/>
      <c r="RZA112" s="17"/>
      <c r="RZB112" s="17"/>
      <c r="RZC112" s="17"/>
      <c r="RZD112" s="17"/>
      <c r="RZE112" s="17"/>
      <c r="RZF112" s="17"/>
      <c r="RZG112" s="17"/>
      <c r="RZH112" s="17"/>
      <c r="RZI112" s="17"/>
      <c r="RZJ112" s="17"/>
      <c r="RZK112" s="17"/>
      <c r="RZL112" s="17"/>
      <c r="RZM112" s="17"/>
      <c r="RZN112" s="17"/>
      <c r="RZO112" s="17"/>
      <c r="RZP112" s="17"/>
      <c r="RZQ112" s="17"/>
      <c r="RZR112" s="17"/>
      <c r="RZS112" s="17"/>
      <c r="RZT112" s="17"/>
      <c r="RZU112" s="17"/>
      <c r="RZV112" s="17"/>
      <c r="RZW112" s="17"/>
      <c r="RZX112" s="17"/>
      <c r="RZY112" s="17"/>
      <c r="RZZ112" s="17"/>
      <c r="SAA112" s="17"/>
      <c r="SAB112" s="17"/>
      <c r="SAC112" s="17"/>
      <c r="SAD112" s="17"/>
      <c r="SAE112" s="17"/>
      <c r="SAF112" s="17"/>
      <c r="SAG112" s="17"/>
      <c r="SAH112" s="17"/>
      <c r="SAI112" s="17"/>
      <c r="SAJ112" s="17"/>
      <c r="SAK112" s="17"/>
      <c r="SAL112" s="17"/>
      <c r="SAM112" s="17"/>
      <c r="SAN112" s="17"/>
      <c r="SAO112" s="17"/>
      <c r="SAP112" s="17"/>
      <c r="SAQ112" s="17"/>
      <c r="SAR112" s="17"/>
      <c r="SAS112" s="17"/>
      <c r="SAT112" s="17"/>
      <c r="SAU112" s="17"/>
      <c r="SAV112" s="17"/>
      <c r="SAW112" s="17"/>
      <c r="SAX112" s="17"/>
      <c r="SAY112" s="17"/>
      <c r="SAZ112" s="17"/>
      <c r="SBA112" s="17"/>
      <c r="SBB112" s="17"/>
      <c r="SBC112" s="17"/>
      <c r="SBD112" s="17"/>
      <c r="SBE112" s="17"/>
      <c r="SBF112" s="17"/>
      <c r="SBG112" s="17"/>
      <c r="SBH112" s="17"/>
      <c r="SBI112" s="17"/>
      <c r="SBJ112" s="17"/>
      <c r="SBK112" s="17"/>
      <c r="SBL112" s="17"/>
      <c r="SBM112" s="17"/>
      <c r="SBN112" s="17"/>
      <c r="SBO112" s="17"/>
      <c r="SBP112" s="17"/>
      <c r="SBQ112" s="17"/>
      <c r="SBR112" s="17"/>
      <c r="SBS112" s="17"/>
      <c r="SBT112" s="17"/>
      <c r="SBU112" s="17"/>
      <c r="SBV112" s="17"/>
      <c r="SBW112" s="17"/>
      <c r="SBX112" s="17"/>
      <c r="SBY112" s="17"/>
      <c r="SBZ112" s="17"/>
      <c r="SCA112" s="17"/>
      <c r="SCB112" s="17"/>
      <c r="SCC112" s="17"/>
      <c r="SCD112" s="17"/>
      <c r="SCE112" s="17"/>
      <c r="SCF112" s="17"/>
      <c r="SCG112" s="17"/>
      <c r="SCH112" s="17"/>
      <c r="SCI112" s="17"/>
      <c r="SCJ112" s="17"/>
      <c r="SCK112" s="17"/>
      <c r="SCL112" s="17"/>
      <c r="SCM112" s="17"/>
      <c r="SCN112" s="17"/>
      <c r="SCO112" s="17"/>
      <c r="SCP112" s="17"/>
      <c r="SCQ112" s="17"/>
      <c r="SCR112" s="17"/>
      <c r="SCS112" s="17"/>
      <c r="SCT112" s="17"/>
      <c r="SCU112" s="17"/>
      <c r="SCV112" s="17"/>
      <c r="SCW112" s="17"/>
      <c r="SCX112" s="17"/>
      <c r="SCY112" s="17"/>
      <c r="SCZ112" s="17"/>
      <c r="SDA112" s="17"/>
      <c r="SDB112" s="17"/>
      <c r="SDC112" s="17"/>
      <c r="SDD112" s="17"/>
      <c r="SDE112" s="17"/>
      <c r="SDF112" s="17"/>
      <c r="SDG112" s="17"/>
      <c r="SDH112" s="17"/>
      <c r="SDI112" s="17"/>
      <c r="SDJ112" s="17"/>
      <c r="SDK112" s="17"/>
      <c r="SDL112" s="17"/>
      <c r="SDM112" s="17"/>
      <c r="SDN112" s="17"/>
      <c r="SDO112" s="17"/>
      <c r="SDP112" s="17"/>
      <c r="SDQ112" s="17"/>
      <c r="SDR112" s="17"/>
      <c r="SDS112" s="17"/>
      <c r="SDT112" s="17"/>
      <c r="SDU112" s="17"/>
      <c r="SDV112" s="17"/>
      <c r="SDW112" s="17"/>
      <c r="SDX112" s="17"/>
      <c r="SDY112" s="17"/>
      <c r="SDZ112" s="17"/>
      <c r="SEA112" s="17"/>
      <c r="SEB112" s="17"/>
      <c r="SEC112" s="17"/>
      <c r="SED112" s="17"/>
      <c r="SEE112" s="17"/>
      <c r="SEF112" s="17"/>
      <c r="SEG112" s="17"/>
      <c r="SEH112" s="17"/>
      <c r="SEI112" s="17"/>
      <c r="SEJ112" s="17"/>
      <c r="SEK112" s="17"/>
      <c r="SEL112" s="17"/>
      <c r="SEM112" s="17"/>
      <c r="SEN112" s="17"/>
      <c r="SEO112" s="17"/>
      <c r="SEP112" s="17"/>
      <c r="SEQ112" s="17"/>
      <c r="SER112" s="17"/>
      <c r="SES112" s="17"/>
      <c r="SET112" s="17"/>
      <c r="SEU112" s="17"/>
      <c r="SEV112" s="17"/>
      <c r="SEW112" s="17"/>
      <c r="SEX112" s="17"/>
      <c r="SEY112" s="17"/>
      <c r="SEZ112" s="17"/>
      <c r="SFA112" s="17"/>
      <c r="SFB112" s="17"/>
      <c r="SFC112" s="17"/>
      <c r="SFD112" s="17"/>
      <c r="SFE112" s="17"/>
      <c r="SFF112" s="17"/>
      <c r="SFG112" s="17"/>
      <c r="SFH112" s="17"/>
      <c r="SFI112" s="17"/>
      <c r="SFJ112" s="17"/>
      <c r="SFK112" s="17"/>
      <c r="SFL112" s="17"/>
      <c r="SFM112" s="17"/>
      <c r="SFN112" s="17"/>
      <c r="SFO112" s="17"/>
      <c r="SFP112" s="17"/>
      <c r="SFQ112" s="17"/>
      <c r="SFR112" s="17"/>
      <c r="SFS112" s="17"/>
      <c r="SFT112" s="17"/>
      <c r="SFU112" s="17"/>
      <c r="SFV112" s="17"/>
      <c r="SFW112" s="17"/>
      <c r="SFX112" s="17"/>
      <c r="SFY112" s="17"/>
      <c r="SFZ112" s="17"/>
      <c r="SGA112" s="17"/>
      <c r="SGB112" s="17"/>
      <c r="SGC112" s="17"/>
      <c r="SGD112" s="17"/>
      <c r="SGE112" s="17"/>
      <c r="SGF112" s="17"/>
      <c r="SGG112" s="17"/>
      <c r="SGH112" s="17"/>
      <c r="SGI112" s="17"/>
      <c r="SGJ112" s="17"/>
      <c r="SGK112" s="17"/>
      <c r="SGL112" s="17"/>
      <c r="SGM112" s="17"/>
      <c r="SGN112" s="17"/>
      <c r="SGO112" s="17"/>
      <c r="SGP112" s="17"/>
      <c r="SGQ112" s="17"/>
      <c r="SGR112" s="17"/>
      <c r="SGS112" s="17"/>
      <c r="SGT112" s="17"/>
      <c r="SGU112" s="17"/>
      <c r="SGV112" s="17"/>
      <c r="SGW112" s="17"/>
      <c r="SGX112" s="17"/>
      <c r="SGY112" s="17"/>
      <c r="SGZ112" s="17"/>
      <c r="SHA112" s="17"/>
      <c r="SHB112" s="17"/>
      <c r="SHC112" s="17"/>
      <c r="SHD112" s="17"/>
      <c r="SHE112" s="17"/>
      <c r="SHF112" s="17"/>
      <c r="SHG112" s="17"/>
      <c r="SHH112" s="17"/>
      <c r="SHI112" s="17"/>
      <c r="SHJ112" s="17"/>
      <c r="SHK112" s="17"/>
      <c r="SHL112" s="17"/>
      <c r="SHM112" s="17"/>
      <c r="SHN112" s="17"/>
      <c r="SHO112" s="17"/>
      <c r="SHP112" s="17"/>
      <c r="SHQ112" s="17"/>
      <c r="SHR112" s="17"/>
      <c r="SHS112" s="17"/>
      <c r="SHT112" s="17"/>
      <c r="SHU112" s="17"/>
      <c r="SHV112" s="17"/>
      <c r="SHW112" s="17"/>
      <c r="SHX112" s="17"/>
      <c r="SHY112" s="17"/>
      <c r="SHZ112" s="17"/>
      <c r="SIA112" s="17"/>
      <c r="SIB112" s="17"/>
      <c r="SIC112" s="17"/>
      <c r="SID112" s="17"/>
      <c r="SIE112" s="17"/>
      <c r="SIF112" s="17"/>
      <c r="SIG112" s="17"/>
      <c r="SIH112" s="17"/>
      <c r="SII112" s="17"/>
      <c r="SIJ112" s="17"/>
      <c r="SIK112" s="17"/>
      <c r="SIL112" s="17"/>
      <c r="SIM112" s="17"/>
      <c r="SIN112" s="17"/>
      <c r="SIO112" s="17"/>
      <c r="SIP112" s="17"/>
      <c r="SIQ112" s="17"/>
      <c r="SIR112" s="17"/>
      <c r="SIS112" s="17"/>
      <c r="SIT112" s="17"/>
      <c r="SIU112" s="17"/>
      <c r="SIV112" s="17"/>
      <c r="SIW112" s="17"/>
      <c r="SIX112" s="17"/>
      <c r="SIY112" s="17"/>
      <c r="SIZ112" s="17"/>
      <c r="SJA112" s="17"/>
      <c r="SJB112" s="17"/>
      <c r="SJC112" s="17"/>
      <c r="SJD112" s="17"/>
      <c r="SJE112" s="17"/>
      <c r="SJF112" s="17"/>
      <c r="SJG112" s="17"/>
      <c r="SJH112" s="17"/>
      <c r="SJI112" s="17"/>
      <c r="SJJ112" s="17"/>
      <c r="SJK112" s="17"/>
      <c r="SJL112" s="17"/>
      <c r="SJM112" s="17"/>
      <c r="SJN112" s="17"/>
      <c r="SJO112" s="17"/>
      <c r="SJP112" s="17"/>
      <c r="SJQ112" s="17"/>
      <c r="SJR112" s="17"/>
      <c r="SJS112" s="17"/>
      <c r="SJT112" s="17"/>
      <c r="SJU112" s="17"/>
      <c r="SJV112" s="17"/>
      <c r="SJW112" s="17"/>
      <c r="SJX112" s="17"/>
      <c r="SJY112" s="17"/>
      <c r="SJZ112" s="17"/>
      <c r="SKA112" s="17"/>
      <c r="SKB112" s="17"/>
      <c r="SKC112" s="17"/>
      <c r="SKD112" s="17"/>
      <c r="SKE112" s="17"/>
      <c r="SKF112" s="17"/>
      <c r="SKG112" s="17"/>
      <c r="SKH112" s="17"/>
      <c r="SKI112" s="17"/>
      <c r="SKJ112" s="17"/>
      <c r="SKK112" s="17"/>
      <c r="SKL112" s="17"/>
      <c r="SKM112" s="17"/>
      <c r="SKN112" s="17"/>
      <c r="SKO112" s="17"/>
      <c r="SKP112" s="17"/>
      <c r="SKQ112" s="17"/>
      <c r="SKR112" s="17"/>
      <c r="SKS112" s="17"/>
      <c r="SKT112" s="17"/>
      <c r="SKU112" s="17"/>
      <c r="SKV112" s="17"/>
      <c r="SKW112" s="17"/>
      <c r="SKX112" s="17"/>
      <c r="SKY112" s="17"/>
      <c r="SKZ112" s="17"/>
      <c r="SLA112" s="17"/>
      <c r="SLB112" s="17"/>
      <c r="SLC112" s="17"/>
      <c r="SLD112" s="17"/>
      <c r="SLE112" s="17"/>
      <c r="SLF112" s="17"/>
      <c r="SLG112" s="17"/>
      <c r="SLH112" s="17"/>
      <c r="SLI112" s="17"/>
      <c r="SLJ112" s="17"/>
      <c r="SLK112" s="17"/>
      <c r="SLL112" s="17"/>
      <c r="SLM112" s="17"/>
      <c r="SLN112" s="17"/>
      <c r="SLO112" s="17"/>
      <c r="SLP112" s="17"/>
      <c r="SLQ112" s="17"/>
      <c r="SLR112" s="17"/>
      <c r="SLS112" s="17"/>
      <c r="SLT112" s="17"/>
      <c r="SLU112" s="17"/>
      <c r="SLV112" s="17"/>
      <c r="SLW112" s="17"/>
      <c r="SLX112" s="17"/>
      <c r="SLY112" s="17"/>
      <c r="SLZ112" s="17"/>
      <c r="SMA112" s="17"/>
      <c r="SMB112" s="17"/>
      <c r="SMC112" s="17"/>
      <c r="SMD112" s="17"/>
      <c r="SME112" s="17"/>
      <c r="SMF112" s="17"/>
      <c r="SMG112" s="17"/>
      <c r="SMH112" s="17"/>
      <c r="SMI112" s="17"/>
      <c r="SMJ112" s="17"/>
      <c r="SMK112" s="17"/>
      <c r="SML112" s="17"/>
      <c r="SMM112" s="17"/>
      <c r="SMN112" s="17"/>
      <c r="SMO112" s="17"/>
      <c r="SMP112" s="17"/>
      <c r="SMQ112" s="17"/>
      <c r="SMR112" s="17"/>
      <c r="SMS112" s="17"/>
      <c r="SMT112" s="17"/>
      <c r="SMU112" s="17"/>
      <c r="SMV112" s="17"/>
      <c r="SMW112" s="17"/>
      <c r="SMX112" s="17"/>
      <c r="SMY112" s="17"/>
      <c r="SMZ112" s="17"/>
      <c r="SNA112" s="17"/>
      <c r="SNB112" s="17"/>
      <c r="SNC112" s="17"/>
      <c r="SND112" s="17"/>
      <c r="SNE112" s="17"/>
      <c r="SNF112" s="17"/>
      <c r="SNG112" s="17"/>
      <c r="SNH112" s="17"/>
      <c r="SNI112" s="17"/>
      <c r="SNJ112" s="17"/>
      <c r="SNK112" s="17"/>
      <c r="SNL112" s="17"/>
      <c r="SNM112" s="17"/>
      <c r="SNN112" s="17"/>
      <c r="SNO112" s="17"/>
      <c r="SNP112" s="17"/>
      <c r="SNQ112" s="17"/>
      <c r="SNR112" s="17"/>
      <c r="SNS112" s="17"/>
      <c r="SNT112" s="17"/>
      <c r="SNU112" s="17"/>
      <c r="SNV112" s="17"/>
      <c r="SNW112" s="17"/>
      <c r="SNX112" s="17"/>
      <c r="SNY112" s="17"/>
      <c r="SNZ112" s="17"/>
      <c r="SOA112" s="17"/>
      <c r="SOB112" s="17"/>
      <c r="SOC112" s="17"/>
      <c r="SOD112" s="17"/>
      <c r="SOE112" s="17"/>
      <c r="SOF112" s="17"/>
      <c r="SOG112" s="17"/>
      <c r="SOH112" s="17"/>
      <c r="SOI112" s="17"/>
      <c r="SOJ112" s="17"/>
      <c r="SOK112" s="17"/>
      <c r="SOL112" s="17"/>
      <c r="SOM112" s="17"/>
      <c r="SON112" s="17"/>
      <c r="SOO112" s="17"/>
      <c r="SOP112" s="17"/>
      <c r="SOQ112" s="17"/>
      <c r="SOR112" s="17"/>
      <c r="SOS112" s="17"/>
      <c r="SOT112" s="17"/>
      <c r="SOU112" s="17"/>
      <c r="SOV112" s="17"/>
      <c r="SOW112" s="17"/>
      <c r="SOX112" s="17"/>
      <c r="SOY112" s="17"/>
      <c r="SOZ112" s="17"/>
      <c r="SPA112" s="17"/>
      <c r="SPB112" s="17"/>
      <c r="SPC112" s="17"/>
      <c r="SPD112" s="17"/>
      <c r="SPE112" s="17"/>
      <c r="SPF112" s="17"/>
      <c r="SPG112" s="17"/>
      <c r="SPH112" s="17"/>
      <c r="SPI112" s="17"/>
      <c r="SPJ112" s="17"/>
      <c r="SPK112" s="17"/>
      <c r="SPL112" s="17"/>
      <c r="SPM112" s="17"/>
      <c r="SPN112" s="17"/>
      <c r="SPO112" s="17"/>
      <c r="SPP112" s="17"/>
      <c r="SPQ112" s="17"/>
      <c r="SPR112" s="17"/>
      <c r="SPS112" s="17"/>
      <c r="SPT112" s="17"/>
      <c r="SPU112" s="17"/>
      <c r="SPV112" s="17"/>
      <c r="SPW112" s="17"/>
      <c r="SPX112" s="17"/>
      <c r="SPY112" s="17"/>
      <c r="SPZ112" s="17"/>
      <c r="SQA112" s="17"/>
      <c r="SQB112" s="17"/>
      <c r="SQC112" s="17"/>
      <c r="SQD112" s="17"/>
      <c r="SQE112" s="17"/>
      <c r="SQF112" s="17"/>
      <c r="SQG112" s="17"/>
      <c r="SQH112" s="17"/>
      <c r="SQI112" s="17"/>
      <c r="SQJ112" s="17"/>
      <c r="SQK112" s="17"/>
      <c r="SQL112" s="17"/>
      <c r="SQM112" s="17"/>
      <c r="SQN112" s="17"/>
      <c r="SQO112" s="17"/>
      <c r="SQP112" s="17"/>
      <c r="SQQ112" s="17"/>
      <c r="SQR112" s="17"/>
      <c r="SQS112" s="17"/>
      <c r="SQT112" s="17"/>
      <c r="SQU112" s="17"/>
      <c r="SQV112" s="17"/>
      <c r="SQW112" s="17"/>
      <c r="SQX112" s="17"/>
      <c r="SQY112" s="17"/>
      <c r="SQZ112" s="17"/>
      <c r="SRA112" s="17"/>
      <c r="SRB112" s="17"/>
      <c r="SRC112" s="17"/>
      <c r="SRD112" s="17"/>
      <c r="SRE112" s="17"/>
      <c r="SRF112" s="17"/>
      <c r="SRG112" s="17"/>
      <c r="SRH112" s="17"/>
      <c r="SRI112" s="17"/>
      <c r="SRJ112" s="17"/>
      <c r="SRK112" s="17"/>
      <c r="SRL112" s="17"/>
      <c r="SRM112" s="17"/>
      <c r="SRN112" s="17"/>
      <c r="SRO112" s="17"/>
      <c r="SRP112" s="17"/>
      <c r="SRQ112" s="17"/>
      <c r="SRR112" s="17"/>
      <c r="SRS112" s="17"/>
      <c r="SRT112" s="17"/>
      <c r="SRU112" s="17"/>
      <c r="SRV112" s="17"/>
      <c r="SRW112" s="17"/>
      <c r="SRX112" s="17"/>
      <c r="SRY112" s="17"/>
      <c r="SRZ112" s="17"/>
      <c r="SSA112" s="17"/>
      <c r="SSB112" s="17"/>
      <c r="SSC112" s="17"/>
      <c r="SSD112" s="17"/>
      <c r="SSE112" s="17"/>
      <c r="SSF112" s="17"/>
      <c r="SSG112" s="17"/>
      <c r="SSH112" s="17"/>
      <c r="SSI112" s="17"/>
      <c r="SSJ112" s="17"/>
      <c r="SSK112" s="17"/>
      <c r="SSL112" s="17"/>
      <c r="SSM112" s="17"/>
      <c r="SSN112" s="17"/>
      <c r="SSO112" s="17"/>
      <c r="SSP112" s="17"/>
      <c r="SSQ112" s="17"/>
      <c r="SSR112" s="17"/>
      <c r="SSS112" s="17"/>
      <c r="SST112" s="17"/>
      <c r="SSU112" s="17"/>
      <c r="SSV112" s="17"/>
      <c r="SSW112" s="17"/>
      <c r="SSX112" s="17"/>
      <c r="SSY112" s="17"/>
      <c r="SSZ112" s="17"/>
      <c r="STA112" s="17"/>
      <c r="STB112" s="17"/>
      <c r="STC112" s="17"/>
      <c r="STD112" s="17"/>
      <c r="STE112" s="17"/>
      <c r="STF112" s="17"/>
      <c r="STG112" s="17"/>
      <c r="STH112" s="17"/>
      <c r="STI112" s="17"/>
      <c r="STJ112" s="17"/>
      <c r="STK112" s="17"/>
      <c r="STL112" s="17"/>
      <c r="STM112" s="17"/>
      <c r="STN112" s="17"/>
      <c r="STO112" s="17"/>
      <c r="STP112" s="17"/>
      <c r="STQ112" s="17"/>
      <c r="STR112" s="17"/>
      <c r="STS112" s="17"/>
      <c r="STT112" s="17"/>
      <c r="STU112" s="17"/>
      <c r="STV112" s="17"/>
      <c r="STW112" s="17"/>
      <c r="STX112" s="17"/>
      <c r="STY112" s="17"/>
      <c r="STZ112" s="17"/>
      <c r="SUA112" s="17"/>
      <c r="SUB112" s="17"/>
      <c r="SUC112" s="17"/>
      <c r="SUD112" s="17"/>
      <c r="SUE112" s="17"/>
      <c r="SUF112" s="17"/>
      <c r="SUG112" s="17"/>
      <c r="SUH112" s="17"/>
      <c r="SUI112" s="17"/>
      <c r="SUJ112" s="17"/>
      <c r="SUK112" s="17"/>
      <c r="SUL112" s="17"/>
      <c r="SUM112" s="17"/>
      <c r="SUN112" s="17"/>
      <c r="SUO112" s="17"/>
      <c r="SUP112" s="17"/>
      <c r="SUQ112" s="17"/>
      <c r="SUR112" s="17"/>
      <c r="SUS112" s="17"/>
      <c r="SUT112" s="17"/>
      <c r="SUU112" s="17"/>
      <c r="SUV112" s="17"/>
      <c r="SUW112" s="17"/>
      <c r="SUX112" s="17"/>
      <c r="SUY112" s="17"/>
      <c r="SUZ112" s="17"/>
      <c r="SVA112" s="17"/>
      <c r="SVB112" s="17"/>
      <c r="SVC112" s="17"/>
      <c r="SVD112" s="17"/>
      <c r="SVE112" s="17"/>
      <c r="SVF112" s="17"/>
      <c r="SVG112" s="17"/>
      <c r="SVH112" s="17"/>
      <c r="SVI112" s="17"/>
      <c r="SVJ112" s="17"/>
      <c r="SVK112" s="17"/>
      <c r="SVL112" s="17"/>
      <c r="SVM112" s="17"/>
      <c r="SVN112" s="17"/>
      <c r="SVO112" s="17"/>
      <c r="SVP112" s="17"/>
      <c r="SVQ112" s="17"/>
      <c r="SVR112" s="17"/>
      <c r="SVS112" s="17"/>
      <c r="SVT112" s="17"/>
      <c r="SVU112" s="17"/>
      <c r="SVV112" s="17"/>
      <c r="SVW112" s="17"/>
      <c r="SVX112" s="17"/>
      <c r="SVY112" s="17"/>
      <c r="SVZ112" s="17"/>
      <c r="SWA112" s="17"/>
      <c r="SWB112" s="17"/>
      <c r="SWC112" s="17"/>
      <c r="SWD112" s="17"/>
      <c r="SWE112" s="17"/>
      <c r="SWF112" s="17"/>
      <c r="SWG112" s="17"/>
      <c r="SWH112" s="17"/>
      <c r="SWI112" s="17"/>
      <c r="SWJ112" s="17"/>
      <c r="SWK112" s="17"/>
      <c r="SWL112" s="17"/>
      <c r="SWM112" s="17"/>
      <c r="SWN112" s="17"/>
      <c r="SWO112" s="17"/>
      <c r="SWP112" s="17"/>
      <c r="SWQ112" s="17"/>
      <c r="SWR112" s="17"/>
      <c r="SWS112" s="17"/>
      <c r="SWT112" s="17"/>
      <c r="SWU112" s="17"/>
      <c r="SWV112" s="17"/>
      <c r="SWW112" s="17"/>
      <c r="SWX112" s="17"/>
      <c r="SWY112" s="17"/>
      <c r="SWZ112" s="17"/>
      <c r="SXA112" s="17"/>
      <c r="SXB112" s="17"/>
      <c r="SXC112" s="17"/>
      <c r="SXD112" s="17"/>
      <c r="SXE112" s="17"/>
      <c r="SXF112" s="17"/>
      <c r="SXG112" s="17"/>
      <c r="SXH112" s="17"/>
      <c r="SXI112" s="17"/>
      <c r="SXJ112" s="17"/>
      <c r="SXK112" s="17"/>
      <c r="SXL112" s="17"/>
      <c r="SXM112" s="17"/>
      <c r="SXN112" s="17"/>
      <c r="SXO112" s="17"/>
      <c r="SXP112" s="17"/>
      <c r="SXQ112" s="17"/>
      <c r="SXR112" s="17"/>
      <c r="SXS112" s="17"/>
      <c r="SXT112" s="17"/>
      <c r="SXU112" s="17"/>
      <c r="SXV112" s="17"/>
      <c r="SXW112" s="17"/>
      <c r="SXX112" s="17"/>
      <c r="SXY112" s="17"/>
      <c r="SXZ112" s="17"/>
      <c r="SYA112" s="17"/>
      <c r="SYB112" s="17"/>
      <c r="SYC112" s="17"/>
      <c r="SYD112" s="17"/>
      <c r="SYE112" s="17"/>
      <c r="SYF112" s="17"/>
      <c r="SYG112" s="17"/>
      <c r="SYH112" s="17"/>
      <c r="SYI112" s="17"/>
      <c r="SYJ112" s="17"/>
      <c r="SYK112" s="17"/>
      <c r="SYL112" s="17"/>
      <c r="SYM112" s="17"/>
      <c r="SYN112" s="17"/>
      <c r="SYO112" s="17"/>
      <c r="SYP112" s="17"/>
      <c r="SYQ112" s="17"/>
      <c r="SYR112" s="17"/>
      <c r="SYS112" s="17"/>
      <c r="SYT112" s="17"/>
      <c r="SYU112" s="17"/>
      <c r="SYV112" s="17"/>
      <c r="SYW112" s="17"/>
      <c r="SYX112" s="17"/>
      <c r="SYY112" s="17"/>
      <c r="SYZ112" s="17"/>
      <c r="SZA112" s="17"/>
      <c r="SZB112" s="17"/>
      <c r="SZC112" s="17"/>
      <c r="SZD112" s="17"/>
      <c r="SZE112" s="17"/>
      <c r="SZF112" s="17"/>
      <c r="SZG112" s="17"/>
      <c r="SZH112" s="17"/>
      <c r="SZI112" s="17"/>
      <c r="SZJ112" s="17"/>
      <c r="SZK112" s="17"/>
      <c r="SZL112" s="17"/>
      <c r="SZM112" s="17"/>
      <c r="SZN112" s="17"/>
      <c r="SZO112" s="17"/>
      <c r="SZP112" s="17"/>
      <c r="SZQ112" s="17"/>
      <c r="SZR112" s="17"/>
      <c r="SZS112" s="17"/>
      <c r="SZT112" s="17"/>
      <c r="SZU112" s="17"/>
      <c r="SZV112" s="17"/>
      <c r="SZW112" s="17"/>
      <c r="SZX112" s="17"/>
      <c r="SZY112" s="17"/>
      <c r="SZZ112" s="17"/>
      <c r="TAA112" s="17"/>
      <c r="TAB112" s="17"/>
      <c r="TAC112" s="17"/>
      <c r="TAD112" s="17"/>
      <c r="TAE112" s="17"/>
      <c r="TAF112" s="17"/>
      <c r="TAG112" s="17"/>
      <c r="TAH112" s="17"/>
      <c r="TAI112" s="17"/>
      <c r="TAJ112" s="17"/>
      <c r="TAK112" s="17"/>
      <c r="TAL112" s="17"/>
      <c r="TAM112" s="17"/>
      <c r="TAN112" s="17"/>
      <c r="TAO112" s="17"/>
      <c r="TAP112" s="17"/>
      <c r="TAQ112" s="17"/>
      <c r="TAR112" s="17"/>
      <c r="TAS112" s="17"/>
      <c r="TAT112" s="17"/>
      <c r="TAU112" s="17"/>
      <c r="TAV112" s="17"/>
      <c r="TAW112" s="17"/>
      <c r="TAX112" s="17"/>
      <c r="TAY112" s="17"/>
      <c r="TAZ112" s="17"/>
      <c r="TBA112" s="17"/>
      <c r="TBB112" s="17"/>
      <c r="TBC112" s="17"/>
      <c r="TBD112" s="17"/>
      <c r="TBE112" s="17"/>
      <c r="TBF112" s="17"/>
      <c r="TBG112" s="17"/>
      <c r="TBH112" s="17"/>
      <c r="TBI112" s="17"/>
      <c r="TBJ112" s="17"/>
      <c r="TBK112" s="17"/>
      <c r="TBL112" s="17"/>
      <c r="TBM112" s="17"/>
      <c r="TBN112" s="17"/>
      <c r="TBO112" s="17"/>
      <c r="TBP112" s="17"/>
      <c r="TBQ112" s="17"/>
      <c r="TBR112" s="17"/>
      <c r="TBS112" s="17"/>
      <c r="TBT112" s="17"/>
      <c r="TBU112" s="17"/>
      <c r="TBV112" s="17"/>
      <c r="TBW112" s="17"/>
      <c r="TBX112" s="17"/>
      <c r="TBY112" s="17"/>
      <c r="TBZ112" s="17"/>
      <c r="TCA112" s="17"/>
      <c r="TCB112" s="17"/>
      <c r="TCC112" s="17"/>
      <c r="TCD112" s="17"/>
      <c r="TCE112" s="17"/>
      <c r="TCF112" s="17"/>
      <c r="TCG112" s="17"/>
      <c r="TCH112" s="17"/>
      <c r="TCI112" s="17"/>
      <c r="TCJ112" s="17"/>
      <c r="TCK112" s="17"/>
      <c r="TCL112" s="17"/>
      <c r="TCM112" s="17"/>
      <c r="TCN112" s="17"/>
      <c r="TCO112" s="17"/>
      <c r="TCP112" s="17"/>
      <c r="TCQ112" s="17"/>
      <c r="TCR112" s="17"/>
      <c r="TCS112" s="17"/>
      <c r="TCT112" s="17"/>
      <c r="TCU112" s="17"/>
      <c r="TCV112" s="17"/>
      <c r="TCW112" s="17"/>
      <c r="TCX112" s="17"/>
      <c r="TCY112" s="17"/>
      <c r="TCZ112" s="17"/>
      <c r="TDA112" s="17"/>
      <c r="TDB112" s="17"/>
      <c r="TDC112" s="17"/>
      <c r="TDD112" s="17"/>
      <c r="TDE112" s="17"/>
      <c r="TDF112" s="17"/>
      <c r="TDG112" s="17"/>
      <c r="TDH112" s="17"/>
      <c r="TDI112" s="17"/>
      <c r="TDJ112" s="17"/>
      <c r="TDK112" s="17"/>
      <c r="TDL112" s="17"/>
      <c r="TDM112" s="17"/>
      <c r="TDN112" s="17"/>
      <c r="TDO112" s="17"/>
      <c r="TDP112" s="17"/>
      <c r="TDQ112" s="17"/>
      <c r="TDR112" s="17"/>
      <c r="TDS112" s="17"/>
      <c r="TDT112" s="17"/>
      <c r="TDU112" s="17"/>
      <c r="TDV112" s="17"/>
      <c r="TDW112" s="17"/>
      <c r="TDX112" s="17"/>
      <c r="TDY112" s="17"/>
      <c r="TDZ112" s="17"/>
      <c r="TEA112" s="17"/>
      <c r="TEB112" s="17"/>
      <c r="TEC112" s="17"/>
      <c r="TED112" s="17"/>
      <c r="TEE112" s="17"/>
      <c r="TEF112" s="17"/>
      <c r="TEG112" s="17"/>
      <c r="TEH112" s="17"/>
      <c r="TEI112" s="17"/>
      <c r="TEJ112" s="17"/>
      <c r="TEK112" s="17"/>
      <c r="TEL112" s="17"/>
      <c r="TEM112" s="17"/>
      <c r="TEN112" s="17"/>
      <c r="TEO112" s="17"/>
      <c r="TEP112" s="17"/>
      <c r="TEQ112" s="17"/>
      <c r="TER112" s="17"/>
      <c r="TES112" s="17"/>
      <c r="TET112" s="17"/>
      <c r="TEU112" s="17"/>
      <c r="TEV112" s="17"/>
      <c r="TEW112" s="17"/>
      <c r="TEX112" s="17"/>
      <c r="TEY112" s="17"/>
      <c r="TEZ112" s="17"/>
      <c r="TFA112" s="17"/>
      <c r="TFB112" s="17"/>
      <c r="TFC112" s="17"/>
      <c r="TFD112" s="17"/>
      <c r="TFE112" s="17"/>
      <c r="TFF112" s="17"/>
      <c r="TFG112" s="17"/>
      <c r="TFH112" s="17"/>
      <c r="TFI112" s="17"/>
      <c r="TFJ112" s="17"/>
      <c r="TFK112" s="17"/>
      <c r="TFL112" s="17"/>
      <c r="TFM112" s="17"/>
      <c r="TFN112" s="17"/>
      <c r="TFO112" s="17"/>
      <c r="TFP112" s="17"/>
      <c r="TFQ112" s="17"/>
      <c r="TFR112" s="17"/>
      <c r="TFS112" s="17"/>
      <c r="TFT112" s="17"/>
      <c r="TFU112" s="17"/>
      <c r="TFV112" s="17"/>
      <c r="TFW112" s="17"/>
      <c r="TFX112" s="17"/>
      <c r="TFY112" s="17"/>
      <c r="TFZ112" s="17"/>
      <c r="TGA112" s="17"/>
      <c r="TGB112" s="17"/>
      <c r="TGC112" s="17"/>
      <c r="TGD112" s="17"/>
      <c r="TGE112" s="17"/>
      <c r="TGF112" s="17"/>
      <c r="TGG112" s="17"/>
      <c r="TGH112" s="17"/>
      <c r="TGI112" s="17"/>
      <c r="TGJ112" s="17"/>
      <c r="TGK112" s="17"/>
      <c r="TGL112" s="17"/>
      <c r="TGM112" s="17"/>
      <c r="TGN112" s="17"/>
      <c r="TGO112" s="17"/>
      <c r="TGP112" s="17"/>
      <c r="TGQ112" s="17"/>
      <c r="TGR112" s="17"/>
      <c r="TGS112" s="17"/>
      <c r="TGT112" s="17"/>
      <c r="TGU112" s="17"/>
      <c r="TGV112" s="17"/>
      <c r="TGW112" s="17"/>
      <c r="TGX112" s="17"/>
      <c r="TGY112" s="17"/>
      <c r="TGZ112" s="17"/>
      <c r="THA112" s="17"/>
      <c r="THB112" s="17"/>
      <c r="THC112" s="17"/>
      <c r="THD112" s="17"/>
      <c r="THE112" s="17"/>
      <c r="THF112" s="17"/>
      <c r="THG112" s="17"/>
      <c r="THH112" s="17"/>
      <c r="THI112" s="17"/>
      <c r="THJ112" s="17"/>
      <c r="THK112" s="17"/>
      <c r="THL112" s="17"/>
      <c r="THM112" s="17"/>
      <c r="THN112" s="17"/>
      <c r="THO112" s="17"/>
      <c r="THP112" s="17"/>
      <c r="THQ112" s="17"/>
      <c r="THR112" s="17"/>
      <c r="THS112" s="17"/>
      <c r="THT112" s="17"/>
      <c r="THU112" s="17"/>
      <c r="THV112" s="17"/>
      <c r="THW112" s="17"/>
      <c r="THX112" s="17"/>
      <c r="THY112" s="17"/>
      <c r="THZ112" s="17"/>
      <c r="TIA112" s="17"/>
      <c r="TIB112" s="17"/>
      <c r="TIC112" s="17"/>
      <c r="TID112" s="17"/>
      <c r="TIE112" s="17"/>
      <c r="TIF112" s="17"/>
      <c r="TIG112" s="17"/>
      <c r="TIH112" s="17"/>
      <c r="TII112" s="17"/>
      <c r="TIJ112" s="17"/>
      <c r="TIK112" s="17"/>
      <c r="TIL112" s="17"/>
      <c r="TIM112" s="17"/>
      <c r="TIN112" s="17"/>
      <c r="TIO112" s="17"/>
      <c r="TIP112" s="17"/>
      <c r="TIQ112" s="17"/>
      <c r="TIR112" s="17"/>
      <c r="TIS112" s="17"/>
      <c r="TIT112" s="17"/>
      <c r="TIU112" s="17"/>
      <c r="TIV112" s="17"/>
      <c r="TIW112" s="17"/>
      <c r="TIX112" s="17"/>
      <c r="TIY112" s="17"/>
      <c r="TIZ112" s="17"/>
      <c r="TJA112" s="17"/>
      <c r="TJB112" s="17"/>
      <c r="TJC112" s="17"/>
      <c r="TJD112" s="17"/>
      <c r="TJE112" s="17"/>
      <c r="TJF112" s="17"/>
      <c r="TJG112" s="17"/>
      <c r="TJH112" s="17"/>
      <c r="TJI112" s="17"/>
      <c r="TJJ112" s="17"/>
      <c r="TJK112" s="17"/>
      <c r="TJL112" s="17"/>
      <c r="TJM112" s="17"/>
      <c r="TJN112" s="17"/>
      <c r="TJO112" s="17"/>
      <c r="TJP112" s="17"/>
      <c r="TJQ112" s="17"/>
      <c r="TJR112" s="17"/>
      <c r="TJS112" s="17"/>
      <c r="TJT112" s="17"/>
      <c r="TJU112" s="17"/>
      <c r="TJV112" s="17"/>
      <c r="TJW112" s="17"/>
      <c r="TJX112" s="17"/>
      <c r="TJY112" s="17"/>
      <c r="TJZ112" s="17"/>
      <c r="TKA112" s="17"/>
      <c r="TKB112" s="17"/>
      <c r="TKC112" s="17"/>
      <c r="TKD112" s="17"/>
      <c r="TKE112" s="17"/>
      <c r="TKF112" s="17"/>
      <c r="TKG112" s="17"/>
      <c r="TKH112" s="17"/>
      <c r="TKI112" s="17"/>
      <c r="TKJ112" s="17"/>
      <c r="TKK112" s="17"/>
      <c r="TKL112" s="17"/>
      <c r="TKM112" s="17"/>
      <c r="TKN112" s="17"/>
      <c r="TKO112" s="17"/>
      <c r="TKP112" s="17"/>
      <c r="TKQ112" s="17"/>
      <c r="TKR112" s="17"/>
      <c r="TKS112" s="17"/>
      <c r="TKT112" s="17"/>
      <c r="TKU112" s="17"/>
      <c r="TKV112" s="17"/>
      <c r="TKW112" s="17"/>
      <c r="TKX112" s="17"/>
      <c r="TKY112" s="17"/>
      <c r="TKZ112" s="17"/>
      <c r="TLA112" s="17"/>
      <c r="TLB112" s="17"/>
      <c r="TLC112" s="17"/>
      <c r="TLD112" s="17"/>
      <c r="TLE112" s="17"/>
      <c r="TLF112" s="17"/>
      <c r="TLG112" s="17"/>
      <c r="TLH112" s="17"/>
      <c r="TLI112" s="17"/>
      <c r="TLJ112" s="17"/>
      <c r="TLK112" s="17"/>
      <c r="TLL112" s="17"/>
      <c r="TLM112" s="17"/>
      <c r="TLN112" s="17"/>
      <c r="TLO112" s="17"/>
      <c r="TLP112" s="17"/>
      <c r="TLQ112" s="17"/>
      <c r="TLR112" s="17"/>
      <c r="TLS112" s="17"/>
      <c r="TLT112" s="17"/>
      <c r="TLU112" s="17"/>
      <c r="TLV112" s="17"/>
      <c r="TLW112" s="17"/>
      <c r="TLX112" s="17"/>
      <c r="TLY112" s="17"/>
      <c r="TLZ112" s="17"/>
      <c r="TMA112" s="17"/>
      <c r="TMB112" s="17"/>
      <c r="TMC112" s="17"/>
      <c r="TMD112" s="17"/>
      <c r="TME112" s="17"/>
      <c r="TMF112" s="17"/>
      <c r="TMG112" s="17"/>
      <c r="TMH112" s="17"/>
      <c r="TMI112" s="17"/>
      <c r="TMJ112" s="17"/>
      <c r="TMK112" s="17"/>
      <c r="TML112" s="17"/>
      <c r="TMM112" s="17"/>
      <c r="TMN112" s="17"/>
      <c r="TMO112" s="17"/>
      <c r="TMP112" s="17"/>
      <c r="TMQ112" s="17"/>
      <c r="TMR112" s="17"/>
      <c r="TMS112" s="17"/>
      <c r="TMT112" s="17"/>
      <c r="TMU112" s="17"/>
      <c r="TMV112" s="17"/>
      <c r="TMW112" s="17"/>
      <c r="TMX112" s="17"/>
      <c r="TMY112" s="17"/>
      <c r="TMZ112" s="17"/>
      <c r="TNA112" s="17"/>
      <c r="TNB112" s="17"/>
      <c r="TNC112" s="17"/>
      <c r="TND112" s="17"/>
      <c r="TNE112" s="17"/>
      <c r="TNF112" s="17"/>
      <c r="TNG112" s="17"/>
      <c r="TNH112" s="17"/>
      <c r="TNI112" s="17"/>
      <c r="TNJ112" s="17"/>
      <c r="TNK112" s="17"/>
      <c r="TNL112" s="17"/>
      <c r="TNM112" s="17"/>
      <c r="TNN112" s="17"/>
      <c r="TNO112" s="17"/>
      <c r="TNP112" s="17"/>
      <c r="TNQ112" s="17"/>
      <c r="TNR112" s="17"/>
      <c r="TNS112" s="17"/>
      <c r="TNT112" s="17"/>
      <c r="TNU112" s="17"/>
      <c r="TNV112" s="17"/>
      <c r="TNW112" s="17"/>
      <c r="TNX112" s="17"/>
      <c r="TNY112" s="17"/>
      <c r="TNZ112" s="17"/>
      <c r="TOA112" s="17"/>
      <c r="TOB112" s="17"/>
      <c r="TOC112" s="17"/>
      <c r="TOD112" s="17"/>
      <c r="TOE112" s="17"/>
      <c r="TOF112" s="17"/>
      <c r="TOG112" s="17"/>
      <c r="TOH112" s="17"/>
      <c r="TOI112" s="17"/>
      <c r="TOJ112" s="17"/>
      <c r="TOK112" s="17"/>
      <c r="TOL112" s="17"/>
      <c r="TOM112" s="17"/>
      <c r="TON112" s="17"/>
      <c r="TOO112" s="17"/>
      <c r="TOP112" s="17"/>
      <c r="TOQ112" s="17"/>
      <c r="TOR112" s="17"/>
      <c r="TOS112" s="17"/>
      <c r="TOT112" s="17"/>
      <c r="TOU112" s="17"/>
      <c r="TOV112" s="17"/>
      <c r="TOW112" s="17"/>
      <c r="TOX112" s="17"/>
      <c r="TOY112" s="17"/>
      <c r="TOZ112" s="17"/>
      <c r="TPA112" s="17"/>
      <c r="TPB112" s="17"/>
      <c r="TPC112" s="17"/>
      <c r="TPD112" s="17"/>
      <c r="TPE112" s="17"/>
      <c r="TPF112" s="17"/>
      <c r="TPG112" s="17"/>
      <c r="TPH112" s="17"/>
      <c r="TPI112" s="17"/>
      <c r="TPJ112" s="17"/>
      <c r="TPK112" s="17"/>
      <c r="TPL112" s="17"/>
      <c r="TPM112" s="17"/>
      <c r="TPN112" s="17"/>
      <c r="TPO112" s="17"/>
      <c r="TPP112" s="17"/>
      <c r="TPQ112" s="17"/>
      <c r="TPR112" s="17"/>
      <c r="TPS112" s="17"/>
      <c r="TPT112" s="17"/>
      <c r="TPU112" s="17"/>
      <c r="TPV112" s="17"/>
      <c r="TPW112" s="17"/>
      <c r="TPX112" s="17"/>
      <c r="TPY112" s="17"/>
      <c r="TPZ112" s="17"/>
      <c r="TQA112" s="17"/>
      <c r="TQB112" s="17"/>
      <c r="TQC112" s="17"/>
      <c r="TQD112" s="17"/>
      <c r="TQE112" s="17"/>
      <c r="TQF112" s="17"/>
      <c r="TQG112" s="17"/>
      <c r="TQH112" s="17"/>
      <c r="TQI112" s="17"/>
      <c r="TQJ112" s="17"/>
      <c r="TQK112" s="17"/>
      <c r="TQL112" s="17"/>
      <c r="TQM112" s="17"/>
      <c r="TQN112" s="17"/>
      <c r="TQO112" s="17"/>
      <c r="TQP112" s="17"/>
      <c r="TQQ112" s="17"/>
      <c r="TQR112" s="17"/>
      <c r="TQS112" s="17"/>
      <c r="TQT112" s="17"/>
      <c r="TQU112" s="17"/>
      <c r="TQV112" s="17"/>
      <c r="TQW112" s="17"/>
      <c r="TQX112" s="17"/>
      <c r="TQY112" s="17"/>
      <c r="TQZ112" s="17"/>
      <c r="TRA112" s="17"/>
      <c r="TRB112" s="17"/>
      <c r="TRC112" s="17"/>
      <c r="TRD112" s="17"/>
      <c r="TRE112" s="17"/>
      <c r="TRF112" s="17"/>
      <c r="TRG112" s="17"/>
      <c r="TRH112" s="17"/>
      <c r="TRI112" s="17"/>
      <c r="TRJ112" s="17"/>
      <c r="TRK112" s="17"/>
      <c r="TRL112" s="17"/>
      <c r="TRM112" s="17"/>
      <c r="TRN112" s="17"/>
      <c r="TRO112" s="17"/>
      <c r="TRP112" s="17"/>
      <c r="TRQ112" s="17"/>
      <c r="TRR112" s="17"/>
      <c r="TRS112" s="17"/>
      <c r="TRT112" s="17"/>
      <c r="TRU112" s="17"/>
      <c r="TRV112" s="17"/>
      <c r="TRW112" s="17"/>
      <c r="TRX112" s="17"/>
      <c r="TRY112" s="17"/>
      <c r="TRZ112" s="17"/>
      <c r="TSA112" s="17"/>
      <c r="TSB112" s="17"/>
      <c r="TSC112" s="17"/>
      <c r="TSD112" s="17"/>
      <c r="TSE112" s="17"/>
      <c r="TSF112" s="17"/>
      <c r="TSG112" s="17"/>
      <c r="TSH112" s="17"/>
      <c r="TSI112" s="17"/>
      <c r="TSJ112" s="17"/>
      <c r="TSK112" s="17"/>
      <c r="TSL112" s="17"/>
      <c r="TSM112" s="17"/>
      <c r="TSN112" s="17"/>
      <c r="TSO112" s="17"/>
      <c r="TSP112" s="17"/>
      <c r="TSQ112" s="17"/>
      <c r="TSR112" s="17"/>
      <c r="TSS112" s="17"/>
      <c r="TST112" s="17"/>
      <c r="TSU112" s="17"/>
      <c r="TSV112" s="17"/>
      <c r="TSW112" s="17"/>
      <c r="TSX112" s="17"/>
      <c r="TSY112" s="17"/>
      <c r="TSZ112" s="17"/>
      <c r="TTA112" s="17"/>
      <c r="TTB112" s="17"/>
      <c r="TTC112" s="17"/>
      <c r="TTD112" s="17"/>
      <c r="TTE112" s="17"/>
      <c r="TTF112" s="17"/>
      <c r="TTG112" s="17"/>
      <c r="TTH112" s="17"/>
      <c r="TTI112" s="17"/>
      <c r="TTJ112" s="17"/>
      <c r="TTK112" s="17"/>
      <c r="TTL112" s="17"/>
      <c r="TTM112" s="17"/>
      <c r="TTN112" s="17"/>
      <c r="TTO112" s="17"/>
      <c r="TTP112" s="17"/>
      <c r="TTQ112" s="17"/>
      <c r="TTR112" s="17"/>
      <c r="TTS112" s="17"/>
      <c r="TTT112" s="17"/>
      <c r="TTU112" s="17"/>
      <c r="TTV112" s="17"/>
      <c r="TTW112" s="17"/>
      <c r="TTX112" s="17"/>
      <c r="TTY112" s="17"/>
      <c r="TTZ112" s="17"/>
      <c r="TUA112" s="17"/>
      <c r="TUB112" s="17"/>
      <c r="TUC112" s="17"/>
      <c r="TUD112" s="17"/>
      <c r="TUE112" s="17"/>
      <c r="TUF112" s="17"/>
      <c r="TUG112" s="17"/>
      <c r="TUH112" s="17"/>
      <c r="TUI112" s="17"/>
      <c r="TUJ112" s="17"/>
      <c r="TUK112" s="17"/>
      <c r="TUL112" s="17"/>
      <c r="TUM112" s="17"/>
      <c r="TUN112" s="17"/>
      <c r="TUO112" s="17"/>
      <c r="TUP112" s="17"/>
      <c r="TUQ112" s="17"/>
      <c r="TUR112" s="17"/>
      <c r="TUS112" s="17"/>
      <c r="TUT112" s="17"/>
      <c r="TUU112" s="17"/>
      <c r="TUV112" s="17"/>
      <c r="TUW112" s="17"/>
      <c r="TUX112" s="17"/>
      <c r="TUY112" s="17"/>
      <c r="TUZ112" s="17"/>
      <c r="TVA112" s="17"/>
      <c r="TVB112" s="17"/>
      <c r="TVC112" s="17"/>
      <c r="TVD112" s="17"/>
      <c r="TVE112" s="17"/>
      <c r="TVF112" s="17"/>
      <c r="TVG112" s="17"/>
      <c r="TVH112" s="17"/>
      <c r="TVI112" s="17"/>
      <c r="TVJ112" s="17"/>
      <c r="TVK112" s="17"/>
      <c r="TVL112" s="17"/>
      <c r="TVM112" s="17"/>
      <c r="TVN112" s="17"/>
      <c r="TVO112" s="17"/>
      <c r="TVP112" s="17"/>
      <c r="TVQ112" s="17"/>
      <c r="TVR112" s="17"/>
      <c r="TVS112" s="17"/>
      <c r="TVT112" s="17"/>
      <c r="TVU112" s="17"/>
      <c r="TVV112" s="17"/>
      <c r="TVW112" s="17"/>
      <c r="TVX112" s="17"/>
      <c r="TVY112" s="17"/>
      <c r="TVZ112" s="17"/>
      <c r="TWA112" s="17"/>
      <c r="TWB112" s="17"/>
      <c r="TWC112" s="17"/>
      <c r="TWD112" s="17"/>
      <c r="TWE112" s="17"/>
      <c r="TWF112" s="17"/>
      <c r="TWG112" s="17"/>
      <c r="TWH112" s="17"/>
      <c r="TWI112" s="17"/>
      <c r="TWJ112" s="17"/>
      <c r="TWK112" s="17"/>
      <c r="TWL112" s="17"/>
      <c r="TWM112" s="17"/>
      <c r="TWN112" s="17"/>
      <c r="TWO112" s="17"/>
      <c r="TWP112" s="17"/>
      <c r="TWQ112" s="17"/>
      <c r="TWR112" s="17"/>
      <c r="TWS112" s="17"/>
      <c r="TWT112" s="17"/>
      <c r="TWU112" s="17"/>
      <c r="TWV112" s="17"/>
      <c r="TWW112" s="17"/>
      <c r="TWX112" s="17"/>
      <c r="TWY112" s="17"/>
      <c r="TWZ112" s="17"/>
      <c r="TXA112" s="17"/>
      <c r="TXB112" s="17"/>
      <c r="TXC112" s="17"/>
      <c r="TXD112" s="17"/>
      <c r="TXE112" s="17"/>
      <c r="TXF112" s="17"/>
      <c r="TXG112" s="17"/>
      <c r="TXH112" s="17"/>
      <c r="TXI112" s="17"/>
      <c r="TXJ112" s="17"/>
      <c r="TXK112" s="17"/>
      <c r="TXL112" s="17"/>
      <c r="TXM112" s="17"/>
      <c r="TXN112" s="17"/>
      <c r="TXO112" s="17"/>
      <c r="TXP112" s="17"/>
      <c r="TXQ112" s="17"/>
      <c r="TXR112" s="17"/>
      <c r="TXS112" s="17"/>
      <c r="TXT112" s="17"/>
      <c r="TXU112" s="17"/>
      <c r="TXV112" s="17"/>
      <c r="TXW112" s="17"/>
      <c r="TXX112" s="17"/>
      <c r="TXY112" s="17"/>
      <c r="TXZ112" s="17"/>
      <c r="TYA112" s="17"/>
      <c r="TYB112" s="17"/>
      <c r="TYC112" s="17"/>
      <c r="TYD112" s="17"/>
      <c r="TYE112" s="17"/>
      <c r="TYF112" s="17"/>
      <c r="TYG112" s="17"/>
      <c r="TYH112" s="17"/>
      <c r="TYI112" s="17"/>
      <c r="TYJ112" s="17"/>
      <c r="TYK112" s="17"/>
      <c r="TYL112" s="17"/>
      <c r="TYM112" s="17"/>
      <c r="TYN112" s="17"/>
      <c r="TYO112" s="17"/>
      <c r="TYP112" s="17"/>
      <c r="TYQ112" s="17"/>
      <c r="TYR112" s="17"/>
      <c r="TYS112" s="17"/>
      <c r="TYT112" s="17"/>
      <c r="TYU112" s="17"/>
      <c r="TYV112" s="17"/>
      <c r="TYW112" s="17"/>
      <c r="TYX112" s="17"/>
      <c r="TYY112" s="17"/>
      <c r="TYZ112" s="17"/>
      <c r="TZA112" s="17"/>
      <c r="TZB112" s="17"/>
      <c r="TZC112" s="17"/>
      <c r="TZD112" s="17"/>
      <c r="TZE112" s="17"/>
      <c r="TZF112" s="17"/>
      <c r="TZG112" s="17"/>
      <c r="TZH112" s="17"/>
      <c r="TZI112" s="17"/>
      <c r="TZJ112" s="17"/>
      <c r="TZK112" s="17"/>
      <c r="TZL112" s="17"/>
      <c r="TZM112" s="17"/>
      <c r="TZN112" s="17"/>
      <c r="TZO112" s="17"/>
      <c r="TZP112" s="17"/>
      <c r="TZQ112" s="17"/>
      <c r="TZR112" s="17"/>
      <c r="TZS112" s="17"/>
      <c r="TZT112" s="17"/>
      <c r="TZU112" s="17"/>
      <c r="TZV112" s="17"/>
      <c r="TZW112" s="17"/>
      <c r="TZX112" s="17"/>
      <c r="TZY112" s="17"/>
      <c r="TZZ112" s="17"/>
      <c r="UAA112" s="17"/>
      <c r="UAB112" s="17"/>
      <c r="UAC112" s="17"/>
      <c r="UAD112" s="17"/>
      <c r="UAE112" s="17"/>
      <c r="UAF112" s="17"/>
      <c r="UAG112" s="17"/>
      <c r="UAH112" s="17"/>
      <c r="UAI112" s="17"/>
      <c r="UAJ112" s="17"/>
      <c r="UAK112" s="17"/>
      <c r="UAL112" s="17"/>
      <c r="UAM112" s="17"/>
      <c r="UAN112" s="17"/>
      <c r="UAO112" s="17"/>
      <c r="UAP112" s="17"/>
      <c r="UAQ112" s="17"/>
      <c r="UAR112" s="17"/>
      <c r="UAS112" s="17"/>
      <c r="UAT112" s="17"/>
      <c r="UAU112" s="17"/>
      <c r="UAV112" s="17"/>
      <c r="UAW112" s="17"/>
      <c r="UAX112" s="17"/>
      <c r="UAY112" s="17"/>
      <c r="UAZ112" s="17"/>
      <c r="UBA112" s="17"/>
      <c r="UBB112" s="17"/>
      <c r="UBC112" s="17"/>
      <c r="UBD112" s="17"/>
      <c r="UBE112" s="17"/>
      <c r="UBF112" s="17"/>
      <c r="UBG112" s="17"/>
      <c r="UBH112" s="17"/>
      <c r="UBI112" s="17"/>
      <c r="UBJ112" s="17"/>
      <c r="UBK112" s="17"/>
      <c r="UBL112" s="17"/>
      <c r="UBM112" s="17"/>
      <c r="UBN112" s="17"/>
      <c r="UBO112" s="17"/>
      <c r="UBP112" s="17"/>
      <c r="UBQ112" s="17"/>
      <c r="UBR112" s="17"/>
      <c r="UBS112" s="17"/>
      <c r="UBT112" s="17"/>
      <c r="UBU112" s="17"/>
      <c r="UBV112" s="17"/>
      <c r="UBW112" s="17"/>
      <c r="UBX112" s="17"/>
      <c r="UBY112" s="17"/>
      <c r="UBZ112" s="17"/>
      <c r="UCA112" s="17"/>
      <c r="UCB112" s="17"/>
      <c r="UCC112" s="17"/>
      <c r="UCD112" s="17"/>
      <c r="UCE112" s="17"/>
      <c r="UCF112" s="17"/>
      <c r="UCG112" s="17"/>
      <c r="UCH112" s="17"/>
      <c r="UCI112" s="17"/>
      <c r="UCJ112" s="17"/>
      <c r="UCK112" s="17"/>
      <c r="UCL112" s="17"/>
      <c r="UCM112" s="17"/>
      <c r="UCN112" s="17"/>
      <c r="UCO112" s="17"/>
      <c r="UCP112" s="17"/>
      <c r="UCQ112" s="17"/>
      <c r="UCR112" s="17"/>
      <c r="UCS112" s="17"/>
      <c r="UCT112" s="17"/>
      <c r="UCU112" s="17"/>
      <c r="UCV112" s="17"/>
      <c r="UCW112" s="17"/>
      <c r="UCX112" s="17"/>
      <c r="UCY112" s="17"/>
      <c r="UCZ112" s="17"/>
      <c r="UDA112" s="17"/>
      <c r="UDB112" s="17"/>
      <c r="UDC112" s="17"/>
      <c r="UDD112" s="17"/>
      <c r="UDE112" s="17"/>
      <c r="UDF112" s="17"/>
      <c r="UDG112" s="17"/>
      <c r="UDH112" s="17"/>
      <c r="UDI112" s="17"/>
      <c r="UDJ112" s="17"/>
      <c r="UDK112" s="17"/>
      <c r="UDL112" s="17"/>
      <c r="UDM112" s="17"/>
      <c r="UDN112" s="17"/>
      <c r="UDO112" s="17"/>
      <c r="UDP112" s="17"/>
      <c r="UDQ112" s="17"/>
      <c r="UDR112" s="17"/>
      <c r="UDS112" s="17"/>
      <c r="UDT112" s="17"/>
      <c r="UDU112" s="17"/>
      <c r="UDV112" s="17"/>
      <c r="UDW112" s="17"/>
      <c r="UDX112" s="17"/>
      <c r="UDY112" s="17"/>
      <c r="UDZ112" s="17"/>
      <c r="UEA112" s="17"/>
      <c r="UEB112" s="17"/>
      <c r="UEC112" s="17"/>
      <c r="UED112" s="17"/>
      <c r="UEE112" s="17"/>
      <c r="UEF112" s="17"/>
      <c r="UEG112" s="17"/>
      <c r="UEH112" s="17"/>
      <c r="UEI112" s="17"/>
      <c r="UEJ112" s="17"/>
      <c r="UEK112" s="17"/>
      <c r="UEL112" s="17"/>
      <c r="UEM112" s="17"/>
      <c r="UEN112" s="17"/>
      <c r="UEO112" s="17"/>
      <c r="UEP112" s="17"/>
      <c r="UEQ112" s="17"/>
      <c r="UER112" s="17"/>
      <c r="UES112" s="17"/>
      <c r="UET112" s="17"/>
      <c r="UEU112" s="17"/>
      <c r="UEV112" s="17"/>
      <c r="UEW112" s="17"/>
      <c r="UEX112" s="17"/>
      <c r="UEY112" s="17"/>
      <c r="UEZ112" s="17"/>
      <c r="UFA112" s="17"/>
      <c r="UFB112" s="17"/>
      <c r="UFC112" s="17"/>
      <c r="UFD112" s="17"/>
      <c r="UFE112" s="17"/>
      <c r="UFF112" s="17"/>
      <c r="UFG112" s="17"/>
      <c r="UFH112" s="17"/>
      <c r="UFI112" s="17"/>
      <c r="UFJ112" s="17"/>
      <c r="UFK112" s="17"/>
      <c r="UFL112" s="17"/>
      <c r="UFM112" s="17"/>
      <c r="UFN112" s="17"/>
      <c r="UFO112" s="17"/>
      <c r="UFP112" s="17"/>
      <c r="UFQ112" s="17"/>
      <c r="UFR112" s="17"/>
      <c r="UFS112" s="17"/>
      <c r="UFT112" s="17"/>
      <c r="UFU112" s="17"/>
      <c r="UFV112" s="17"/>
      <c r="UFW112" s="17"/>
      <c r="UFX112" s="17"/>
      <c r="UFY112" s="17"/>
      <c r="UFZ112" s="17"/>
      <c r="UGA112" s="17"/>
      <c r="UGB112" s="17"/>
      <c r="UGC112" s="17"/>
      <c r="UGD112" s="17"/>
      <c r="UGE112" s="17"/>
      <c r="UGF112" s="17"/>
      <c r="UGG112" s="17"/>
      <c r="UGH112" s="17"/>
      <c r="UGI112" s="17"/>
      <c r="UGJ112" s="17"/>
      <c r="UGK112" s="17"/>
      <c r="UGL112" s="17"/>
      <c r="UGM112" s="17"/>
      <c r="UGN112" s="17"/>
      <c r="UGO112" s="17"/>
      <c r="UGP112" s="17"/>
      <c r="UGQ112" s="17"/>
      <c r="UGR112" s="17"/>
      <c r="UGS112" s="17"/>
      <c r="UGT112" s="17"/>
      <c r="UGU112" s="17"/>
      <c r="UGV112" s="17"/>
      <c r="UGW112" s="17"/>
      <c r="UGX112" s="17"/>
      <c r="UGY112" s="17"/>
      <c r="UGZ112" s="17"/>
      <c r="UHA112" s="17"/>
      <c r="UHB112" s="17"/>
      <c r="UHC112" s="17"/>
      <c r="UHD112" s="17"/>
      <c r="UHE112" s="17"/>
      <c r="UHF112" s="17"/>
      <c r="UHG112" s="17"/>
      <c r="UHH112" s="17"/>
      <c r="UHI112" s="17"/>
      <c r="UHJ112" s="17"/>
      <c r="UHK112" s="17"/>
      <c r="UHL112" s="17"/>
      <c r="UHM112" s="17"/>
      <c r="UHN112" s="17"/>
      <c r="UHO112" s="17"/>
      <c r="UHP112" s="17"/>
      <c r="UHQ112" s="17"/>
      <c r="UHR112" s="17"/>
      <c r="UHS112" s="17"/>
      <c r="UHT112" s="17"/>
      <c r="UHU112" s="17"/>
      <c r="UHV112" s="17"/>
      <c r="UHW112" s="17"/>
      <c r="UHX112" s="17"/>
      <c r="UHY112" s="17"/>
      <c r="UHZ112" s="17"/>
      <c r="UIA112" s="17"/>
      <c r="UIB112" s="17"/>
      <c r="UIC112" s="17"/>
      <c r="UID112" s="17"/>
      <c r="UIE112" s="17"/>
      <c r="UIF112" s="17"/>
      <c r="UIG112" s="17"/>
      <c r="UIH112" s="17"/>
      <c r="UII112" s="17"/>
      <c r="UIJ112" s="17"/>
      <c r="UIK112" s="17"/>
      <c r="UIL112" s="17"/>
      <c r="UIM112" s="17"/>
      <c r="UIN112" s="17"/>
      <c r="UIO112" s="17"/>
      <c r="UIP112" s="17"/>
      <c r="UIQ112" s="17"/>
      <c r="UIR112" s="17"/>
      <c r="UIS112" s="17"/>
      <c r="UIT112" s="17"/>
      <c r="UIU112" s="17"/>
      <c r="UIV112" s="17"/>
      <c r="UIW112" s="17"/>
      <c r="UIX112" s="17"/>
      <c r="UIY112" s="17"/>
      <c r="UIZ112" s="17"/>
      <c r="UJA112" s="17"/>
      <c r="UJB112" s="17"/>
      <c r="UJC112" s="17"/>
      <c r="UJD112" s="17"/>
      <c r="UJE112" s="17"/>
      <c r="UJF112" s="17"/>
      <c r="UJG112" s="17"/>
      <c r="UJH112" s="17"/>
      <c r="UJI112" s="17"/>
      <c r="UJJ112" s="17"/>
      <c r="UJK112" s="17"/>
      <c r="UJL112" s="17"/>
      <c r="UJM112" s="17"/>
      <c r="UJN112" s="17"/>
      <c r="UJO112" s="17"/>
      <c r="UJP112" s="17"/>
      <c r="UJQ112" s="17"/>
      <c r="UJR112" s="17"/>
      <c r="UJS112" s="17"/>
      <c r="UJT112" s="17"/>
      <c r="UJU112" s="17"/>
      <c r="UJV112" s="17"/>
      <c r="UJW112" s="17"/>
      <c r="UJX112" s="17"/>
      <c r="UJY112" s="17"/>
      <c r="UJZ112" s="17"/>
      <c r="UKA112" s="17"/>
      <c r="UKB112" s="17"/>
      <c r="UKC112" s="17"/>
      <c r="UKD112" s="17"/>
      <c r="UKE112" s="17"/>
      <c r="UKF112" s="17"/>
      <c r="UKG112" s="17"/>
      <c r="UKH112" s="17"/>
      <c r="UKI112" s="17"/>
      <c r="UKJ112" s="17"/>
      <c r="UKK112" s="17"/>
      <c r="UKL112" s="17"/>
      <c r="UKM112" s="17"/>
      <c r="UKN112" s="17"/>
      <c r="UKO112" s="17"/>
      <c r="UKP112" s="17"/>
      <c r="UKQ112" s="17"/>
      <c r="UKR112" s="17"/>
      <c r="UKS112" s="17"/>
      <c r="UKT112" s="17"/>
      <c r="UKU112" s="17"/>
      <c r="UKV112" s="17"/>
      <c r="UKW112" s="17"/>
      <c r="UKX112" s="17"/>
      <c r="UKY112" s="17"/>
      <c r="UKZ112" s="17"/>
      <c r="ULA112" s="17"/>
      <c r="ULB112" s="17"/>
      <c r="ULC112" s="17"/>
      <c r="ULD112" s="17"/>
      <c r="ULE112" s="17"/>
      <c r="ULF112" s="17"/>
      <c r="ULG112" s="17"/>
      <c r="ULH112" s="17"/>
      <c r="ULI112" s="17"/>
      <c r="ULJ112" s="17"/>
      <c r="ULK112" s="17"/>
      <c r="ULL112" s="17"/>
      <c r="ULM112" s="17"/>
      <c r="ULN112" s="17"/>
      <c r="ULO112" s="17"/>
      <c r="ULP112" s="17"/>
      <c r="ULQ112" s="17"/>
      <c r="ULR112" s="17"/>
      <c r="ULS112" s="17"/>
      <c r="ULT112" s="17"/>
      <c r="ULU112" s="17"/>
      <c r="ULV112" s="17"/>
      <c r="ULW112" s="17"/>
      <c r="ULX112" s="17"/>
      <c r="ULY112" s="17"/>
      <c r="ULZ112" s="17"/>
      <c r="UMA112" s="17"/>
      <c r="UMB112" s="17"/>
      <c r="UMC112" s="17"/>
      <c r="UMD112" s="17"/>
      <c r="UME112" s="17"/>
      <c r="UMF112" s="17"/>
      <c r="UMG112" s="17"/>
      <c r="UMH112" s="17"/>
      <c r="UMI112" s="17"/>
      <c r="UMJ112" s="17"/>
      <c r="UMK112" s="17"/>
      <c r="UML112" s="17"/>
      <c r="UMM112" s="17"/>
      <c r="UMN112" s="17"/>
      <c r="UMO112" s="17"/>
      <c r="UMP112" s="17"/>
      <c r="UMQ112" s="17"/>
      <c r="UMR112" s="17"/>
      <c r="UMS112" s="17"/>
      <c r="UMT112" s="17"/>
      <c r="UMU112" s="17"/>
      <c r="UMV112" s="17"/>
      <c r="UMW112" s="17"/>
      <c r="UMX112" s="17"/>
      <c r="UMY112" s="17"/>
      <c r="UMZ112" s="17"/>
      <c r="UNA112" s="17"/>
      <c r="UNB112" s="17"/>
      <c r="UNC112" s="17"/>
      <c r="UND112" s="17"/>
      <c r="UNE112" s="17"/>
      <c r="UNF112" s="17"/>
      <c r="UNG112" s="17"/>
      <c r="UNH112" s="17"/>
      <c r="UNI112" s="17"/>
      <c r="UNJ112" s="17"/>
      <c r="UNK112" s="17"/>
      <c r="UNL112" s="17"/>
      <c r="UNM112" s="17"/>
      <c r="UNN112" s="17"/>
      <c r="UNO112" s="17"/>
      <c r="UNP112" s="17"/>
      <c r="UNQ112" s="17"/>
      <c r="UNR112" s="17"/>
      <c r="UNS112" s="17"/>
      <c r="UNT112" s="17"/>
      <c r="UNU112" s="17"/>
      <c r="UNV112" s="17"/>
      <c r="UNW112" s="17"/>
      <c r="UNX112" s="17"/>
      <c r="UNY112" s="17"/>
      <c r="UNZ112" s="17"/>
      <c r="UOA112" s="17"/>
      <c r="UOB112" s="17"/>
      <c r="UOC112" s="17"/>
      <c r="UOD112" s="17"/>
      <c r="UOE112" s="17"/>
      <c r="UOF112" s="17"/>
      <c r="UOG112" s="17"/>
      <c r="UOH112" s="17"/>
      <c r="UOI112" s="17"/>
      <c r="UOJ112" s="17"/>
      <c r="UOK112" s="17"/>
      <c r="UOL112" s="17"/>
      <c r="UOM112" s="17"/>
      <c r="UON112" s="17"/>
      <c r="UOO112" s="17"/>
      <c r="UOP112" s="17"/>
      <c r="UOQ112" s="17"/>
      <c r="UOR112" s="17"/>
      <c r="UOS112" s="17"/>
      <c r="UOT112" s="17"/>
      <c r="UOU112" s="17"/>
      <c r="UOV112" s="17"/>
      <c r="UOW112" s="17"/>
      <c r="UOX112" s="17"/>
      <c r="UOY112" s="17"/>
      <c r="UOZ112" s="17"/>
      <c r="UPA112" s="17"/>
      <c r="UPB112" s="17"/>
      <c r="UPC112" s="17"/>
      <c r="UPD112" s="17"/>
      <c r="UPE112" s="17"/>
      <c r="UPF112" s="17"/>
      <c r="UPG112" s="17"/>
      <c r="UPH112" s="17"/>
      <c r="UPI112" s="17"/>
      <c r="UPJ112" s="17"/>
      <c r="UPK112" s="17"/>
      <c r="UPL112" s="17"/>
      <c r="UPM112" s="17"/>
      <c r="UPN112" s="17"/>
      <c r="UPO112" s="17"/>
      <c r="UPP112" s="17"/>
      <c r="UPQ112" s="17"/>
      <c r="UPR112" s="17"/>
      <c r="UPS112" s="17"/>
      <c r="UPT112" s="17"/>
      <c r="UPU112" s="17"/>
      <c r="UPV112" s="17"/>
      <c r="UPW112" s="17"/>
      <c r="UPX112" s="17"/>
      <c r="UPY112" s="17"/>
      <c r="UPZ112" s="17"/>
      <c r="UQA112" s="17"/>
      <c r="UQB112" s="17"/>
      <c r="UQC112" s="17"/>
      <c r="UQD112" s="17"/>
      <c r="UQE112" s="17"/>
      <c r="UQF112" s="17"/>
      <c r="UQG112" s="17"/>
      <c r="UQH112" s="17"/>
      <c r="UQI112" s="17"/>
      <c r="UQJ112" s="17"/>
      <c r="UQK112" s="17"/>
      <c r="UQL112" s="17"/>
      <c r="UQM112" s="17"/>
      <c r="UQN112" s="17"/>
      <c r="UQO112" s="17"/>
      <c r="UQP112" s="17"/>
      <c r="UQQ112" s="17"/>
      <c r="UQR112" s="17"/>
      <c r="UQS112" s="17"/>
      <c r="UQT112" s="17"/>
      <c r="UQU112" s="17"/>
      <c r="UQV112" s="17"/>
      <c r="UQW112" s="17"/>
      <c r="UQX112" s="17"/>
      <c r="UQY112" s="17"/>
      <c r="UQZ112" s="17"/>
      <c r="URA112" s="17"/>
      <c r="URB112" s="17"/>
      <c r="URC112" s="17"/>
      <c r="URD112" s="17"/>
      <c r="URE112" s="17"/>
      <c r="URF112" s="17"/>
      <c r="URG112" s="17"/>
      <c r="URH112" s="17"/>
      <c r="URI112" s="17"/>
      <c r="URJ112" s="17"/>
      <c r="URK112" s="17"/>
      <c r="URL112" s="17"/>
      <c r="URM112" s="17"/>
      <c r="URN112" s="17"/>
      <c r="URO112" s="17"/>
      <c r="URP112" s="17"/>
      <c r="URQ112" s="17"/>
      <c r="URR112" s="17"/>
      <c r="URS112" s="17"/>
      <c r="URT112" s="17"/>
      <c r="URU112" s="17"/>
      <c r="URV112" s="17"/>
      <c r="URW112" s="17"/>
      <c r="URX112" s="17"/>
      <c r="URY112" s="17"/>
      <c r="URZ112" s="17"/>
      <c r="USA112" s="17"/>
      <c r="USB112" s="17"/>
      <c r="USC112" s="17"/>
      <c r="USD112" s="17"/>
      <c r="USE112" s="17"/>
      <c r="USF112" s="17"/>
      <c r="USG112" s="17"/>
      <c r="USH112" s="17"/>
      <c r="USI112" s="17"/>
      <c r="USJ112" s="17"/>
      <c r="USK112" s="17"/>
      <c r="USL112" s="17"/>
      <c r="USM112" s="17"/>
      <c r="USN112" s="17"/>
      <c r="USO112" s="17"/>
      <c r="USP112" s="17"/>
      <c r="USQ112" s="17"/>
      <c r="USR112" s="17"/>
      <c r="USS112" s="17"/>
      <c r="UST112" s="17"/>
      <c r="USU112" s="17"/>
      <c r="USV112" s="17"/>
      <c r="USW112" s="17"/>
      <c r="USX112" s="17"/>
      <c r="USY112" s="17"/>
      <c r="USZ112" s="17"/>
      <c r="UTA112" s="17"/>
      <c r="UTB112" s="17"/>
      <c r="UTC112" s="17"/>
      <c r="UTD112" s="17"/>
      <c r="UTE112" s="17"/>
      <c r="UTF112" s="17"/>
      <c r="UTG112" s="17"/>
      <c r="UTH112" s="17"/>
      <c r="UTI112" s="17"/>
      <c r="UTJ112" s="17"/>
      <c r="UTK112" s="17"/>
      <c r="UTL112" s="17"/>
      <c r="UTM112" s="17"/>
      <c r="UTN112" s="17"/>
      <c r="UTO112" s="17"/>
      <c r="UTP112" s="17"/>
      <c r="UTQ112" s="17"/>
      <c r="UTR112" s="17"/>
      <c r="UTS112" s="17"/>
      <c r="UTT112" s="17"/>
      <c r="UTU112" s="17"/>
      <c r="UTV112" s="17"/>
      <c r="UTW112" s="17"/>
      <c r="UTX112" s="17"/>
      <c r="UTY112" s="17"/>
      <c r="UTZ112" s="17"/>
      <c r="UUA112" s="17"/>
      <c r="UUB112" s="17"/>
      <c r="UUC112" s="17"/>
      <c r="UUD112" s="17"/>
      <c r="UUE112" s="17"/>
      <c r="UUF112" s="17"/>
      <c r="UUG112" s="17"/>
      <c r="UUH112" s="17"/>
      <c r="UUI112" s="17"/>
      <c r="UUJ112" s="17"/>
      <c r="UUK112" s="17"/>
      <c r="UUL112" s="17"/>
      <c r="UUM112" s="17"/>
      <c r="UUN112" s="17"/>
      <c r="UUO112" s="17"/>
      <c r="UUP112" s="17"/>
      <c r="UUQ112" s="17"/>
      <c r="UUR112" s="17"/>
      <c r="UUS112" s="17"/>
      <c r="UUT112" s="17"/>
      <c r="UUU112" s="17"/>
      <c r="UUV112" s="17"/>
      <c r="UUW112" s="17"/>
      <c r="UUX112" s="17"/>
      <c r="UUY112" s="17"/>
      <c r="UUZ112" s="17"/>
      <c r="UVA112" s="17"/>
      <c r="UVB112" s="17"/>
      <c r="UVC112" s="17"/>
      <c r="UVD112" s="17"/>
      <c r="UVE112" s="17"/>
      <c r="UVF112" s="17"/>
      <c r="UVG112" s="17"/>
      <c r="UVH112" s="17"/>
      <c r="UVI112" s="17"/>
      <c r="UVJ112" s="17"/>
      <c r="UVK112" s="17"/>
      <c r="UVL112" s="17"/>
      <c r="UVM112" s="17"/>
      <c r="UVN112" s="17"/>
      <c r="UVO112" s="17"/>
      <c r="UVP112" s="17"/>
      <c r="UVQ112" s="17"/>
      <c r="UVR112" s="17"/>
      <c r="UVS112" s="17"/>
      <c r="UVT112" s="17"/>
      <c r="UVU112" s="17"/>
      <c r="UVV112" s="17"/>
      <c r="UVW112" s="17"/>
      <c r="UVX112" s="17"/>
      <c r="UVY112" s="17"/>
      <c r="UVZ112" s="17"/>
      <c r="UWA112" s="17"/>
      <c r="UWB112" s="17"/>
      <c r="UWC112" s="17"/>
      <c r="UWD112" s="17"/>
      <c r="UWE112" s="17"/>
      <c r="UWF112" s="17"/>
      <c r="UWG112" s="17"/>
      <c r="UWH112" s="17"/>
      <c r="UWI112" s="17"/>
      <c r="UWJ112" s="17"/>
      <c r="UWK112" s="17"/>
      <c r="UWL112" s="17"/>
      <c r="UWM112" s="17"/>
      <c r="UWN112" s="17"/>
      <c r="UWO112" s="17"/>
      <c r="UWP112" s="17"/>
      <c r="UWQ112" s="17"/>
      <c r="UWR112" s="17"/>
      <c r="UWS112" s="17"/>
      <c r="UWT112" s="17"/>
      <c r="UWU112" s="17"/>
      <c r="UWV112" s="17"/>
      <c r="UWW112" s="17"/>
      <c r="UWX112" s="17"/>
      <c r="UWY112" s="17"/>
      <c r="UWZ112" s="17"/>
      <c r="UXA112" s="17"/>
      <c r="UXB112" s="17"/>
      <c r="UXC112" s="17"/>
      <c r="UXD112" s="17"/>
      <c r="UXE112" s="17"/>
      <c r="UXF112" s="17"/>
      <c r="UXG112" s="17"/>
      <c r="UXH112" s="17"/>
      <c r="UXI112" s="17"/>
      <c r="UXJ112" s="17"/>
      <c r="UXK112" s="17"/>
      <c r="UXL112" s="17"/>
      <c r="UXM112" s="17"/>
      <c r="UXN112" s="17"/>
      <c r="UXO112" s="17"/>
      <c r="UXP112" s="17"/>
      <c r="UXQ112" s="17"/>
      <c r="UXR112" s="17"/>
      <c r="UXS112" s="17"/>
      <c r="UXT112" s="17"/>
      <c r="UXU112" s="17"/>
      <c r="UXV112" s="17"/>
      <c r="UXW112" s="17"/>
      <c r="UXX112" s="17"/>
      <c r="UXY112" s="17"/>
      <c r="UXZ112" s="17"/>
      <c r="UYA112" s="17"/>
      <c r="UYB112" s="17"/>
      <c r="UYC112" s="17"/>
      <c r="UYD112" s="17"/>
      <c r="UYE112" s="17"/>
      <c r="UYF112" s="17"/>
      <c r="UYG112" s="17"/>
      <c r="UYH112" s="17"/>
      <c r="UYI112" s="17"/>
      <c r="UYJ112" s="17"/>
      <c r="UYK112" s="17"/>
      <c r="UYL112" s="17"/>
      <c r="UYM112" s="17"/>
      <c r="UYN112" s="17"/>
      <c r="UYO112" s="17"/>
      <c r="UYP112" s="17"/>
      <c r="UYQ112" s="17"/>
      <c r="UYR112" s="17"/>
      <c r="UYS112" s="17"/>
      <c r="UYT112" s="17"/>
      <c r="UYU112" s="17"/>
      <c r="UYV112" s="17"/>
      <c r="UYW112" s="17"/>
      <c r="UYX112" s="17"/>
      <c r="UYY112" s="17"/>
      <c r="UYZ112" s="17"/>
      <c r="UZA112" s="17"/>
      <c r="UZB112" s="17"/>
      <c r="UZC112" s="17"/>
      <c r="UZD112" s="17"/>
      <c r="UZE112" s="17"/>
      <c r="UZF112" s="17"/>
      <c r="UZG112" s="17"/>
      <c r="UZH112" s="17"/>
      <c r="UZI112" s="17"/>
      <c r="UZJ112" s="17"/>
      <c r="UZK112" s="17"/>
      <c r="UZL112" s="17"/>
      <c r="UZM112" s="17"/>
      <c r="UZN112" s="17"/>
      <c r="UZO112" s="17"/>
      <c r="UZP112" s="17"/>
      <c r="UZQ112" s="17"/>
      <c r="UZR112" s="17"/>
      <c r="UZS112" s="17"/>
      <c r="UZT112" s="17"/>
      <c r="UZU112" s="17"/>
      <c r="UZV112" s="17"/>
      <c r="UZW112" s="17"/>
      <c r="UZX112" s="17"/>
      <c r="UZY112" s="17"/>
      <c r="UZZ112" s="17"/>
      <c r="VAA112" s="17"/>
      <c r="VAB112" s="17"/>
      <c r="VAC112" s="17"/>
      <c r="VAD112" s="17"/>
      <c r="VAE112" s="17"/>
      <c r="VAF112" s="17"/>
      <c r="VAG112" s="17"/>
      <c r="VAH112" s="17"/>
      <c r="VAI112" s="17"/>
      <c r="VAJ112" s="17"/>
      <c r="VAK112" s="17"/>
      <c r="VAL112" s="17"/>
      <c r="VAM112" s="17"/>
      <c r="VAN112" s="17"/>
      <c r="VAO112" s="17"/>
      <c r="VAP112" s="17"/>
      <c r="VAQ112" s="17"/>
      <c r="VAR112" s="17"/>
      <c r="VAS112" s="17"/>
      <c r="VAT112" s="17"/>
      <c r="VAU112" s="17"/>
      <c r="VAV112" s="17"/>
      <c r="VAW112" s="17"/>
      <c r="VAX112" s="17"/>
      <c r="VAY112" s="17"/>
      <c r="VAZ112" s="17"/>
      <c r="VBA112" s="17"/>
      <c r="VBB112" s="17"/>
      <c r="VBC112" s="17"/>
      <c r="VBD112" s="17"/>
      <c r="VBE112" s="17"/>
      <c r="VBF112" s="17"/>
      <c r="VBG112" s="17"/>
      <c r="VBH112" s="17"/>
      <c r="VBI112" s="17"/>
      <c r="VBJ112" s="17"/>
      <c r="VBK112" s="17"/>
      <c r="VBL112" s="17"/>
      <c r="VBM112" s="17"/>
      <c r="VBN112" s="17"/>
      <c r="VBO112" s="17"/>
      <c r="VBP112" s="17"/>
      <c r="VBQ112" s="17"/>
      <c r="VBR112" s="17"/>
      <c r="VBS112" s="17"/>
      <c r="VBT112" s="17"/>
      <c r="VBU112" s="17"/>
      <c r="VBV112" s="17"/>
      <c r="VBW112" s="17"/>
      <c r="VBX112" s="17"/>
      <c r="VBY112" s="17"/>
      <c r="VBZ112" s="17"/>
      <c r="VCA112" s="17"/>
      <c r="VCB112" s="17"/>
      <c r="VCC112" s="17"/>
      <c r="VCD112" s="17"/>
      <c r="VCE112" s="17"/>
      <c r="VCF112" s="17"/>
      <c r="VCG112" s="17"/>
      <c r="VCH112" s="17"/>
      <c r="VCI112" s="17"/>
      <c r="VCJ112" s="17"/>
      <c r="VCK112" s="17"/>
      <c r="VCL112" s="17"/>
      <c r="VCM112" s="17"/>
      <c r="VCN112" s="17"/>
      <c r="VCO112" s="17"/>
      <c r="VCP112" s="17"/>
      <c r="VCQ112" s="17"/>
      <c r="VCR112" s="17"/>
      <c r="VCS112" s="17"/>
      <c r="VCT112" s="17"/>
      <c r="VCU112" s="17"/>
      <c r="VCV112" s="17"/>
      <c r="VCW112" s="17"/>
      <c r="VCX112" s="17"/>
      <c r="VCY112" s="17"/>
      <c r="VCZ112" s="17"/>
      <c r="VDA112" s="17"/>
      <c r="VDB112" s="17"/>
      <c r="VDC112" s="17"/>
      <c r="VDD112" s="17"/>
      <c r="VDE112" s="17"/>
      <c r="VDF112" s="17"/>
      <c r="VDG112" s="17"/>
      <c r="VDH112" s="17"/>
      <c r="VDI112" s="17"/>
      <c r="VDJ112" s="17"/>
      <c r="VDK112" s="17"/>
      <c r="VDL112" s="17"/>
      <c r="VDM112" s="17"/>
      <c r="VDN112" s="17"/>
      <c r="VDO112" s="17"/>
      <c r="VDP112" s="17"/>
      <c r="VDQ112" s="17"/>
      <c r="VDR112" s="17"/>
      <c r="VDS112" s="17"/>
      <c r="VDT112" s="17"/>
      <c r="VDU112" s="17"/>
      <c r="VDV112" s="17"/>
      <c r="VDW112" s="17"/>
      <c r="VDX112" s="17"/>
      <c r="VDY112" s="17"/>
      <c r="VDZ112" s="17"/>
      <c r="VEA112" s="17"/>
      <c r="VEB112" s="17"/>
      <c r="VEC112" s="17"/>
      <c r="VED112" s="17"/>
      <c r="VEE112" s="17"/>
      <c r="VEF112" s="17"/>
      <c r="VEG112" s="17"/>
      <c r="VEH112" s="17"/>
      <c r="VEI112" s="17"/>
      <c r="VEJ112" s="17"/>
      <c r="VEK112" s="17"/>
      <c r="VEL112" s="17"/>
      <c r="VEM112" s="17"/>
      <c r="VEN112" s="17"/>
      <c r="VEO112" s="17"/>
      <c r="VEP112" s="17"/>
      <c r="VEQ112" s="17"/>
      <c r="VER112" s="17"/>
      <c r="VES112" s="17"/>
      <c r="VET112" s="17"/>
      <c r="VEU112" s="17"/>
      <c r="VEV112" s="17"/>
      <c r="VEW112" s="17"/>
      <c r="VEX112" s="17"/>
      <c r="VEY112" s="17"/>
      <c r="VEZ112" s="17"/>
      <c r="VFA112" s="17"/>
      <c r="VFB112" s="17"/>
      <c r="VFC112" s="17"/>
      <c r="VFD112" s="17"/>
      <c r="VFE112" s="17"/>
      <c r="VFF112" s="17"/>
      <c r="VFG112" s="17"/>
      <c r="VFH112" s="17"/>
      <c r="VFI112" s="17"/>
      <c r="VFJ112" s="17"/>
      <c r="VFK112" s="17"/>
      <c r="VFL112" s="17"/>
      <c r="VFM112" s="17"/>
      <c r="VFN112" s="17"/>
      <c r="VFO112" s="17"/>
      <c r="VFP112" s="17"/>
      <c r="VFQ112" s="17"/>
      <c r="VFR112" s="17"/>
      <c r="VFS112" s="17"/>
      <c r="VFT112" s="17"/>
      <c r="VFU112" s="17"/>
      <c r="VFV112" s="17"/>
      <c r="VFW112" s="17"/>
      <c r="VFX112" s="17"/>
      <c r="VFY112" s="17"/>
      <c r="VFZ112" s="17"/>
      <c r="VGA112" s="17"/>
      <c r="VGB112" s="17"/>
      <c r="VGC112" s="17"/>
      <c r="VGD112" s="17"/>
      <c r="VGE112" s="17"/>
      <c r="VGF112" s="17"/>
      <c r="VGG112" s="17"/>
      <c r="VGH112" s="17"/>
      <c r="VGI112" s="17"/>
      <c r="VGJ112" s="17"/>
      <c r="VGK112" s="17"/>
      <c r="VGL112" s="17"/>
      <c r="VGM112" s="17"/>
      <c r="VGN112" s="17"/>
      <c r="VGO112" s="17"/>
      <c r="VGP112" s="17"/>
      <c r="VGQ112" s="17"/>
      <c r="VGR112" s="17"/>
      <c r="VGS112" s="17"/>
      <c r="VGT112" s="17"/>
      <c r="VGU112" s="17"/>
      <c r="VGV112" s="17"/>
      <c r="VGW112" s="17"/>
      <c r="VGX112" s="17"/>
      <c r="VGY112" s="17"/>
      <c r="VGZ112" s="17"/>
      <c r="VHA112" s="17"/>
      <c r="VHB112" s="17"/>
      <c r="VHC112" s="17"/>
      <c r="VHD112" s="17"/>
      <c r="VHE112" s="17"/>
      <c r="VHF112" s="17"/>
      <c r="VHG112" s="17"/>
      <c r="VHH112" s="17"/>
      <c r="VHI112" s="17"/>
      <c r="VHJ112" s="17"/>
      <c r="VHK112" s="17"/>
      <c r="VHL112" s="17"/>
      <c r="VHM112" s="17"/>
      <c r="VHN112" s="17"/>
      <c r="VHO112" s="17"/>
      <c r="VHP112" s="17"/>
      <c r="VHQ112" s="17"/>
      <c r="VHR112" s="17"/>
      <c r="VHS112" s="17"/>
      <c r="VHT112" s="17"/>
      <c r="VHU112" s="17"/>
      <c r="VHV112" s="17"/>
      <c r="VHW112" s="17"/>
      <c r="VHX112" s="17"/>
      <c r="VHY112" s="17"/>
      <c r="VHZ112" s="17"/>
      <c r="VIA112" s="17"/>
      <c r="VIB112" s="17"/>
      <c r="VIC112" s="17"/>
      <c r="VID112" s="17"/>
      <c r="VIE112" s="17"/>
      <c r="VIF112" s="17"/>
      <c r="VIG112" s="17"/>
      <c r="VIH112" s="17"/>
      <c r="VII112" s="17"/>
      <c r="VIJ112" s="17"/>
      <c r="VIK112" s="17"/>
      <c r="VIL112" s="17"/>
      <c r="VIM112" s="17"/>
      <c r="VIN112" s="17"/>
      <c r="VIO112" s="17"/>
      <c r="VIP112" s="17"/>
      <c r="VIQ112" s="17"/>
      <c r="VIR112" s="17"/>
      <c r="VIS112" s="17"/>
      <c r="VIT112" s="17"/>
      <c r="VIU112" s="17"/>
      <c r="VIV112" s="17"/>
      <c r="VIW112" s="17"/>
      <c r="VIX112" s="17"/>
      <c r="VIY112" s="17"/>
      <c r="VIZ112" s="17"/>
      <c r="VJA112" s="17"/>
      <c r="VJB112" s="17"/>
      <c r="VJC112" s="17"/>
      <c r="VJD112" s="17"/>
      <c r="VJE112" s="17"/>
      <c r="VJF112" s="17"/>
      <c r="VJG112" s="17"/>
      <c r="VJH112" s="17"/>
      <c r="VJI112" s="17"/>
      <c r="VJJ112" s="17"/>
      <c r="VJK112" s="17"/>
      <c r="VJL112" s="17"/>
      <c r="VJM112" s="17"/>
      <c r="VJN112" s="17"/>
      <c r="VJO112" s="17"/>
      <c r="VJP112" s="17"/>
      <c r="VJQ112" s="17"/>
      <c r="VJR112" s="17"/>
      <c r="VJS112" s="17"/>
      <c r="VJT112" s="17"/>
      <c r="VJU112" s="17"/>
      <c r="VJV112" s="17"/>
      <c r="VJW112" s="17"/>
      <c r="VJX112" s="17"/>
      <c r="VJY112" s="17"/>
      <c r="VJZ112" s="17"/>
      <c r="VKA112" s="17"/>
      <c r="VKB112" s="17"/>
      <c r="VKC112" s="17"/>
      <c r="VKD112" s="17"/>
      <c r="VKE112" s="17"/>
      <c r="VKF112" s="17"/>
      <c r="VKG112" s="17"/>
      <c r="VKH112" s="17"/>
      <c r="VKI112" s="17"/>
      <c r="VKJ112" s="17"/>
      <c r="VKK112" s="17"/>
      <c r="VKL112" s="17"/>
      <c r="VKM112" s="17"/>
      <c r="VKN112" s="17"/>
      <c r="VKO112" s="17"/>
      <c r="VKP112" s="17"/>
      <c r="VKQ112" s="17"/>
      <c r="VKR112" s="17"/>
      <c r="VKS112" s="17"/>
      <c r="VKT112" s="17"/>
      <c r="VKU112" s="17"/>
      <c r="VKV112" s="17"/>
      <c r="VKW112" s="17"/>
      <c r="VKX112" s="17"/>
      <c r="VKY112" s="17"/>
      <c r="VKZ112" s="17"/>
      <c r="VLA112" s="17"/>
      <c r="VLB112" s="17"/>
      <c r="VLC112" s="17"/>
      <c r="VLD112" s="17"/>
      <c r="VLE112" s="17"/>
      <c r="VLF112" s="17"/>
      <c r="VLG112" s="17"/>
      <c r="VLH112" s="17"/>
      <c r="VLI112" s="17"/>
      <c r="VLJ112" s="17"/>
      <c r="VLK112" s="17"/>
      <c r="VLL112" s="17"/>
      <c r="VLM112" s="17"/>
      <c r="VLN112" s="17"/>
      <c r="VLO112" s="17"/>
      <c r="VLP112" s="17"/>
      <c r="VLQ112" s="17"/>
      <c r="VLR112" s="17"/>
      <c r="VLS112" s="17"/>
      <c r="VLT112" s="17"/>
      <c r="VLU112" s="17"/>
      <c r="VLV112" s="17"/>
      <c r="VLW112" s="17"/>
      <c r="VLX112" s="17"/>
      <c r="VLY112" s="17"/>
      <c r="VLZ112" s="17"/>
      <c r="VMA112" s="17"/>
      <c r="VMB112" s="17"/>
      <c r="VMC112" s="17"/>
      <c r="VMD112" s="17"/>
      <c r="VME112" s="17"/>
      <c r="VMF112" s="17"/>
      <c r="VMG112" s="17"/>
      <c r="VMH112" s="17"/>
      <c r="VMI112" s="17"/>
      <c r="VMJ112" s="17"/>
      <c r="VMK112" s="17"/>
      <c r="VML112" s="17"/>
      <c r="VMM112" s="17"/>
      <c r="VMN112" s="17"/>
      <c r="VMO112" s="17"/>
      <c r="VMP112" s="17"/>
      <c r="VMQ112" s="17"/>
      <c r="VMR112" s="17"/>
      <c r="VMS112" s="17"/>
      <c r="VMT112" s="17"/>
      <c r="VMU112" s="17"/>
      <c r="VMV112" s="17"/>
      <c r="VMW112" s="17"/>
      <c r="VMX112" s="17"/>
      <c r="VMY112" s="17"/>
      <c r="VMZ112" s="17"/>
      <c r="VNA112" s="17"/>
      <c r="VNB112" s="17"/>
      <c r="VNC112" s="17"/>
      <c r="VND112" s="17"/>
      <c r="VNE112" s="17"/>
      <c r="VNF112" s="17"/>
      <c r="VNG112" s="17"/>
      <c r="VNH112" s="17"/>
      <c r="VNI112" s="17"/>
      <c r="VNJ112" s="17"/>
      <c r="VNK112" s="17"/>
      <c r="VNL112" s="17"/>
      <c r="VNM112" s="17"/>
      <c r="VNN112" s="17"/>
      <c r="VNO112" s="17"/>
      <c r="VNP112" s="17"/>
      <c r="VNQ112" s="17"/>
      <c r="VNR112" s="17"/>
      <c r="VNS112" s="17"/>
      <c r="VNT112" s="17"/>
      <c r="VNU112" s="17"/>
      <c r="VNV112" s="17"/>
      <c r="VNW112" s="17"/>
      <c r="VNX112" s="17"/>
      <c r="VNY112" s="17"/>
      <c r="VNZ112" s="17"/>
      <c r="VOA112" s="17"/>
      <c r="VOB112" s="17"/>
      <c r="VOC112" s="17"/>
      <c r="VOD112" s="17"/>
      <c r="VOE112" s="17"/>
      <c r="VOF112" s="17"/>
      <c r="VOG112" s="17"/>
      <c r="VOH112" s="17"/>
      <c r="VOI112" s="17"/>
      <c r="VOJ112" s="17"/>
      <c r="VOK112" s="17"/>
      <c r="VOL112" s="17"/>
      <c r="VOM112" s="17"/>
      <c r="VON112" s="17"/>
      <c r="VOO112" s="17"/>
      <c r="VOP112" s="17"/>
      <c r="VOQ112" s="17"/>
      <c r="VOR112" s="17"/>
      <c r="VOS112" s="17"/>
      <c r="VOT112" s="17"/>
      <c r="VOU112" s="17"/>
      <c r="VOV112" s="17"/>
      <c r="VOW112" s="17"/>
      <c r="VOX112" s="17"/>
      <c r="VOY112" s="17"/>
      <c r="VOZ112" s="17"/>
      <c r="VPA112" s="17"/>
      <c r="VPB112" s="17"/>
      <c r="VPC112" s="17"/>
      <c r="VPD112" s="17"/>
      <c r="VPE112" s="17"/>
      <c r="VPF112" s="17"/>
      <c r="VPG112" s="17"/>
      <c r="VPH112" s="17"/>
      <c r="VPI112" s="17"/>
      <c r="VPJ112" s="17"/>
      <c r="VPK112" s="17"/>
      <c r="VPL112" s="17"/>
      <c r="VPM112" s="17"/>
      <c r="VPN112" s="17"/>
      <c r="VPO112" s="17"/>
      <c r="VPP112" s="17"/>
      <c r="VPQ112" s="17"/>
      <c r="VPR112" s="17"/>
      <c r="VPS112" s="17"/>
      <c r="VPT112" s="17"/>
      <c r="VPU112" s="17"/>
      <c r="VPV112" s="17"/>
      <c r="VPW112" s="17"/>
      <c r="VPX112" s="17"/>
      <c r="VPY112" s="17"/>
      <c r="VPZ112" s="17"/>
      <c r="VQA112" s="17"/>
      <c r="VQB112" s="17"/>
      <c r="VQC112" s="17"/>
      <c r="VQD112" s="17"/>
      <c r="VQE112" s="17"/>
      <c r="VQF112" s="17"/>
      <c r="VQG112" s="17"/>
      <c r="VQH112" s="17"/>
      <c r="VQI112" s="17"/>
      <c r="VQJ112" s="17"/>
      <c r="VQK112" s="17"/>
      <c r="VQL112" s="17"/>
      <c r="VQM112" s="17"/>
      <c r="VQN112" s="17"/>
      <c r="VQO112" s="17"/>
      <c r="VQP112" s="17"/>
      <c r="VQQ112" s="17"/>
      <c r="VQR112" s="17"/>
      <c r="VQS112" s="17"/>
      <c r="VQT112" s="17"/>
      <c r="VQU112" s="17"/>
      <c r="VQV112" s="17"/>
      <c r="VQW112" s="17"/>
      <c r="VQX112" s="17"/>
      <c r="VQY112" s="17"/>
      <c r="VQZ112" s="17"/>
      <c r="VRA112" s="17"/>
      <c r="VRB112" s="17"/>
      <c r="VRC112" s="17"/>
      <c r="VRD112" s="17"/>
      <c r="VRE112" s="17"/>
      <c r="VRF112" s="17"/>
      <c r="VRG112" s="17"/>
      <c r="VRH112" s="17"/>
      <c r="VRI112" s="17"/>
      <c r="VRJ112" s="17"/>
      <c r="VRK112" s="17"/>
      <c r="VRL112" s="17"/>
      <c r="VRM112" s="17"/>
      <c r="VRN112" s="17"/>
      <c r="VRO112" s="17"/>
      <c r="VRP112" s="17"/>
      <c r="VRQ112" s="17"/>
      <c r="VRR112" s="17"/>
      <c r="VRS112" s="17"/>
      <c r="VRT112" s="17"/>
      <c r="VRU112" s="17"/>
      <c r="VRV112" s="17"/>
      <c r="VRW112" s="17"/>
      <c r="VRX112" s="17"/>
      <c r="VRY112" s="17"/>
      <c r="VRZ112" s="17"/>
      <c r="VSA112" s="17"/>
      <c r="VSB112" s="17"/>
      <c r="VSC112" s="17"/>
      <c r="VSD112" s="17"/>
      <c r="VSE112" s="17"/>
      <c r="VSF112" s="17"/>
      <c r="VSG112" s="17"/>
      <c r="VSH112" s="17"/>
      <c r="VSI112" s="17"/>
      <c r="VSJ112" s="17"/>
      <c r="VSK112" s="17"/>
      <c r="VSL112" s="17"/>
      <c r="VSM112" s="17"/>
      <c r="VSN112" s="17"/>
      <c r="VSO112" s="17"/>
      <c r="VSP112" s="17"/>
      <c r="VSQ112" s="17"/>
      <c r="VSR112" s="17"/>
      <c r="VSS112" s="17"/>
      <c r="VST112" s="17"/>
      <c r="VSU112" s="17"/>
      <c r="VSV112" s="17"/>
      <c r="VSW112" s="17"/>
      <c r="VSX112" s="17"/>
      <c r="VSY112" s="17"/>
      <c r="VSZ112" s="17"/>
      <c r="VTA112" s="17"/>
      <c r="VTB112" s="17"/>
      <c r="VTC112" s="17"/>
      <c r="VTD112" s="17"/>
      <c r="VTE112" s="17"/>
      <c r="VTF112" s="17"/>
      <c r="VTG112" s="17"/>
      <c r="VTH112" s="17"/>
      <c r="VTI112" s="17"/>
      <c r="VTJ112" s="17"/>
      <c r="VTK112" s="17"/>
      <c r="VTL112" s="17"/>
      <c r="VTM112" s="17"/>
      <c r="VTN112" s="17"/>
      <c r="VTO112" s="17"/>
      <c r="VTP112" s="17"/>
      <c r="VTQ112" s="17"/>
      <c r="VTR112" s="17"/>
      <c r="VTS112" s="17"/>
      <c r="VTT112" s="17"/>
      <c r="VTU112" s="17"/>
      <c r="VTV112" s="17"/>
      <c r="VTW112" s="17"/>
      <c r="VTX112" s="17"/>
      <c r="VTY112" s="17"/>
      <c r="VTZ112" s="17"/>
      <c r="VUA112" s="17"/>
      <c r="VUB112" s="17"/>
      <c r="VUC112" s="17"/>
      <c r="VUD112" s="17"/>
      <c r="VUE112" s="17"/>
      <c r="VUF112" s="17"/>
      <c r="VUG112" s="17"/>
      <c r="VUH112" s="17"/>
      <c r="VUI112" s="17"/>
      <c r="VUJ112" s="17"/>
      <c r="VUK112" s="17"/>
      <c r="VUL112" s="17"/>
      <c r="VUM112" s="17"/>
      <c r="VUN112" s="17"/>
      <c r="VUO112" s="17"/>
      <c r="VUP112" s="17"/>
      <c r="VUQ112" s="17"/>
      <c r="VUR112" s="17"/>
      <c r="VUS112" s="17"/>
      <c r="VUT112" s="17"/>
      <c r="VUU112" s="17"/>
      <c r="VUV112" s="17"/>
      <c r="VUW112" s="17"/>
      <c r="VUX112" s="17"/>
      <c r="VUY112" s="17"/>
      <c r="VUZ112" s="17"/>
      <c r="VVA112" s="17"/>
      <c r="VVB112" s="17"/>
      <c r="VVC112" s="17"/>
      <c r="VVD112" s="17"/>
      <c r="VVE112" s="17"/>
      <c r="VVF112" s="17"/>
      <c r="VVG112" s="17"/>
      <c r="VVH112" s="17"/>
      <c r="VVI112" s="17"/>
      <c r="VVJ112" s="17"/>
      <c r="VVK112" s="17"/>
      <c r="VVL112" s="17"/>
      <c r="VVM112" s="17"/>
      <c r="VVN112" s="17"/>
      <c r="VVO112" s="17"/>
      <c r="VVP112" s="17"/>
      <c r="VVQ112" s="17"/>
      <c r="VVR112" s="17"/>
      <c r="VVS112" s="17"/>
      <c r="VVT112" s="17"/>
      <c r="VVU112" s="17"/>
      <c r="VVV112" s="17"/>
      <c r="VVW112" s="17"/>
      <c r="VVX112" s="17"/>
      <c r="VVY112" s="17"/>
      <c r="VVZ112" s="17"/>
      <c r="VWA112" s="17"/>
      <c r="VWB112" s="17"/>
      <c r="VWC112" s="17"/>
      <c r="VWD112" s="17"/>
      <c r="VWE112" s="17"/>
      <c r="VWF112" s="17"/>
      <c r="VWG112" s="17"/>
      <c r="VWH112" s="17"/>
      <c r="VWI112" s="17"/>
      <c r="VWJ112" s="17"/>
      <c r="VWK112" s="17"/>
      <c r="VWL112" s="17"/>
      <c r="VWM112" s="17"/>
      <c r="VWN112" s="17"/>
      <c r="VWO112" s="17"/>
      <c r="VWP112" s="17"/>
      <c r="VWQ112" s="17"/>
      <c r="VWR112" s="17"/>
      <c r="VWS112" s="17"/>
      <c r="VWT112" s="17"/>
      <c r="VWU112" s="17"/>
      <c r="VWV112" s="17"/>
      <c r="VWW112" s="17"/>
      <c r="VWX112" s="17"/>
      <c r="VWY112" s="17"/>
      <c r="VWZ112" s="17"/>
      <c r="VXA112" s="17"/>
      <c r="VXB112" s="17"/>
      <c r="VXC112" s="17"/>
      <c r="VXD112" s="17"/>
      <c r="VXE112" s="17"/>
      <c r="VXF112" s="17"/>
      <c r="VXG112" s="17"/>
      <c r="VXH112" s="17"/>
      <c r="VXI112" s="17"/>
      <c r="VXJ112" s="17"/>
      <c r="VXK112" s="17"/>
      <c r="VXL112" s="17"/>
      <c r="VXM112" s="17"/>
      <c r="VXN112" s="17"/>
      <c r="VXO112" s="17"/>
      <c r="VXP112" s="17"/>
      <c r="VXQ112" s="17"/>
      <c r="VXR112" s="17"/>
      <c r="VXS112" s="17"/>
      <c r="VXT112" s="17"/>
      <c r="VXU112" s="17"/>
      <c r="VXV112" s="17"/>
      <c r="VXW112" s="17"/>
      <c r="VXX112" s="17"/>
      <c r="VXY112" s="17"/>
      <c r="VXZ112" s="17"/>
      <c r="VYA112" s="17"/>
      <c r="VYB112" s="17"/>
      <c r="VYC112" s="17"/>
      <c r="VYD112" s="17"/>
      <c r="VYE112" s="17"/>
      <c r="VYF112" s="17"/>
      <c r="VYG112" s="17"/>
      <c r="VYH112" s="17"/>
      <c r="VYI112" s="17"/>
      <c r="VYJ112" s="17"/>
      <c r="VYK112" s="17"/>
      <c r="VYL112" s="17"/>
      <c r="VYM112" s="17"/>
      <c r="VYN112" s="17"/>
      <c r="VYO112" s="17"/>
      <c r="VYP112" s="17"/>
      <c r="VYQ112" s="17"/>
      <c r="VYR112" s="17"/>
      <c r="VYS112" s="17"/>
      <c r="VYT112" s="17"/>
      <c r="VYU112" s="17"/>
      <c r="VYV112" s="17"/>
      <c r="VYW112" s="17"/>
      <c r="VYX112" s="17"/>
      <c r="VYY112" s="17"/>
      <c r="VYZ112" s="17"/>
      <c r="VZA112" s="17"/>
      <c r="VZB112" s="17"/>
      <c r="VZC112" s="17"/>
      <c r="VZD112" s="17"/>
      <c r="VZE112" s="17"/>
      <c r="VZF112" s="17"/>
      <c r="VZG112" s="17"/>
      <c r="VZH112" s="17"/>
      <c r="VZI112" s="17"/>
      <c r="VZJ112" s="17"/>
      <c r="VZK112" s="17"/>
      <c r="VZL112" s="17"/>
      <c r="VZM112" s="17"/>
      <c r="VZN112" s="17"/>
      <c r="VZO112" s="17"/>
      <c r="VZP112" s="17"/>
      <c r="VZQ112" s="17"/>
      <c r="VZR112" s="17"/>
      <c r="VZS112" s="17"/>
      <c r="VZT112" s="17"/>
      <c r="VZU112" s="17"/>
      <c r="VZV112" s="17"/>
      <c r="VZW112" s="17"/>
      <c r="VZX112" s="17"/>
      <c r="VZY112" s="17"/>
      <c r="VZZ112" s="17"/>
      <c r="WAA112" s="17"/>
      <c r="WAB112" s="17"/>
      <c r="WAC112" s="17"/>
      <c r="WAD112" s="17"/>
      <c r="WAE112" s="17"/>
      <c r="WAF112" s="17"/>
      <c r="WAG112" s="17"/>
      <c r="WAH112" s="17"/>
      <c r="WAI112" s="17"/>
      <c r="WAJ112" s="17"/>
      <c r="WAK112" s="17"/>
      <c r="WAL112" s="17"/>
      <c r="WAM112" s="17"/>
      <c r="WAN112" s="17"/>
      <c r="WAO112" s="17"/>
      <c r="WAP112" s="17"/>
      <c r="WAQ112" s="17"/>
      <c r="WAR112" s="17"/>
      <c r="WAS112" s="17"/>
      <c r="WAT112" s="17"/>
      <c r="WAU112" s="17"/>
      <c r="WAV112" s="17"/>
      <c r="WAW112" s="17"/>
      <c r="WAX112" s="17"/>
      <c r="WAY112" s="17"/>
      <c r="WAZ112" s="17"/>
      <c r="WBA112" s="17"/>
      <c r="WBB112" s="17"/>
      <c r="WBC112" s="17"/>
      <c r="WBD112" s="17"/>
      <c r="WBE112" s="17"/>
      <c r="WBF112" s="17"/>
      <c r="WBG112" s="17"/>
      <c r="WBH112" s="17"/>
      <c r="WBI112" s="17"/>
      <c r="WBJ112" s="17"/>
      <c r="WBK112" s="17"/>
      <c r="WBL112" s="17"/>
      <c r="WBM112" s="17"/>
      <c r="WBN112" s="17"/>
      <c r="WBO112" s="17"/>
      <c r="WBP112" s="17"/>
      <c r="WBQ112" s="17"/>
      <c r="WBR112" s="17"/>
      <c r="WBS112" s="17"/>
      <c r="WBT112" s="17"/>
      <c r="WBU112" s="17"/>
      <c r="WBV112" s="17"/>
      <c r="WBW112" s="17"/>
      <c r="WBX112" s="17"/>
      <c r="WBY112" s="17"/>
      <c r="WBZ112" s="17"/>
      <c r="WCA112" s="17"/>
      <c r="WCB112" s="17"/>
      <c r="WCC112" s="17"/>
      <c r="WCD112" s="17"/>
      <c r="WCE112" s="17"/>
      <c r="WCF112" s="17"/>
      <c r="WCG112" s="17"/>
      <c r="WCH112" s="17"/>
      <c r="WCI112" s="17"/>
      <c r="WCJ112" s="17"/>
      <c r="WCK112" s="17"/>
      <c r="WCL112" s="17"/>
      <c r="WCM112" s="17"/>
      <c r="WCN112" s="17"/>
      <c r="WCO112" s="17"/>
      <c r="WCP112" s="17"/>
      <c r="WCQ112" s="17"/>
      <c r="WCR112" s="17"/>
      <c r="WCS112" s="17"/>
      <c r="WCT112" s="17"/>
      <c r="WCU112" s="17"/>
      <c r="WCV112" s="17"/>
      <c r="WCW112" s="17"/>
      <c r="WCX112" s="17"/>
      <c r="WCY112" s="17"/>
      <c r="WCZ112" s="17"/>
      <c r="WDA112" s="17"/>
      <c r="WDB112" s="17"/>
      <c r="WDC112" s="17"/>
      <c r="WDD112" s="17"/>
      <c r="WDE112" s="17"/>
      <c r="WDF112" s="17"/>
      <c r="WDG112" s="17"/>
      <c r="WDH112" s="17"/>
      <c r="WDI112" s="17"/>
      <c r="WDJ112" s="17"/>
      <c r="WDK112" s="17"/>
      <c r="WDL112" s="17"/>
      <c r="WDM112" s="17"/>
      <c r="WDN112" s="17"/>
      <c r="WDO112" s="17"/>
      <c r="WDP112" s="17"/>
      <c r="WDQ112" s="17"/>
      <c r="WDR112" s="17"/>
      <c r="WDS112" s="17"/>
      <c r="WDT112" s="17"/>
      <c r="WDU112" s="17"/>
      <c r="WDV112" s="17"/>
      <c r="WDW112" s="17"/>
      <c r="WDX112" s="17"/>
      <c r="WDY112" s="17"/>
      <c r="WDZ112" s="17"/>
      <c r="WEA112" s="17"/>
      <c r="WEB112" s="17"/>
      <c r="WEC112" s="17"/>
      <c r="WED112" s="17"/>
      <c r="WEE112" s="17"/>
      <c r="WEF112" s="17"/>
      <c r="WEG112" s="17"/>
      <c r="WEH112" s="17"/>
      <c r="WEI112" s="17"/>
      <c r="WEJ112" s="17"/>
      <c r="WEK112" s="17"/>
      <c r="WEL112" s="17"/>
      <c r="WEM112" s="17"/>
      <c r="WEN112" s="17"/>
      <c r="WEO112" s="17"/>
      <c r="WEP112" s="17"/>
      <c r="WEQ112" s="17"/>
      <c r="WER112" s="17"/>
      <c r="WES112" s="17"/>
      <c r="WET112" s="17"/>
      <c r="WEU112" s="17"/>
      <c r="WEV112" s="17"/>
      <c r="WEW112" s="17"/>
      <c r="WEX112" s="17"/>
      <c r="WEY112" s="17"/>
      <c r="WEZ112" s="17"/>
      <c r="WFA112" s="17"/>
      <c r="WFB112" s="17"/>
      <c r="WFC112" s="17"/>
      <c r="WFD112" s="17"/>
      <c r="WFE112" s="17"/>
      <c r="WFF112" s="17"/>
      <c r="WFG112" s="17"/>
      <c r="WFH112" s="17"/>
      <c r="WFI112" s="17"/>
      <c r="WFJ112" s="17"/>
      <c r="WFK112" s="17"/>
      <c r="WFL112" s="17"/>
      <c r="WFM112" s="17"/>
      <c r="WFN112" s="17"/>
      <c r="WFO112" s="17"/>
      <c r="WFP112" s="17"/>
      <c r="WFQ112" s="17"/>
      <c r="WFR112" s="17"/>
      <c r="WFS112" s="17"/>
      <c r="WFT112" s="17"/>
      <c r="WFU112" s="17"/>
      <c r="WFV112" s="17"/>
      <c r="WFW112" s="17"/>
      <c r="WFX112" s="17"/>
      <c r="WFY112" s="17"/>
      <c r="WFZ112" s="17"/>
      <c r="WGA112" s="17"/>
      <c r="WGB112" s="17"/>
      <c r="WGC112" s="17"/>
      <c r="WGD112" s="17"/>
      <c r="WGE112" s="17"/>
      <c r="WGF112" s="17"/>
      <c r="WGG112" s="17"/>
      <c r="WGH112" s="17"/>
      <c r="WGI112" s="17"/>
      <c r="WGJ112" s="17"/>
      <c r="WGK112" s="17"/>
      <c r="WGL112" s="17"/>
      <c r="WGM112" s="17"/>
      <c r="WGN112" s="17"/>
      <c r="WGO112" s="17"/>
      <c r="WGP112" s="17"/>
      <c r="WGQ112" s="17"/>
      <c r="WGR112" s="17"/>
      <c r="WGS112" s="17"/>
      <c r="WGT112" s="17"/>
      <c r="WGU112" s="17"/>
      <c r="WGV112" s="17"/>
      <c r="WGW112" s="17"/>
      <c r="WGX112" s="17"/>
      <c r="WGY112" s="17"/>
      <c r="WGZ112" s="17"/>
      <c r="WHA112" s="17"/>
      <c r="WHB112" s="17"/>
      <c r="WHC112" s="17"/>
      <c r="WHD112" s="17"/>
      <c r="WHE112" s="17"/>
      <c r="WHF112" s="17"/>
      <c r="WHG112" s="17"/>
      <c r="WHH112" s="17"/>
      <c r="WHI112" s="17"/>
      <c r="WHJ112" s="17"/>
      <c r="WHK112" s="17"/>
      <c r="WHL112" s="17"/>
      <c r="WHM112" s="17"/>
      <c r="WHN112" s="17"/>
      <c r="WHO112" s="17"/>
      <c r="WHP112" s="17"/>
      <c r="WHQ112" s="17"/>
      <c r="WHR112" s="17"/>
      <c r="WHS112" s="17"/>
      <c r="WHT112" s="17"/>
      <c r="WHU112" s="17"/>
      <c r="WHV112" s="17"/>
      <c r="WHW112" s="17"/>
      <c r="WHX112" s="17"/>
      <c r="WHY112" s="17"/>
      <c r="WHZ112" s="17"/>
      <c r="WIA112" s="17"/>
      <c r="WIB112" s="17"/>
      <c r="WIC112" s="17"/>
      <c r="WID112" s="17"/>
      <c r="WIE112" s="17"/>
      <c r="WIF112" s="17"/>
      <c r="WIG112" s="17"/>
      <c r="WIH112" s="17"/>
      <c r="WII112" s="17"/>
      <c r="WIJ112" s="17"/>
      <c r="WIK112" s="17"/>
      <c r="WIL112" s="17"/>
      <c r="WIM112" s="17"/>
      <c r="WIN112" s="17"/>
      <c r="WIO112" s="17"/>
      <c r="WIP112" s="17"/>
      <c r="WIQ112" s="17"/>
      <c r="WIR112" s="17"/>
      <c r="WIS112" s="17"/>
      <c r="WIT112" s="17"/>
      <c r="WIU112" s="17"/>
      <c r="WIV112" s="17"/>
      <c r="WIW112" s="17"/>
      <c r="WIX112" s="17"/>
      <c r="WIY112" s="17"/>
      <c r="WIZ112" s="17"/>
      <c r="WJA112" s="17"/>
      <c r="WJB112" s="17"/>
      <c r="WJC112" s="17"/>
      <c r="WJD112" s="17"/>
      <c r="WJE112" s="17"/>
      <c r="WJF112" s="17"/>
      <c r="WJG112" s="17"/>
      <c r="WJH112" s="17"/>
      <c r="WJI112" s="17"/>
      <c r="WJJ112" s="17"/>
      <c r="WJK112" s="17"/>
      <c r="WJL112" s="17"/>
      <c r="WJM112" s="17"/>
      <c r="WJN112" s="17"/>
      <c r="WJO112" s="17"/>
      <c r="WJP112" s="17"/>
      <c r="WJQ112" s="17"/>
      <c r="WJR112" s="17"/>
      <c r="WJS112" s="17"/>
      <c r="WJT112" s="17"/>
      <c r="WJU112" s="17"/>
      <c r="WJV112" s="17"/>
      <c r="WJW112" s="17"/>
      <c r="WJX112" s="17"/>
      <c r="WJY112" s="17"/>
      <c r="WJZ112" s="17"/>
      <c r="WKA112" s="17"/>
      <c r="WKB112" s="17"/>
      <c r="WKC112" s="17"/>
      <c r="WKD112" s="17"/>
      <c r="WKE112" s="17"/>
      <c r="WKF112" s="17"/>
      <c r="WKG112" s="17"/>
      <c r="WKH112" s="17"/>
      <c r="WKI112" s="17"/>
      <c r="WKJ112" s="17"/>
      <c r="WKK112" s="17"/>
      <c r="WKL112" s="17"/>
      <c r="WKM112" s="17"/>
      <c r="WKN112" s="17"/>
      <c r="WKO112" s="17"/>
      <c r="WKP112" s="17"/>
      <c r="WKQ112" s="17"/>
      <c r="WKR112" s="17"/>
      <c r="WKS112" s="17"/>
      <c r="WKT112" s="17"/>
      <c r="WKU112" s="17"/>
      <c r="WKV112" s="17"/>
      <c r="WKW112" s="17"/>
      <c r="WKX112" s="17"/>
      <c r="WKY112" s="17"/>
      <c r="WKZ112" s="17"/>
      <c r="WLA112" s="17"/>
      <c r="WLB112" s="17"/>
      <c r="WLC112" s="17"/>
      <c r="WLD112" s="17"/>
      <c r="WLE112" s="17"/>
      <c r="WLF112" s="17"/>
      <c r="WLG112" s="17"/>
      <c r="WLH112" s="17"/>
      <c r="WLI112" s="17"/>
      <c r="WLJ112" s="17"/>
      <c r="WLK112" s="17"/>
      <c r="WLL112" s="17"/>
      <c r="WLM112" s="17"/>
      <c r="WLN112" s="17"/>
      <c r="WLO112" s="17"/>
      <c r="WLP112" s="17"/>
      <c r="WLQ112" s="17"/>
      <c r="WLR112" s="17"/>
      <c r="WLS112" s="17"/>
      <c r="WLT112" s="17"/>
      <c r="WLU112" s="17"/>
      <c r="WLV112" s="17"/>
      <c r="WLW112" s="17"/>
      <c r="WLX112" s="17"/>
      <c r="WLY112" s="17"/>
      <c r="WLZ112" s="17"/>
      <c r="WMA112" s="17"/>
      <c r="WMB112" s="17"/>
      <c r="WMC112" s="17"/>
      <c r="WMD112" s="17"/>
      <c r="WME112" s="17"/>
      <c r="WMF112" s="17"/>
      <c r="WMG112" s="17"/>
      <c r="WMH112" s="17"/>
      <c r="WMI112" s="17"/>
      <c r="WMJ112" s="17"/>
      <c r="WMK112" s="17"/>
      <c r="WML112" s="17"/>
      <c r="WMM112" s="17"/>
      <c r="WMN112" s="17"/>
      <c r="WMO112" s="17"/>
      <c r="WMP112" s="17"/>
      <c r="WMQ112" s="17"/>
      <c r="WMR112" s="17"/>
      <c r="WMS112" s="17"/>
      <c r="WMT112" s="17"/>
      <c r="WMU112" s="17"/>
      <c r="WMV112" s="17"/>
      <c r="WMW112" s="17"/>
      <c r="WMX112" s="17"/>
      <c r="WMY112" s="17"/>
      <c r="WMZ112" s="17"/>
      <c r="WNA112" s="17"/>
      <c r="WNB112" s="17"/>
      <c r="WNC112" s="17"/>
      <c r="WND112" s="17"/>
      <c r="WNE112" s="17"/>
      <c r="WNF112" s="17"/>
      <c r="WNG112" s="17"/>
      <c r="WNH112" s="17"/>
      <c r="WNI112" s="17"/>
      <c r="WNJ112" s="17"/>
      <c r="WNK112" s="17"/>
      <c r="WNL112" s="17"/>
      <c r="WNM112" s="17"/>
      <c r="WNN112" s="17"/>
      <c r="WNO112" s="17"/>
      <c r="WNP112" s="17"/>
      <c r="WNQ112" s="17"/>
      <c r="WNR112" s="17"/>
      <c r="WNS112" s="17"/>
      <c r="WNT112" s="17"/>
      <c r="WNU112" s="17"/>
      <c r="WNV112" s="17"/>
      <c r="WNW112" s="17"/>
      <c r="WNX112" s="17"/>
      <c r="WNY112" s="17"/>
      <c r="WNZ112" s="17"/>
      <c r="WOA112" s="17"/>
      <c r="WOB112" s="17"/>
      <c r="WOC112" s="17"/>
      <c r="WOD112" s="17"/>
      <c r="WOE112" s="17"/>
      <c r="WOF112" s="17"/>
      <c r="WOG112" s="17"/>
      <c r="WOH112" s="17"/>
      <c r="WOI112" s="17"/>
      <c r="WOJ112" s="17"/>
      <c r="WOK112" s="17"/>
      <c r="WOL112" s="17"/>
      <c r="WOM112" s="17"/>
      <c r="WON112" s="17"/>
      <c r="WOO112" s="17"/>
      <c r="WOP112" s="17"/>
      <c r="WOQ112" s="17"/>
      <c r="WOR112" s="17"/>
      <c r="WOS112" s="17"/>
      <c r="WOT112" s="17"/>
      <c r="WOU112" s="17"/>
      <c r="WOV112" s="17"/>
      <c r="WOW112" s="17"/>
      <c r="WOX112" s="17"/>
      <c r="WOY112" s="17"/>
      <c r="WOZ112" s="17"/>
      <c r="WPA112" s="17"/>
      <c r="WPB112" s="17"/>
      <c r="WPC112" s="17"/>
      <c r="WPD112" s="17"/>
      <c r="WPE112" s="17"/>
      <c r="WPF112" s="17"/>
      <c r="WPG112" s="17"/>
      <c r="WPH112" s="17"/>
      <c r="WPI112" s="17"/>
      <c r="WPJ112" s="17"/>
      <c r="WPK112" s="17"/>
      <c r="WPL112" s="17"/>
      <c r="WPM112" s="17"/>
      <c r="WPN112" s="17"/>
      <c r="WPO112" s="17"/>
      <c r="WPP112" s="17"/>
      <c r="WPQ112" s="17"/>
      <c r="WPR112" s="17"/>
      <c r="WPS112" s="17"/>
      <c r="WPT112" s="17"/>
      <c r="WPU112" s="17"/>
      <c r="WPV112" s="17"/>
      <c r="WPW112" s="17"/>
      <c r="WPX112" s="17"/>
      <c r="WPY112" s="17"/>
      <c r="WPZ112" s="17"/>
      <c r="WQA112" s="17"/>
      <c r="WQB112" s="17"/>
      <c r="WQC112" s="17"/>
      <c r="WQD112" s="17"/>
      <c r="WQE112" s="17"/>
      <c r="WQF112" s="17"/>
      <c r="WQG112" s="17"/>
      <c r="WQH112" s="17"/>
      <c r="WQI112" s="17"/>
      <c r="WQJ112" s="17"/>
      <c r="WQK112" s="17"/>
      <c r="WQL112" s="17"/>
      <c r="WQM112" s="17"/>
      <c r="WQN112" s="17"/>
      <c r="WQO112" s="17"/>
      <c r="WQP112" s="17"/>
      <c r="WQQ112" s="17"/>
      <c r="WQR112" s="17"/>
      <c r="WQS112" s="17"/>
      <c r="WQT112" s="17"/>
      <c r="WQU112" s="17"/>
      <c r="WQV112" s="17"/>
      <c r="WQW112" s="17"/>
      <c r="WQX112" s="17"/>
      <c r="WQY112" s="17"/>
      <c r="WQZ112" s="17"/>
      <c r="WRA112" s="17"/>
      <c r="WRB112" s="17"/>
      <c r="WRC112" s="17"/>
      <c r="WRD112" s="17"/>
      <c r="WRE112" s="17"/>
      <c r="WRF112" s="17"/>
      <c r="WRG112" s="17"/>
      <c r="WRH112" s="17"/>
      <c r="WRI112" s="17"/>
      <c r="WRJ112" s="17"/>
      <c r="WRK112" s="17"/>
      <c r="WRL112" s="17"/>
      <c r="WRM112" s="17"/>
      <c r="WRN112" s="17"/>
      <c r="WRO112" s="17"/>
      <c r="WRP112" s="17"/>
      <c r="WRQ112" s="17"/>
      <c r="WRR112" s="17"/>
      <c r="WRS112" s="17"/>
      <c r="WRT112" s="17"/>
      <c r="WRU112" s="17"/>
      <c r="WRV112" s="17"/>
      <c r="WRW112" s="17"/>
      <c r="WRX112" s="17"/>
      <c r="WRY112" s="17"/>
      <c r="WRZ112" s="17"/>
      <c r="WSA112" s="17"/>
      <c r="WSB112" s="17"/>
      <c r="WSC112" s="17"/>
      <c r="WSD112" s="17"/>
      <c r="WSE112" s="17"/>
      <c r="WSF112" s="17"/>
      <c r="WSG112" s="17"/>
      <c r="WSH112" s="17"/>
      <c r="WSI112" s="17"/>
      <c r="WSJ112" s="17"/>
      <c r="WSK112" s="17"/>
      <c r="WSL112" s="17"/>
      <c r="WSM112" s="17"/>
      <c r="WSN112" s="17"/>
      <c r="WSO112" s="17"/>
      <c r="WSP112" s="17"/>
      <c r="WSQ112" s="17"/>
      <c r="WSR112" s="17"/>
      <c r="WSS112" s="17"/>
      <c r="WST112" s="17"/>
      <c r="WSU112" s="17"/>
      <c r="WSV112" s="17"/>
      <c r="WSW112" s="17"/>
      <c r="WSX112" s="17"/>
      <c r="WSY112" s="17"/>
      <c r="WSZ112" s="17"/>
      <c r="WTA112" s="17"/>
      <c r="WTB112" s="17"/>
      <c r="WTC112" s="17"/>
      <c r="WTD112" s="17"/>
      <c r="WTE112" s="17"/>
      <c r="WTF112" s="17"/>
      <c r="WTG112" s="17"/>
      <c r="WTH112" s="17"/>
      <c r="WTI112" s="17"/>
      <c r="WTJ112" s="17"/>
      <c r="WTK112" s="17"/>
      <c r="WTL112" s="17"/>
      <c r="WTM112" s="17"/>
      <c r="WTN112" s="17"/>
      <c r="WTO112" s="17"/>
      <c r="WTP112" s="17"/>
      <c r="WTQ112" s="17"/>
      <c r="WTR112" s="17"/>
      <c r="WTS112" s="17"/>
      <c r="WTT112" s="17"/>
      <c r="WTU112" s="17"/>
      <c r="WTV112" s="17"/>
      <c r="WTW112" s="17"/>
      <c r="WTX112" s="17"/>
      <c r="WTY112" s="17"/>
      <c r="WTZ112" s="17"/>
      <c r="WUA112" s="17"/>
      <c r="WUB112" s="17"/>
      <c r="WUC112" s="17"/>
      <c r="WUD112" s="17"/>
      <c r="WUE112" s="17"/>
      <c r="WUF112" s="17"/>
      <c r="WUG112" s="17"/>
      <c r="WUH112" s="17"/>
      <c r="WUI112" s="17"/>
      <c r="WUJ112" s="17"/>
      <c r="WUK112" s="17"/>
      <c r="WUL112" s="17"/>
      <c r="WUM112" s="17"/>
      <c r="WUN112" s="17"/>
      <c r="WUO112" s="17"/>
      <c r="WUP112" s="17"/>
      <c r="WUQ112" s="17"/>
      <c r="WUR112" s="17"/>
      <c r="WUS112" s="17"/>
      <c r="WUT112" s="17"/>
      <c r="WUU112" s="17"/>
      <c r="WUV112" s="17"/>
      <c r="WUW112" s="17"/>
      <c r="WUX112" s="17"/>
      <c r="WUY112" s="17"/>
      <c r="WUZ112" s="17"/>
      <c r="WVA112" s="17"/>
      <c r="WVB112" s="17"/>
      <c r="WVC112" s="17"/>
      <c r="WVD112" s="17"/>
      <c r="WVE112" s="17"/>
      <c r="WVF112" s="17"/>
      <c r="WVG112" s="17"/>
      <c r="WVH112" s="17"/>
      <c r="WVI112" s="17"/>
      <c r="WVJ112" s="17"/>
      <c r="WVK112" s="17"/>
      <c r="WVL112" s="17"/>
      <c r="WVM112" s="17"/>
      <c r="WVN112" s="17"/>
      <c r="WVO112" s="17"/>
      <c r="WVP112" s="17"/>
      <c r="WVQ112" s="17"/>
      <c r="WVR112" s="17"/>
      <c r="WVS112" s="17"/>
      <c r="WVT112" s="17"/>
      <c r="WVU112" s="17"/>
      <c r="WVV112" s="17"/>
      <c r="WVW112" s="17"/>
      <c r="WVX112" s="17"/>
      <c r="WVY112" s="17"/>
      <c r="WVZ112" s="17"/>
      <c r="WWA112" s="17"/>
      <c r="WWB112" s="17"/>
      <c r="WWC112" s="17"/>
      <c r="WWD112" s="17"/>
      <c r="WWE112" s="17"/>
      <c r="WWF112" s="17"/>
      <c r="WWG112" s="17"/>
      <c r="WWH112" s="17"/>
      <c r="WWI112" s="17"/>
      <c r="WWJ112" s="17"/>
      <c r="WWK112" s="17"/>
      <c r="WWL112" s="17"/>
      <c r="WWM112" s="17"/>
      <c r="WWN112" s="17"/>
      <c r="WWO112" s="17"/>
      <c r="WWP112" s="17"/>
      <c r="WWQ112" s="17"/>
      <c r="WWR112" s="17"/>
      <c r="WWS112" s="17"/>
      <c r="WWT112" s="17"/>
      <c r="WWU112" s="17"/>
      <c r="WWV112" s="17"/>
      <c r="WWW112" s="17"/>
      <c r="WWX112" s="17"/>
      <c r="WWY112" s="17"/>
      <c r="WWZ112" s="17"/>
      <c r="WXA112" s="17"/>
      <c r="WXB112" s="17"/>
      <c r="WXC112" s="17"/>
      <c r="WXD112" s="17"/>
      <c r="WXE112" s="17"/>
      <c r="WXF112" s="17"/>
      <c r="WXG112" s="17"/>
      <c r="WXH112" s="17"/>
      <c r="WXI112" s="17"/>
      <c r="WXJ112" s="17"/>
      <c r="WXK112" s="17"/>
      <c r="WXL112" s="17"/>
      <c r="WXM112" s="17"/>
      <c r="WXN112" s="17"/>
      <c r="WXO112" s="17"/>
      <c r="WXP112" s="17"/>
      <c r="WXQ112" s="17"/>
      <c r="WXR112" s="17"/>
      <c r="WXS112" s="17"/>
      <c r="WXT112" s="17"/>
      <c r="WXU112" s="17"/>
      <c r="WXV112" s="17"/>
      <c r="WXW112" s="17"/>
      <c r="WXX112" s="17"/>
      <c r="WXY112" s="17"/>
      <c r="WXZ112" s="17"/>
      <c r="WYA112" s="17"/>
      <c r="WYB112" s="17"/>
      <c r="WYC112" s="17"/>
      <c r="WYD112" s="17"/>
      <c r="WYE112" s="17"/>
      <c r="WYF112" s="17"/>
      <c r="WYG112" s="17"/>
      <c r="WYH112" s="17"/>
      <c r="WYI112" s="17"/>
      <c r="WYJ112" s="17"/>
      <c r="WYK112" s="17"/>
      <c r="WYL112" s="17"/>
      <c r="WYM112" s="17"/>
      <c r="WYN112" s="17"/>
      <c r="WYO112" s="17"/>
      <c r="WYP112" s="17"/>
      <c r="WYQ112" s="17"/>
      <c r="WYR112" s="17"/>
      <c r="WYS112" s="17"/>
      <c r="WYT112" s="17"/>
      <c r="WYU112" s="17"/>
      <c r="WYV112" s="17"/>
      <c r="WYW112" s="17"/>
      <c r="WYX112" s="17"/>
      <c r="WYY112" s="17"/>
      <c r="WYZ112" s="17"/>
      <c r="WZA112" s="17"/>
      <c r="WZB112" s="17"/>
      <c r="WZC112" s="17"/>
      <c r="WZD112" s="17"/>
      <c r="WZE112" s="17"/>
      <c r="WZF112" s="17"/>
      <c r="WZG112" s="17"/>
      <c r="WZH112" s="17"/>
      <c r="WZI112" s="17"/>
      <c r="WZJ112" s="17"/>
      <c r="WZK112" s="17"/>
      <c r="WZL112" s="17"/>
      <c r="WZM112" s="17"/>
      <c r="WZN112" s="17"/>
      <c r="WZO112" s="17"/>
      <c r="WZP112" s="17"/>
      <c r="WZQ112" s="17"/>
      <c r="WZR112" s="17"/>
      <c r="WZS112" s="17"/>
      <c r="WZT112" s="17"/>
      <c r="WZU112" s="17"/>
      <c r="WZV112" s="17"/>
      <c r="WZW112" s="17"/>
      <c r="WZX112" s="17"/>
      <c r="WZY112" s="17"/>
      <c r="WZZ112" s="17"/>
      <c r="XAA112" s="17"/>
      <c r="XAB112" s="17"/>
      <c r="XAC112" s="17"/>
      <c r="XAD112" s="17"/>
      <c r="XAE112" s="17"/>
      <c r="XAF112" s="17"/>
      <c r="XAG112" s="17"/>
      <c r="XAH112" s="17"/>
      <c r="XAI112" s="17"/>
      <c r="XAJ112" s="17"/>
      <c r="XAK112" s="17"/>
      <c r="XAL112" s="17"/>
      <c r="XAM112" s="17"/>
      <c r="XAN112" s="17"/>
      <c r="XAO112" s="17"/>
      <c r="XAP112" s="17"/>
      <c r="XAQ112" s="17"/>
      <c r="XAR112" s="17"/>
      <c r="XAS112" s="17"/>
      <c r="XAT112" s="17"/>
      <c r="XAU112" s="17"/>
      <c r="XAV112" s="17"/>
      <c r="XAW112" s="17"/>
      <c r="XAX112" s="17"/>
      <c r="XAY112" s="17"/>
      <c r="XAZ112" s="17"/>
      <c r="XBA112" s="17"/>
      <c r="XBB112" s="17"/>
      <c r="XBC112" s="17"/>
      <c r="XBD112" s="17"/>
      <c r="XBE112" s="17"/>
      <c r="XBF112" s="17"/>
      <c r="XBG112" s="17"/>
      <c r="XBH112" s="17"/>
      <c r="XBI112" s="17"/>
      <c r="XBJ112" s="17"/>
      <c r="XBK112" s="17"/>
      <c r="XBL112" s="17"/>
      <c r="XBM112" s="17"/>
      <c r="XBN112" s="17"/>
      <c r="XBO112" s="17"/>
      <c r="XBP112" s="17"/>
      <c r="XBQ112" s="17"/>
      <c r="XBR112" s="17"/>
      <c r="XBS112" s="17"/>
      <c r="XBT112" s="17"/>
      <c r="XBU112" s="17"/>
      <c r="XBV112" s="17"/>
      <c r="XBW112" s="17"/>
      <c r="XBX112" s="17"/>
      <c r="XBY112" s="17"/>
      <c r="XBZ112" s="17"/>
      <c r="XCA112" s="17"/>
      <c r="XCB112" s="17"/>
      <c r="XCC112" s="17"/>
      <c r="XCD112" s="17"/>
      <c r="XCE112" s="17"/>
      <c r="XCF112" s="17"/>
      <c r="XCG112" s="17"/>
      <c r="XCH112" s="17"/>
      <c r="XCI112" s="17"/>
      <c r="XCJ112" s="17"/>
      <c r="XCK112" s="17"/>
      <c r="XCL112" s="17"/>
      <c r="XCM112" s="17"/>
      <c r="XCN112" s="17"/>
      <c r="XCO112" s="17"/>
      <c r="XCP112" s="17"/>
      <c r="XCQ112" s="17"/>
      <c r="XCR112" s="17"/>
      <c r="XCS112" s="17"/>
      <c r="XCT112" s="17"/>
      <c r="XCU112" s="17"/>
      <c r="XCV112" s="17"/>
      <c r="XCW112" s="17"/>
      <c r="XCX112" s="17"/>
      <c r="XCY112" s="17"/>
      <c r="XCZ112" s="17"/>
      <c r="XDA112" s="17"/>
      <c r="XDB112" s="17"/>
      <c r="XDC112" s="17"/>
      <c r="XDD112" s="17"/>
      <c r="XDE112" s="17"/>
      <c r="XDF112" s="17"/>
      <c r="XDG112" s="17"/>
      <c r="XDH112" s="17"/>
      <c r="XDI112" s="17"/>
      <c r="XDJ112" s="17"/>
      <c r="XDK112" s="17"/>
      <c r="XDL112" s="17"/>
      <c r="XDM112" s="17"/>
      <c r="XDN112" s="17"/>
      <c r="XDO112" s="17"/>
      <c r="XDP112" s="17"/>
      <c r="XDQ112" s="17"/>
      <c r="XDR112" s="17"/>
      <c r="XDS112" s="17"/>
      <c r="XDT112" s="17"/>
      <c r="XDU112" s="17"/>
      <c r="XDV112" s="17"/>
      <c r="XDW112" s="17"/>
      <c r="XDX112" s="17"/>
      <c r="XDY112" s="17"/>
      <c r="XDZ112" s="17"/>
      <c r="XEA112" s="17"/>
      <c r="XEB112" s="17"/>
      <c r="XEC112" s="17"/>
      <c r="XED112" s="17"/>
      <c r="XEE112" s="17"/>
      <c r="XEF112" s="17"/>
      <c r="XEG112" s="17"/>
      <c r="XEH112" s="17"/>
      <c r="XEI112" s="17"/>
      <c r="XEJ112" s="17"/>
      <c r="XEK112" s="17"/>
      <c r="XEL112" s="17"/>
      <c r="XEM112" s="17"/>
      <c r="XEN112" s="17"/>
      <c r="XEO112" s="17"/>
      <c r="XEP112" s="17"/>
      <c r="XEQ112" s="17"/>
      <c r="XER112" s="17"/>
      <c r="XES112" s="17"/>
      <c r="XET112" s="17"/>
      <c r="XEU112" s="17"/>
      <c r="XEV112" s="17"/>
      <c r="XEW112" s="17"/>
      <c r="XEX112" s="17"/>
      <c r="XEY112" s="17"/>
      <c r="XEZ112" s="17"/>
      <c r="XFA112" s="17"/>
      <c r="XFB112" s="17"/>
      <c r="XFC112" s="17"/>
      <c r="XFD112" s="17"/>
    </row>
    <row r="113" spans="2:16" ht="15" customHeight="1" x14ac:dyDescent="0.35">
      <c r="B113" s="209" t="s">
        <v>117</v>
      </c>
      <c r="C113" s="210" t="s">
        <v>23</v>
      </c>
      <c r="D113" s="211">
        <f>+SUM(D109:D112)</f>
        <v>-22374</v>
      </c>
      <c r="E113" s="211">
        <f t="shared" ref="E113:K113" si="42">+SUM(E109:E112)</f>
        <v>369776</v>
      </c>
      <c r="F113" s="211">
        <f t="shared" si="42"/>
        <v>77720</v>
      </c>
      <c r="G113" s="211">
        <f t="shared" ca="1" si="42"/>
        <v>421608.04296717042</v>
      </c>
      <c r="H113" s="211">
        <f t="shared" ca="1" si="42"/>
        <v>504304.34384482517</v>
      </c>
      <c r="I113" s="211">
        <f t="shared" ca="1" si="42"/>
        <v>785855.67656536936</v>
      </c>
      <c r="J113" s="211">
        <f t="shared" ca="1" si="42"/>
        <v>1145265.2148457803</v>
      </c>
      <c r="K113" s="211">
        <f t="shared" ca="1" si="42"/>
        <v>1572541.1275856502</v>
      </c>
      <c r="L113" s="148"/>
    </row>
    <row r="114" spans="2:16" ht="15" customHeight="1" x14ac:dyDescent="0.35">
      <c r="B114" s="194"/>
      <c r="C114" s="195"/>
      <c r="D114" s="196"/>
      <c r="E114" s="196"/>
      <c r="F114" s="196"/>
      <c r="G114" s="148"/>
      <c r="H114" s="148"/>
      <c r="I114" s="148"/>
      <c r="J114" s="148"/>
      <c r="K114" s="148"/>
      <c r="L114" s="148"/>
    </row>
    <row r="115" spans="2:16" ht="15" customHeight="1" x14ac:dyDescent="0.35">
      <c r="B115" s="29" t="s">
        <v>126</v>
      </c>
      <c r="C115" s="30"/>
      <c r="D115" s="34"/>
      <c r="E115" s="34"/>
      <c r="F115" s="34"/>
      <c r="G115" s="34"/>
      <c r="H115" s="34"/>
      <c r="I115" s="34"/>
      <c r="J115" s="34"/>
      <c r="K115" s="34"/>
      <c r="O115" s="366"/>
      <c r="P115" s="366"/>
    </row>
    <row r="116" spans="2:16" ht="15" customHeight="1" x14ac:dyDescent="0.35">
      <c r="B116" s="194" t="s">
        <v>118</v>
      </c>
      <c r="C116" s="195" t="s">
        <v>23</v>
      </c>
      <c r="D116" s="196">
        <v>-3749</v>
      </c>
      <c r="E116" s="196">
        <v>-11153</v>
      </c>
      <c r="F116" s="196">
        <v>-8487</v>
      </c>
      <c r="G116" s="135">
        <f ca="1">+'YK_BS &amp; CF'!G23</f>
        <v>-14373.34607730473</v>
      </c>
      <c r="H116" s="135">
        <f ca="1">+'YK_BS &amp; CF'!H23</f>
        <v>-19325.388288360169</v>
      </c>
      <c r="I116" s="135">
        <f ca="1">+'YK_BS &amp; CF'!I23</f>
        <v>-25447.769031164986</v>
      </c>
      <c r="J116" s="135">
        <f ca="1">+'YK_BS &amp; CF'!J23</f>
        <v>-27480.792652389264</v>
      </c>
      <c r="K116" s="135">
        <f ca="1">+'YK_BS &amp; CF'!K23</f>
        <v>-34941.297314720716</v>
      </c>
      <c r="O116" s="366"/>
      <c r="P116" s="366"/>
    </row>
    <row r="117" spans="2:16" ht="15" customHeight="1" x14ac:dyDescent="0.35">
      <c r="B117" s="194" t="s">
        <v>119</v>
      </c>
      <c r="C117" s="195" t="s">
        <v>23</v>
      </c>
      <c r="D117" s="196">
        <v>-41975</v>
      </c>
      <c r="E117" s="196">
        <v>-76637</v>
      </c>
      <c r="F117" s="196">
        <v>-96821</v>
      </c>
      <c r="G117" s="135">
        <f ca="1">+'YK_BS &amp; CF'!G24</f>
        <v>-62284.499668320495</v>
      </c>
      <c r="H117" s="135">
        <f ca="1">+'YK_BS &amp; CF'!H24</f>
        <v>-74080.655105380647</v>
      </c>
      <c r="I117" s="135">
        <f ca="1">+'YK_BS &amp; CF'!I24</f>
        <v>-76343.30709349495</v>
      </c>
      <c r="J117" s="135">
        <f ca="1">+'YK_BS &amp; CF'!J24</f>
        <v>-71450.060896212075</v>
      </c>
      <c r="K117" s="135">
        <f ca="1">+'YK_BS &amp; CF'!K24</f>
        <v>-55906.075703553142</v>
      </c>
      <c r="O117" s="366"/>
      <c r="P117" s="366"/>
    </row>
    <row r="118" spans="2:16" ht="15" customHeight="1" x14ac:dyDescent="0.35">
      <c r="B118" s="194" t="s">
        <v>120</v>
      </c>
      <c r="C118" s="195" t="s">
        <v>23</v>
      </c>
      <c r="D118" s="196">
        <v>0</v>
      </c>
      <c r="E118" s="196">
        <v>0</v>
      </c>
      <c r="F118" s="196">
        <v>-30000</v>
      </c>
      <c r="G118" s="47">
        <v>0</v>
      </c>
      <c r="H118" s="47">
        <v>0</v>
      </c>
      <c r="I118" s="47">
        <v>0</v>
      </c>
      <c r="J118" s="47">
        <v>0</v>
      </c>
      <c r="K118" s="47">
        <v>0</v>
      </c>
      <c r="O118" s="366"/>
      <c r="P118" s="366"/>
    </row>
    <row r="119" spans="2:16" ht="15" customHeight="1" x14ac:dyDescent="0.35">
      <c r="B119" s="194" t="s">
        <v>121</v>
      </c>
      <c r="C119" s="195" t="s">
        <v>23</v>
      </c>
      <c r="D119" s="196">
        <v>0</v>
      </c>
      <c r="E119" s="196">
        <v>0</v>
      </c>
      <c r="F119" s="196">
        <v>4968</v>
      </c>
      <c r="G119" s="47">
        <v>0</v>
      </c>
      <c r="H119" s="47">
        <v>0</v>
      </c>
      <c r="I119" s="47">
        <v>0</v>
      </c>
      <c r="J119" s="47">
        <v>0</v>
      </c>
      <c r="K119" s="47">
        <v>0</v>
      </c>
      <c r="O119" s="366"/>
      <c r="P119" s="366"/>
    </row>
    <row r="120" spans="2:16" ht="15" customHeight="1" x14ac:dyDescent="0.35">
      <c r="B120" s="194" t="s">
        <v>122</v>
      </c>
      <c r="C120" s="195" t="s">
        <v>23</v>
      </c>
      <c r="D120" s="196">
        <v>-5000</v>
      </c>
      <c r="E120" s="196">
        <v>-35000</v>
      </c>
      <c r="F120" s="196">
        <v>-9358</v>
      </c>
      <c r="G120" s="47">
        <v>-10000</v>
      </c>
      <c r="H120" s="47">
        <v>-10000</v>
      </c>
      <c r="I120" s="47">
        <v>-10000</v>
      </c>
      <c r="J120" s="47">
        <v>-10000</v>
      </c>
      <c r="K120" s="47">
        <v>-10000</v>
      </c>
      <c r="L120" s="129"/>
      <c r="O120" s="366" t="s">
        <v>319</v>
      </c>
      <c r="P120" s="366"/>
    </row>
    <row r="121" spans="2:16" ht="15" customHeight="1" x14ac:dyDescent="0.35">
      <c r="B121" s="194" t="s">
        <v>123</v>
      </c>
      <c r="C121" s="195" t="s">
        <v>23</v>
      </c>
      <c r="D121" s="196">
        <v>-50100</v>
      </c>
      <c r="E121" s="196">
        <v>0</v>
      </c>
      <c r="F121" s="196">
        <v>-400050</v>
      </c>
      <c r="G121" s="47">
        <v>0</v>
      </c>
      <c r="H121" s="47">
        <v>0</v>
      </c>
      <c r="I121" s="47">
        <v>0</v>
      </c>
      <c r="J121" s="47">
        <v>0</v>
      </c>
      <c r="K121" s="47">
        <v>0</v>
      </c>
      <c r="O121" s="366" t="s">
        <v>314</v>
      </c>
      <c r="P121" s="366"/>
    </row>
    <row r="122" spans="2:16" ht="15" customHeight="1" x14ac:dyDescent="0.35">
      <c r="B122" s="194" t="s">
        <v>124</v>
      </c>
      <c r="C122" s="195" t="s">
        <v>23</v>
      </c>
      <c r="D122" s="196">
        <v>50472</v>
      </c>
      <c r="E122" s="196">
        <v>0</v>
      </c>
      <c r="F122" s="196">
        <v>401016</v>
      </c>
      <c r="G122" s="47">
        <v>0</v>
      </c>
      <c r="H122" s="47">
        <v>0</v>
      </c>
      <c r="I122" s="47">
        <v>0</v>
      </c>
      <c r="J122" s="47">
        <v>0</v>
      </c>
      <c r="K122" s="47">
        <v>0</v>
      </c>
      <c r="O122" s="366" t="s">
        <v>314</v>
      </c>
      <c r="P122" s="366"/>
    </row>
    <row r="123" spans="2:16" ht="15" customHeight="1" x14ac:dyDescent="0.35">
      <c r="B123" s="19" t="s">
        <v>125</v>
      </c>
      <c r="C123" s="20" t="s">
        <v>23</v>
      </c>
      <c r="D123" s="21">
        <f>SUM(D116:D122)</f>
        <v>-50352</v>
      </c>
      <c r="E123" s="21">
        <f t="shared" ref="E123:K123" si="43">SUM(E116:E122)</f>
        <v>-122790</v>
      </c>
      <c r="F123" s="21">
        <f t="shared" si="43"/>
        <v>-138732</v>
      </c>
      <c r="G123" s="21">
        <f t="shared" ca="1" si="43"/>
        <v>-86657.845745625222</v>
      </c>
      <c r="H123" s="21">
        <f t="shared" ca="1" si="43"/>
        <v>-103406.04339374081</v>
      </c>
      <c r="I123" s="21">
        <f t="shared" ca="1" si="43"/>
        <v>-111791.07612465994</v>
      </c>
      <c r="J123" s="21">
        <f t="shared" ca="1" si="43"/>
        <v>-108930.85354860134</v>
      </c>
      <c r="K123" s="21">
        <f t="shared" ca="1" si="43"/>
        <v>-100847.37301827385</v>
      </c>
      <c r="O123" s="366"/>
      <c r="P123" s="366"/>
    </row>
    <row r="124" spans="2:16" ht="15" customHeight="1" x14ac:dyDescent="0.35">
      <c r="B124" s="15"/>
      <c r="C124" s="16"/>
      <c r="D124" s="17"/>
      <c r="E124" s="17"/>
      <c r="F124" s="17"/>
      <c r="O124" s="366"/>
      <c r="P124" s="366"/>
    </row>
    <row r="125" spans="2:16" ht="15" customHeight="1" x14ac:dyDescent="0.35">
      <c r="B125" s="29" t="s">
        <v>128</v>
      </c>
      <c r="C125" s="30"/>
      <c r="D125" s="34"/>
      <c r="E125" s="34"/>
      <c r="F125" s="34"/>
      <c r="G125" s="34"/>
      <c r="H125" s="34"/>
      <c r="I125" s="34"/>
      <c r="J125" s="34"/>
      <c r="K125" s="34"/>
      <c r="O125" s="366"/>
      <c r="P125" s="366"/>
    </row>
    <row r="126" spans="2:16" ht="15" customHeight="1" x14ac:dyDescent="0.35">
      <c r="B126" s="194" t="s">
        <v>129</v>
      </c>
      <c r="C126" s="195" t="s">
        <v>23</v>
      </c>
      <c r="D126" s="196">
        <v>159000</v>
      </c>
      <c r="E126" s="196">
        <v>0</v>
      </c>
      <c r="F126" s="196">
        <v>43891</v>
      </c>
      <c r="G126" s="47">
        <v>0</v>
      </c>
      <c r="H126" s="47">
        <v>0</v>
      </c>
      <c r="I126" s="47">
        <v>0</v>
      </c>
      <c r="J126" s="47">
        <v>0</v>
      </c>
      <c r="K126" s="47">
        <v>0</v>
      </c>
      <c r="O126" s="366" t="s">
        <v>328</v>
      </c>
      <c r="P126" s="366"/>
    </row>
    <row r="127" spans="2:16" ht="15" customHeight="1" x14ac:dyDescent="0.35">
      <c r="B127" s="194" t="s">
        <v>130</v>
      </c>
      <c r="C127" s="195" t="s">
        <v>23</v>
      </c>
      <c r="D127" s="196">
        <v>0</v>
      </c>
      <c r="E127" s="196">
        <v>0</v>
      </c>
      <c r="F127" s="196">
        <v>-52356</v>
      </c>
      <c r="G127" s="47">
        <v>0</v>
      </c>
      <c r="H127" s="47">
        <v>0</v>
      </c>
      <c r="I127" s="47">
        <v>0</v>
      </c>
      <c r="J127" s="47">
        <v>0</v>
      </c>
      <c r="K127" s="47">
        <v>0</v>
      </c>
      <c r="O127" s="366"/>
      <c r="P127" s="366"/>
    </row>
    <row r="128" spans="2:16" ht="15" customHeight="1" x14ac:dyDescent="0.35">
      <c r="B128" s="194" t="s">
        <v>131</v>
      </c>
      <c r="C128" s="195" t="s">
        <v>23</v>
      </c>
      <c r="D128" s="196">
        <v>0</v>
      </c>
      <c r="E128" s="196">
        <v>-10000</v>
      </c>
      <c r="F128" s="196">
        <v>0</v>
      </c>
      <c r="G128" s="47">
        <v>0</v>
      </c>
      <c r="H128" s="47">
        <v>0</v>
      </c>
      <c r="I128" s="47">
        <v>0</v>
      </c>
      <c r="J128" s="47">
        <v>0</v>
      </c>
      <c r="K128" s="47">
        <v>0</v>
      </c>
      <c r="O128" s="366"/>
      <c r="P128" s="366"/>
    </row>
    <row r="129" spans="2:11" ht="15" customHeight="1" x14ac:dyDescent="0.35">
      <c r="B129" s="194" t="s">
        <v>161</v>
      </c>
      <c r="C129" s="195" t="s">
        <v>23</v>
      </c>
      <c r="D129" s="196">
        <v>0</v>
      </c>
      <c r="E129" s="196">
        <v>0</v>
      </c>
      <c r="F129" s="196">
        <v>-58523</v>
      </c>
      <c r="G129" s="47">
        <v>0</v>
      </c>
      <c r="H129" s="47">
        <v>0</v>
      </c>
      <c r="I129" s="47">
        <v>0</v>
      </c>
      <c r="J129" s="47">
        <v>0</v>
      </c>
      <c r="K129" s="47">
        <v>0</v>
      </c>
    </row>
    <row r="130" spans="2:11" ht="15" customHeight="1" x14ac:dyDescent="0.35">
      <c r="B130" s="194" t="s">
        <v>132</v>
      </c>
      <c r="C130" s="195" t="s">
        <v>23</v>
      </c>
      <c r="D130" s="196">
        <v>26894094</v>
      </c>
      <c r="E130" s="196">
        <v>1452240</v>
      </c>
      <c r="F130" s="196">
        <v>197500</v>
      </c>
      <c r="G130" s="216">
        <f ca="1">+'YK_BS &amp; CF'!G39</f>
        <v>2827566.49</v>
      </c>
      <c r="H130" s="216">
        <f ca="1">+'YK_BS &amp; CF'!H39</f>
        <v>0</v>
      </c>
      <c r="I130" s="216">
        <f ca="1">+'YK_BS &amp; CF'!I39</f>
        <v>0</v>
      </c>
      <c r="J130" s="216">
        <f ca="1">+'YK_BS &amp; CF'!J39</f>
        <v>0</v>
      </c>
      <c r="K130" s="216">
        <f ca="1">+'YK_BS &amp; CF'!K39</f>
        <v>0</v>
      </c>
    </row>
    <row r="131" spans="2:11" ht="15" customHeight="1" x14ac:dyDescent="0.35">
      <c r="B131" s="194" t="s">
        <v>133</v>
      </c>
      <c r="C131" s="195" t="s">
        <v>23</v>
      </c>
      <c r="D131" s="196">
        <v>-26747889</v>
      </c>
      <c r="E131" s="196">
        <v>-1682848</v>
      </c>
      <c r="F131" s="196">
        <v>-68600</v>
      </c>
      <c r="G131" s="217">
        <f ca="1">-'YK_BS &amp; CF'!G40</f>
        <v>-136500</v>
      </c>
      <c r="H131" s="216">
        <f ca="1">-'YK_BS &amp; CF'!H40</f>
        <v>-400898.30045108439</v>
      </c>
      <c r="I131" s="216">
        <f ca="1">-'YK_BS &amp; CF'!I40</f>
        <v>-674064.60044070962</v>
      </c>
      <c r="J131" s="216">
        <f ca="1">-'YK_BS &amp; CF'!J40</f>
        <v>-1036334.3612971789</v>
      </c>
      <c r="K131" s="216">
        <f ca="1">-'YK_BS &amp; CF'!K40</f>
        <v>-716269.22781102743</v>
      </c>
    </row>
    <row r="132" spans="2:11" ht="15" customHeight="1" x14ac:dyDescent="0.35">
      <c r="B132" s="15" t="s">
        <v>134</v>
      </c>
      <c r="C132" s="16" t="s">
        <v>23</v>
      </c>
      <c r="D132" s="17">
        <v>-5380</v>
      </c>
      <c r="E132" s="17">
        <v>-9223</v>
      </c>
      <c r="F132" s="17">
        <v>-8183</v>
      </c>
      <c r="G132" s="135">
        <f ca="1">'YK_BS &amp; CF'!G57</f>
        <v>-28390.074357273446</v>
      </c>
      <c r="H132" s="135">
        <f ca="1">'YK_BS &amp; CF'!H57</f>
        <v>-29248.980503422787</v>
      </c>
      <c r="I132" s="135">
        <f ca="1">'YK_BS &amp; CF'!I57</f>
        <v>-30945.498438833787</v>
      </c>
      <c r="J132" s="135">
        <f ca="1">'YK_BS &amp; CF'!J57</f>
        <v>-33143.96185102492</v>
      </c>
      <c r="K132" s="135">
        <f ca="1">'YK_BS &amp; CF'!K57</f>
        <v>-35939.265636202581</v>
      </c>
    </row>
    <row r="133" spans="2:11" ht="15" customHeight="1" x14ac:dyDescent="0.35">
      <c r="B133" s="19" t="s">
        <v>135</v>
      </c>
      <c r="C133" s="20" t="s">
        <v>23</v>
      </c>
      <c r="D133" s="21">
        <f>SUM(D126:D132)</f>
        <v>299825</v>
      </c>
      <c r="E133" s="21">
        <f>SUM(E126:E132)</f>
        <v>-249831</v>
      </c>
      <c r="F133" s="21">
        <f>SUM(F126:F132)+7005</f>
        <v>60734</v>
      </c>
      <c r="G133" s="21">
        <f t="shared" ref="G133:K133" ca="1" si="44">SUM(G126:G132)+7005</f>
        <v>2669681.4156427267</v>
      </c>
      <c r="H133" s="21">
        <f t="shared" ca="1" si="44"/>
        <v>-423142.28095450718</v>
      </c>
      <c r="I133" s="21">
        <f t="shared" ca="1" si="44"/>
        <v>-698005.09887954337</v>
      </c>
      <c r="J133" s="21">
        <f t="shared" ca="1" si="44"/>
        <v>-1062473.3231482038</v>
      </c>
      <c r="K133" s="21">
        <f t="shared" ca="1" si="44"/>
        <v>-745203.49344722996</v>
      </c>
    </row>
    <row r="134" spans="2:11" ht="15" customHeight="1" x14ac:dyDescent="0.35">
      <c r="B134" s="15"/>
      <c r="C134" s="16"/>
      <c r="D134" s="17"/>
      <c r="E134" s="17"/>
      <c r="F134" s="17"/>
    </row>
    <row r="135" spans="2:11" s="28" customFormat="1" ht="15" customHeight="1" x14ac:dyDescent="0.35">
      <c r="B135" s="13" t="s">
        <v>136</v>
      </c>
      <c r="C135" s="14" t="s">
        <v>23</v>
      </c>
      <c r="D135" s="95">
        <f>+D113+D123+D133</f>
        <v>227099</v>
      </c>
      <c r="E135" s="95">
        <f>+E113+E123+E133</f>
        <v>-2845</v>
      </c>
      <c r="F135" s="95">
        <f>+F113+F123+F133</f>
        <v>-278</v>
      </c>
      <c r="G135" s="95">
        <f t="shared" ref="G135:K135" ca="1" si="45">+G113+G123+G133</f>
        <v>3004631.6128642717</v>
      </c>
      <c r="H135" s="95">
        <f t="shared" ca="1" si="45"/>
        <v>-22243.98050342279</v>
      </c>
      <c r="I135" s="95">
        <f t="shared" ca="1" si="45"/>
        <v>-23940.49843883398</v>
      </c>
      <c r="J135" s="95">
        <f t="shared" ca="1" si="45"/>
        <v>-26138.961851024884</v>
      </c>
      <c r="K135" s="95">
        <f t="shared" ca="1" si="45"/>
        <v>726490.26112014637</v>
      </c>
    </row>
    <row r="136" spans="2:11" ht="15" customHeight="1" x14ac:dyDescent="0.35">
      <c r="B136" s="15"/>
      <c r="C136" s="16"/>
      <c r="D136" s="17"/>
      <c r="E136" s="17"/>
      <c r="F136" s="17"/>
    </row>
    <row r="137" spans="2:11" ht="15" customHeight="1" x14ac:dyDescent="0.35">
      <c r="B137" s="15" t="s">
        <v>18</v>
      </c>
      <c r="C137" s="16" t="s">
        <v>23</v>
      </c>
      <c r="D137" s="17">
        <v>-2950</v>
      </c>
      <c r="E137" s="17">
        <v>2163</v>
      </c>
      <c r="F137" s="17">
        <v>936</v>
      </c>
      <c r="G137" s="193">
        <f>AVERAGE(D137:F137)</f>
        <v>49.666666666666664</v>
      </c>
      <c r="H137" s="193">
        <f>+G137</f>
        <v>49.666666666666664</v>
      </c>
      <c r="I137" s="193">
        <f t="shared" ref="I137:K137" si="46">+H137</f>
        <v>49.666666666666664</v>
      </c>
      <c r="J137" s="193">
        <f t="shared" si="46"/>
        <v>49.666666666666664</v>
      </c>
      <c r="K137" s="193">
        <f t="shared" si="46"/>
        <v>49.666666666666664</v>
      </c>
    </row>
    <row r="138" spans="2:11" ht="15" customHeight="1" x14ac:dyDescent="0.35">
      <c r="B138" s="15" t="s">
        <v>16</v>
      </c>
      <c r="C138" s="16" t="s">
        <v>23</v>
      </c>
      <c r="D138" s="17">
        <v>256372</v>
      </c>
      <c r="E138" s="17">
        <v>480521</v>
      </c>
      <c r="F138" s="17">
        <v>479839</v>
      </c>
      <c r="G138" s="129">
        <f>+F139</f>
        <v>480497</v>
      </c>
      <c r="H138" s="129">
        <f t="shared" ref="H138:K138" ca="1" si="47">+G139</f>
        <v>3485178.2795309382</v>
      </c>
      <c r="I138" s="129">
        <f t="shared" ca="1" si="47"/>
        <v>3462983.9656941821</v>
      </c>
      <c r="J138" s="129">
        <f t="shared" ca="1" si="47"/>
        <v>3439093.1339220149</v>
      </c>
      <c r="K138" s="129">
        <f t="shared" ca="1" si="47"/>
        <v>3413003.8387376573</v>
      </c>
    </row>
    <row r="139" spans="2:11" s="109" customFormat="1" ht="15" customHeight="1" x14ac:dyDescent="0.35">
      <c r="B139" s="109" t="s">
        <v>17</v>
      </c>
      <c r="C139" s="108" t="s">
        <v>23</v>
      </c>
      <c r="D139" s="95">
        <f>+D135+D137+D138</f>
        <v>480521</v>
      </c>
      <c r="E139" s="95">
        <f t="shared" ref="E139:K139" si="48">+E135+E137+E138</f>
        <v>479839</v>
      </c>
      <c r="F139" s="95">
        <f t="shared" si="48"/>
        <v>480497</v>
      </c>
      <c r="G139" s="95">
        <f t="shared" ca="1" si="48"/>
        <v>3485178.2795309382</v>
      </c>
      <c r="H139" s="95">
        <f t="shared" ca="1" si="48"/>
        <v>3462983.9656941821</v>
      </c>
      <c r="I139" s="95">
        <f t="shared" ca="1" si="48"/>
        <v>3439093.1339220149</v>
      </c>
      <c r="J139" s="95">
        <f t="shared" ca="1" si="48"/>
        <v>3413003.8387376568</v>
      </c>
      <c r="K139" s="95">
        <f t="shared" ca="1" si="48"/>
        <v>4139543.7665244704</v>
      </c>
    </row>
    <row r="142" spans="2:11" x14ac:dyDescent="0.35">
      <c r="F142" s="46"/>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E8C60-500F-4E90-BB85-2D6DCEED05F7}">
  <sheetPr>
    <tabColor rgb="FF00B24F"/>
  </sheetPr>
  <dimension ref="B1:S281"/>
  <sheetViews>
    <sheetView showGridLines="0" zoomScale="70" zoomScaleNormal="70" workbookViewId="0">
      <pane xSplit="3" ySplit="4" topLeftCell="D5" activePane="bottomRight" state="frozen"/>
      <selection pane="topRight" activeCell="D1" sqref="D1"/>
      <selection pane="bottomLeft" activeCell="A6" sqref="A6"/>
      <selection pane="bottomRight" activeCell="D5" sqref="D5"/>
    </sheetView>
  </sheetViews>
  <sheetFormatPr defaultColWidth="9.08984375" defaultRowHeight="15" customHeight="1" x14ac:dyDescent="0.35"/>
  <cols>
    <col min="1" max="1" width="1.81640625" style="2" customWidth="1"/>
    <col min="2" max="2" width="58.81640625" style="2" customWidth="1"/>
    <col min="3" max="3" width="9.08984375" style="1"/>
    <col min="4" max="11" width="11.6328125" style="2" customWidth="1"/>
    <col min="12" max="12" width="9.81640625" style="2" bestFit="1" customWidth="1"/>
    <col min="14" max="14" width="9.81640625" style="2" bestFit="1" customWidth="1"/>
    <col min="15" max="15" width="9.08984375" style="2"/>
    <col min="16" max="16" width="9.81640625" style="2" bestFit="1" customWidth="1"/>
    <col min="17" max="16384" width="9.08984375" style="2"/>
  </cols>
  <sheetData>
    <row r="1" spans="2:14" ht="15" customHeight="1" x14ac:dyDescent="0.35">
      <c r="B1" s="90" t="s">
        <v>20</v>
      </c>
      <c r="F1" s="3"/>
      <c r="G1" s="4">
        <v>1</v>
      </c>
      <c r="H1" s="4">
        <v>2</v>
      </c>
      <c r="I1" s="4">
        <v>3</v>
      </c>
      <c r="J1" s="4">
        <v>4</v>
      </c>
      <c r="K1" s="4">
        <v>5</v>
      </c>
    </row>
    <row r="2" spans="2:14" ht="15" customHeight="1" x14ac:dyDescent="0.25">
      <c r="B2" s="84" t="s">
        <v>0</v>
      </c>
      <c r="C2" s="85"/>
      <c r="D2" s="5" t="s">
        <v>1</v>
      </c>
      <c r="E2" s="5"/>
      <c r="F2" s="5"/>
      <c r="G2" s="86" t="s">
        <v>2</v>
      </c>
      <c r="H2" s="86"/>
      <c r="I2" s="86"/>
      <c r="J2" s="86"/>
      <c r="K2" s="86"/>
      <c r="M2" s="630" t="s">
        <v>166</v>
      </c>
      <c r="N2" s="630"/>
    </row>
    <row r="3" spans="2:14" ht="15" customHeight="1" x14ac:dyDescent="0.25">
      <c r="B3" s="9"/>
      <c r="C3" s="10" t="s">
        <v>4</v>
      </c>
      <c r="D3" s="11">
        <v>2017</v>
      </c>
      <c r="E3" s="11">
        <f t="shared" ref="E3:K3" si="0">D3+1</f>
        <v>2018</v>
      </c>
      <c r="F3" s="11">
        <f t="shared" si="0"/>
        <v>2019</v>
      </c>
      <c r="G3" s="12">
        <f t="shared" si="0"/>
        <v>2020</v>
      </c>
      <c r="H3" s="12">
        <f t="shared" si="0"/>
        <v>2021</v>
      </c>
      <c r="I3" s="12">
        <f t="shared" si="0"/>
        <v>2022</v>
      </c>
      <c r="J3" s="12">
        <f t="shared" si="0"/>
        <v>2023</v>
      </c>
      <c r="K3" s="12">
        <f t="shared" si="0"/>
        <v>2024</v>
      </c>
      <c r="L3" s="137"/>
      <c r="M3" s="138" t="s">
        <v>235</v>
      </c>
      <c r="N3" s="139" t="s">
        <v>236</v>
      </c>
    </row>
    <row r="4" spans="2:14" ht="2.25" customHeight="1" x14ac:dyDescent="0.35"/>
    <row r="5" spans="2:14" ht="14.5" x14ac:dyDescent="0.35"/>
    <row r="6" spans="2:14" ht="15" customHeight="1" x14ac:dyDescent="0.35">
      <c r="B6" s="87" t="s">
        <v>137</v>
      </c>
      <c r="C6" s="88"/>
      <c r="D6" s="89"/>
      <c r="E6" s="89"/>
      <c r="F6" s="89"/>
      <c r="G6" s="89"/>
      <c r="H6" s="89"/>
      <c r="I6" s="89"/>
      <c r="J6" s="89"/>
      <c r="K6" s="89"/>
    </row>
    <row r="7" spans="2:14" ht="15" customHeight="1" x14ac:dyDescent="0.35">
      <c r="B7" s="13" t="s">
        <v>138</v>
      </c>
      <c r="C7" s="49" t="s">
        <v>23</v>
      </c>
      <c r="D7" s="130">
        <f>+D8+D9</f>
        <v>299479</v>
      </c>
      <c r="E7" s="130">
        <f t="shared" ref="E7:F7" si="1">+E8+E9</f>
        <v>967988</v>
      </c>
      <c r="F7" s="130">
        <f t="shared" si="1"/>
        <v>2081051</v>
      </c>
      <c r="G7" s="105">
        <f ca="1">+G8+G9</f>
        <v>2115505.8200000003</v>
      </c>
      <c r="H7" s="105">
        <f ca="1">+H8+H9</f>
        <v>2850952.9479999999</v>
      </c>
      <c r="I7" s="105">
        <f ca="1">+I8+I9</f>
        <v>3757680.39328</v>
      </c>
      <c r="J7" s="105">
        <f ca="1">+J8+J9</f>
        <v>4877934.6355187204</v>
      </c>
      <c r="K7" s="105">
        <f ca="1">+K8+K9</f>
        <v>6214146.9572212584</v>
      </c>
      <c r="M7" s="106">
        <f>_xlfn.RRI($F$3-$D$3,D7,F7)</f>
        <v>1.6360775022087748</v>
      </c>
      <c r="N7" s="106">
        <f ca="1">_xlfn.RRI($K$3-$G$3,G7,K7)</f>
        <v>0.30915727599941878</v>
      </c>
    </row>
    <row r="8" spans="2:14" ht="15" customHeight="1" x14ac:dyDescent="0.35">
      <c r="B8" s="15" t="s">
        <v>139</v>
      </c>
      <c r="C8" s="16" t="s">
        <v>23</v>
      </c>
      <c r="D8" s="101">
        <v>145034</v>
      </c>
      <c r="E8" s="101">
        <v>536094</v>
      </c>
      <c r="F8" s="101">
        <v>1557677</v>
      </c>
      <c r="G8" s="64">
        <f ca="1">+G41*G59*1000/10000</f>
        <v>1561729.8200000003</v>
      </c>
      <c r="H8" s="64">
        <f ca="1">+H41*H59*1000/10000</f>
        <v>2186421.7479999997</v>
      </c>
      <c r="I8" s="64">
        <f ca="1">+I41*I59*1000/10000</f>
        <v>2973533.5772799999</v>
      </c>
      <c r="J8" s="64">
        <f ca="1">+J41*J59*1000/10000</f>
        <v>3936958.4563187202</v>
      </c>
      <c r="K8" s="64">
        <f ca="1">+K41*K59*1000/10000</f>
        <v>5084975.542181259</v>
      </c>
      <c r="M8" s="102">
        <f>_xlfn.RRI($F$3-$D$3,D8,F8)</f>
        <v>2.2772063767834601</v>
      </c>
      <c r="N8" s="102">
        <f ca="1">_xlfn.RRI($K$3-$G$3,G8,K8)</f>
        <v>0.34329296832603928</v>
      </c>
    </row>
    <row r="9" spans="2:14" ht="15" customHeight="1" x14ac:dyDescent="0.35">
      <c r="B9" s="15" t="s">
        <v>140</v>
      </c>
      <c r="C9" s="16" t="s">
        <v>23</v>
      </c>
      <c r="D9" s="101">
        <v>154445</v>
      </c>
      <c r="E9" s="101">
        <v>431894</v>
      </c>
      <c r="F9" s="101">
        <v>523374</v>
      </c>
      <c r="G9" s="64">
        <f ca="1">+G42*G64*1000/10000</f>
        <v>553776.00000000012</v>
      </c>
      <c r="H9" s="64">
        <f ca="1">+H42*H64*1000/10000</f>
        <v>664531.20000000007</v>
      </c>
      <c r="I9" s="64">
        <f ca="1">+I42*I64*1000/10000</f>
        <v>784146.81599999999</v>
      </c>
      <c r="J9" s="64">
        <f ca="1">+J42*J64*1000/10000</f>
        <v>940976.17920000001</v>
      </c>
      <c r="K9" s="64">
        <f ca="1">+K42*K64*1000/10000</f>
        <v>1129171.4150399999</v>
      </c>
      <c r="M9" s="102">
        <f>_xlfn.RRI($F$3-$D$3,D9,F9)</f>
        <v>0.84085315228352742</v>
      </c>
      <c r="N9" s="102">
        <f ca="1">_xlfn.RRI($K$3-$G$3,G9,K9)</f>
        <v>0.19496844265519298</v>
      </c>
    </row>
    <row r="10" spans="2:14" ht="15" customHeight="1" x14ac:dyDescent="0.35">
      <c r="B10" s="15"/>
      <c r="C10" s="16"/>
      <c r="D10" s="101"/>
      <c r="E10" s="101"/>
      <c r="F10" s="101"/>
    </row>
    <row r="11" spans="2:14" s="28" customFormat="1" ht="15" customHeight="1" x14ac:dyDescent="0.35">
      <c r="B11" s="13" t="s">
        <v>141</v>
      </c>
      <c r="C11" s="49" t="s">
        <v>23</v>
      </c>
      <c r="D11" s="130">
        <f>+SUM(D12:D14)</f>
        <v>5209</v>
      </c>
      <c r="E11" s="130">
        <f t="shared" ref="E11:F11" si="2">+SUM(E12:E14)</f>
        <v>24903</v>
      </c>
      <c r="F11" s="130">
        <f t="shared" si="2"/>
        <v>176968</v>
      </c>
      <c r="G11" s="154">
        <f ca="1">+SUM(G12:G14)</f>
        <v>280051.85955078824</v>
      </c>
      <c r="H11" s="154">
        <f ca="1">+SUM(H12:H14)</f>
        <v>369945.10006002802</v>
      </c>
      <c r="I11" s="154">
        <f ca="1">+SUM(I12:I14)</f>
        <v>483614.44524749788</v>
      </c>
      <c r="J11" s="154">
        <f ca="1">+SUM(J12:J14)</f>
        <v>618223.89495913195</v>
      </c>
      <c r="K11" s="154">
        <f ca="1">+SUM(K12:K14)</f>
        <v>774112.50572288386</v>
      </c>
      <c r="M11" s="106">
        <f>_xlfn.RRI($F$3-$D$3,D11,F11)</f>
        <v>4.8286797296689699</v>
      </c>
      <c r="N11" s="106">
        <f ca="1">_xlfn.RRI($K$3-$G$3,G11,K11)</f>
        <v>0.28941110338686293</v>
      </c>
    </row>
    <row r="12" spans="2:14" ht="15" customHeight="1" x14ac:dyDescent="0.35">
      <c r="B12" s="15" t="s">
        <v>142</v>
      </c>
      <c r="C12" s="16" t="s">
        <v>23</v>
      </c>
      <c r="D12" s="101">
        <v>1105</v>
      </c>
      <c r="E12" s="101">
        <v>1858</v>
      </c>
      <c r="F12" s="101">
        <v>14991</v>
      </c>
      <c r="G12" s="135">
        <f ca="1">AVERAGE(G76,F76)*G82</f>
        <v>32082.593118069148</v>
      </c>
      <c r="H12" s="135">
        <f ca="1">AVERAGE(H76,G76)*H82</f>
        <v>59920.095727332038</v>
      </c>
      <c r="I12" s="135">
        <f ca="1">AVERAGE(I76,H76)*I82</f>
        <v>96453.601924331393</v>
      </c>
      <c r="J12" s="135">
        <f ca="1">AVERAGE(J76,I76)*J82</f>
        <v>135379.79549902154</v>
      </c>
      <c r="K12" s="135">
        <f ca="1">AVERAGE(K76,J76)*K82</f>
        <v>176132.66438356167</v>
      </c>
      <c r="M12" s="102">
        <f>_xlfn.RRI($F$3-$D$3,D12,F12)</f>
        <v>2.6832751508818986</v>
      </c>
      <c r="N12" s="102">
        <f ca="1">_xlfn.RRI($K$3-$G$3,G12,K12)</f>
        <v>0.53070891059340997</v>
      </c>
    </row>
    <row r="13" spans="2:14" ht="15" customHeight="1" x14ac:dyDescent="0.35">
      <c r="B13" s="15" t="s">
        <v>143</v>
      </c>
      <c r="C13" s="16" t="s">
        <v>23</v>
      </c>
      <c r="D13" s="101">
        <v>536</v>
      </c>
      <c r="E13" s="101">
        <v>2537</v>
      </c>
      <c r="F13" s="101">
        <v>109225</v>
      </c>
      <c r="G13" s="64">
        <f ca="1">+G87</f>
        <v>186544.71054680145</v>
      </c>
      <c r="H13" s="64">
        <f ca="1">+H87</f>
        <v>220647.56620564483</v>
      </c>
      <c r="I13" s="64">
        <f ca="1">+I87</f>
        <v>260489.83372759755</v>
      </c>
      <c r="J13" s="64">
        <f ca="1">+J87</f>
        <v>307012.4024066393</v>
      </c>
      <c r="K13" s="64">
        <f ca="1">+K87</f>
        <v>359497.35708166263</v>
      </c>
      <c r="M13" s="102">
        <f>_xlfn.RRI($F$3-$D$3,D13,F13)</f>
        <v>13.275082664371048</v>
      </c>
      <c r="N13" s="102">
        <f ca="1">_xlfn.RRI($K$3-$G$3,G13,K13)</f>
        <v>0.17822488380976553</v>
      </c>
    </row>
    <row r="14" spans="2:14" ht="15" customHeight="1" x14ac:dyDescent="0.35">
      <c r="B14" s="40" t="s">
        <v>144</v>
      </c>
      <c r="C14" s="41" t="s">
        <v>23</v>
      </c>
      <c r="D14" s="42">
        <v>3568</v>
      </c>
      <c r="E14" s="42">
        <v>20508</v>
      </c>
      <c r="F14" s="42">
        <v>52752</v>
      </c>
      <c r="G14" s="155">
        <f ca="1">+(G15/(1-G122))*G122</f>
        <v>61424.555885917653</v>
      </c>
      <c r="H14" s="155">
        <f ca="1">+(H15/(1-H122))*H122</f>
        <v>89377.438127051137</v>
      </c>
      <c r="I14" s="155">
        <f ca="1">+(I15/(1-I122))*I122</f>
        <v>126671.00959556895</v>
      </c>
      <c r="J14" s="155">
        <f ca="1">+(J15/(1-J122))*J122</f>
        <v>175831.69705347106</v>
      </c>
      <c r="K14" s="155">
        <f ca="1">+(K15/(1-K122))*K122</f>
        <v>238482.4842576595</v>
      </c>
      <c r="M14" s="102">
        <f t="shared" ref="M14" si="3">_xlfn.RRI($F$3-$D$3,D14,F14)</f>
        <v>2.8450947144678636</v>
      </c>
      <c r="N14" s="102">
        <f ca="1">_xlfn.RRI($K$3-$G$3,G14,K14)</f>
        <v>0.40371394861325016</v>
      </c>
    </row>
    <row r="15" spans="2:14" ht="15" customHeight="1" x14ac:dyDescent="0.35">
      <c r="B15" s="13" t="s">
        <v>145</v>
      </c>
      <c r="C15" s="14" t="s">
        <v>23</v>
      </c>
      <c r="D15" s="25">
        <f>+D11+D7</f>
        <v>304688</v>
      </c>
      <c r="E15" s="25">
        <f t="shared" ref="E15:F15" si="4">+E11+E7</f>
        <v>992891</v>
      </c>
      <c r="F15" s="25">
        <f t="shared" si="4"/>
        <v>2258019</v>
      </c>
      <c r="G15" s="95">
        <f ca="1">+G11+G7</f>
        <v>2395557.6795507884</v>
      </c>
      <c r="H15" s="95">
        <f ca="1">+H11+H7</f>
        <v>3220898.0480600279</v>
      </c>
      <c r="I15" s="95">
        <f ca="1">+I11+I7</f>
        <v>4241294.8385274978</v>
      </c>
      <c r="J15" s="95">
        <f ca="1">+J11+J7</f>
        <v>5496158.5304778526</v>
      </c>
      <c r="K15" s="95">
        <f ca="1">+K11+K7</f>
        <v>6988259.4629441425</v>
      </c>
      <c r="M15" s="106">
        <f>_xlfn.RRI($F$3-$D$3,D15,F15)</f>
        <v>1.7223008636690289</v>
      </c>
      <c r="N15" s="106">
        <f ca="1">_xlfn.RRI($K$3-$G$3,G15,K15)</f>
        <v>0.30689470168814692</v>
      </c>
    </row>
    <row r="16" spans="2:14" ht="15" customHeight="1" x14ac:dyDescent="0.35">
      <c r="B16" s="13"/>
      <c r="C16" s="14"/>
      <c r="D16" s="25"/>
      <c r="E16" s="25"/>
      <c r="F16" s="25"/>
      <c r="G16" s="18"/>
      <c r="H16" s="18"/>
      <c r="I16" s="18"/>
      <c r="J16" s="18"/>
      <c r="K16" s="18"/>
    </row>
    <row r="17" spans="2:11" ht="15" customHeight="1" x14ac:dyDescent="0.35">
      <c r="B17" s="29" t="s">
        <v>148</v>
      </c>
      <c r="C17" s="30"/>
      <c r="D17" s="31"/>
      <c r="E17" s="31"/>
      <c r="F17" s="31"/>
      <c r="G17" s="31"/>
      <c r="H17" s="31"/>
      <c r="I17" s="31"/>
      <c r="J17" s="31"/>
      <c r="K17" s="31"/>
    </row>
    <row r="18" spans="2:11" s="28" customFormat="1" ht="15" customHeight="1" x14ac:dyDescent="0.35">
      <c r="B18" s="13" t="s">
        <v>138</v>
      </c>
      <c r="C18" s="49" t="s">
        <v>147</v>
      </c>
      <c r="D18" s="105"/>
      <c r="E18" s="106">
        <f t="shared" ref="E18:F20" si="5">+E7/D7-1</f>
        <v>2.2322399901161685</v>
      </c>
      <c r="F18" s="106">
        <f t="shared" si="5"/>
        <v>1.1498727256949466</v>
      </c>
      <c r="G18" s="106">
        <f t="shared" ref="G18:K20" ca="1" si="6">+G7/F7-1</f>
        <v>1.6556451523773497E-2</v>
      </c>
      <c r="H18" s="106">
        <f t="shared" ca="1" si="6"/>
        <v>0.34764599607672064</v>
      </c>
      <c r="I18" s="106">
        <f t="shared" ca="1" si="6"/>
        <v>0.31804363727436735</v>
      </c>
      <c r="J18" s="106">
        <f t="shared" ca="1" si="6"/>
        <v>0.29812387563405141</v>
      </c>
      <c r="K18" s="106">
        <f t="shared" ca="1" si="6"/>
        <v>0.27392993583245207</v>
      </c>
    </row>
    <row r="19" spans="2:11" ht="15" customHeight="1" x14ac:dyDescent="0.35">
      <c r="B19" s="15" t="s">
        <v>139</v>
      </c>
      <c r="C19" s="16" t="s">
        <v>147</v>
      </c>
      <c r="D19" s="64"/>
      <c r="E19" s="102">
        <f t="shared" si="5"/>
        <v>2.6963332735772303</v>
      </c>
      <c r="F19" s="102">
        <f t="shared" si="5"/>
        <v>1.9056042410472789</v>
      </c>
      <c r="G19" s="102">
        <f t="shared" ca="1" si="6"/>
        <v>2.6018359390298507E-3</v>
      </c>
      <c r="H19" s="102">
        <f t="shared" ca="1" si="6"/>
        <v>0.39999999999999947</v>
      </c>
      <c r="I19" s="102">
        <f t="shared" ca="1" si="6"/>
        <v>0.3600000000000001</v>
      </c>
      <c r="J19" s="102">
        <f t="shared" ca="1" si="6"/>
        <v>0.32400000000000007</v>
      </c>
      <c r="K19" s="102">
        <f t="shared" ca="1" si="6"/>
        <v>0.29160000000000008</v>
      </c>
    </row>
    <row r="20" spans="2:11" s="36" customFormat="1" ht="15" customHeight="1" x14ac:dyDescent="0.35">
      <c r="B20" s="15" t="s">
        <v>140</v>
      </c>
      <c r="C20" s="16" t="s">
        <v>147</v>
      </c>
      <c r="D20" s="64"/>
      <c r="E20" s="102">
        <f t="shared" si="5"/>
        <v>1.7964259121370065</v>
      </c>
      <c r="F20" s="102">
        <f t="shared" si="5"/>
        <v>0.21181123145957104</v>
      </c>
      <c r="G20" s="102">
        <f t="shared" ca="1" si="6"/>
        <v>5.8088479748707567E-2</v>
      </c>
      <c r="H20" s="102">
        <f t="shared" ca="1" si="6"/>
        <v>0.19999999999999996</v>
      </c>
      <c r="I20" s="102">
        <f t="shared" ca="1" si="6"/>
        <v>0.17999999999999994</v>
      </c>
      <c r="J20" s="102">
        <f t="shared" ca="1" si="6"/>
        <v>0.19999999999999996</v>
      </c>
      <c r="K20" s="102">
        <f t="shared" ca="1" si="6"/>
        <v>0.19999999999999996</v>
      </c>
    </row>
    <row r="21" spans="2:11" ht="15" customHeight="1" x14ac:dyDescent="0.35">
      <c r="B21" s="15"/>
      <c r="C21" s="16"/>
      <c r="D21" s="64"/>
      <c r="E21" s="64"/>
      <c r="F21" s="64"/>
      <c r="G21" s="18"/>
      <c r="H21" s="18"/>
      <c r="I21" s="18"/>
      <c r="J21" s="18"/>
      <c r="K21" s="18"/>
    </row>
    <row r="22" spans="2:11" s="28" customFormat="1" ht="15" customHeight="1" x14ac:dyDescent="0.35">
      <c r="B22" s="13" t="s">
        <v>141</v>
      </c>
      <c r="C22" s="49" t="s">
        <v>147</v>
      </c>
      <c r="D22" s="105"/>
      <c r="E22" s="106">
        <f t="shared" ref="E22:F26" si="7">+E11/D11-1</f>
        <v>3.7807640622000385</v>
      </c>
      <c r="F22" s="106">
        <f t="shared" si="7"/>
        <v>6.106292414568526</v>
      </c>
      <c r="G22" s="106">
        <f t="shared" ref="G22:K26" ca="1" si="8">+G11/F11-1</f>
        <v>0.58249999746162162</v>
      </c>
      <c r="H22" s="106">
        <f t="shared" ca="1" si="8"/>
        <v>0.32098783651510576</v>
      </c>
      <c r="I22" s="106">
        <f t="shared" ca="1" si="8"/>
        <v>0.30726003714882455</v>
      </c>
      <c r="J22" s="106">
        <f t="shared" ca="1" si="8"/>
        <v>0.27834042393573544</v>
      </c>
      <c r="K22" s="106">
        <f t="shared" ca="1" si="8"/>
        <v>0.25215558964128526</v>
      </c>
    </row>
    <row r="23" spans="2:11" ht="15" customHeight="1" x14ac:dyDescent="0.35">
      <c r="B23" s="15" t="s">
        <v>142</v>
      </c>
      <c r="C23" s="16" t="s">
        <v>147</v>
      </c>
      <c r="D23" s="64"/>
      <c r="E23" s="102">
        <f t="shared" si="7"/>
        <v>0.681447963800905</v>
      </c>
      <c r="F23" s="102">
        <f t="shared" si="7"/>
        <v>7.0683530678148543</v>
      </c>
      <c r="G23" s="102">
        <f t="shared" ca="1" si="8"/>
        <v>1.1401236153738341</v>
      </c>
      <c r="H23" s="102">
        <f t="shared" ca="1" si="8"/>
        <v>0.86768243785084209</v>
      </c>
      <c r="I23" s="102">
        <f t="shared" ca="1" si="8"/>
        <v>0.60970373550880219</v>
      </c>
      <c r="J23" s="102">
        <f t="shared" ca="1" si="8"/>
        <v>0.4035742864763936</v>
      </c>
      <c r="K23" s="102">
        <f t="shared" ca="1" si="8"/>
        <v>0.30102622576966942</v>
      </c>
    </row>
    <row r="24" spans="2:11" ht="15" customHeight="1" x14ac:dyDescent="0.35">
      <c r="B24" s="15" t="s">
        <v>143</v>
      </c>
      <c r="C24" s="16" t="s">
        <v>147</v>
      </c>
      <c r="D24" s="64"/>
      <c r="E24" s="102">
        <f t="shared" si="7"/>
        <v>3.7332089552238807</v>
      </c>
      <c r="F24" s="102">
        <f t="shared" si="7"/>
        <v>42.05281828931809</v>
      </c>
      <c r="G24" s="102">
        <f t="shared" ca="1" si="8"/>
        <v>0.70789389376792355</v>
      </c>
      <c r="H24" s="102">
        <f t="shared" ca="1" si="8"/>
        <v>0.18281330818161923</v>
      </c>
      <c r="I24" s="102">
        <f t="shared" ca="1" si="8"/>
        <v>0.18056971217538598</v>
      </c>
      <c r="J24" s="102">
        <f t="shared" ca="1" si="8"/>
        <v>0.17859648498870739</v>
      </c>
      <c r="K24" s="102">
        <f t="shared" ca="1" si="8"/>
        <v>0.17095385809693364</v>
      </c>
    </row>
    <row r="25" spans="2:11" ht="15" customHeight="1" x14ac:dyDescent="0.35">
      <c r="B25" s="40" t="s">
        <v>144</v>
      </c>
      <c r="C25" s="41" t="s">
        <v>147</v>
      </c>
      <c r="D25" s="103"/>
      <c r="E25" s="103">
        <f t="shared" si="7"/>
        <v>4.7477578475336326</v>
      </c>
      <c r="F25" s="103">
        <f t="shared" si="7"/>
        <v>1.5722644821533058</v>
      </c>
      <c r="G25" s="103">
        <f t="shared" ca="1" si="8"/>
        <v>0.16440240912036796</v>
      </c>
      <c r="H25" s="103">
        <f t="shared" ca="1" si="8"/>
        <v>0.45507666824729998</v>
      </c>
      <c r="I25" s="103">
        <f t="shared" ca="1" si="8"/>
        <v>0.4172593469898358</v>
      </c>
      <c r="J25" s="103">
        <f t="shared" ca="1" si="8"/>
        <v>0.38809738404123206</v>
      </c>
      <c r="K25" s="103">
        <f t="shared" ca="1" si="8"/>
        <v>0.35631111030644336</v>
      </c>
    </row>
    <row r="26" spans="2:11" ht="15" customHeight="1" x14ac:dyDescent="0.35">
      <c r="B26" s="13" t="s">
        <v>145</v>
      </c>
      <c r="C26" s="14" t="s">
        <v>147</v>
      </c>
      <c r="D26" s="25"/>
      <c r="E26" s="104">
        <f t="shared" si="7"/>
        <v>2.2587138318542248</v>
      </c>
      <c r="F26" s="104">
        <f t="shared" si="7"/>
        <v>1.2741861896220228</v>
      </c>
      <c r="G26" s="104">
        <f t="shared" ca="1" si="8"/>
        <v>6.0911214454257623E-2</v>
      </c>
      <c r="H26" s="104">
        <f t="shared" ca="1" si="8"/>
        <v>0.34452953295785638</v>
      </c>
      <c r="I26" s="104">
        <f t="shared" ca="1" si="8"/>
        <v>0.31680505723615271</v>
      </c>
      <c r="J26" s="104">
        <f t="shared" ca="1" si="8"/>
        <v>0.29586806381657293</v>
      </c>
      <c r="K26" s="104">
        <f t="shared" ca="1" si="8"/>
        <v>0.27148069405060671</v>
      </c>
    </row>
    <row r="27" spans="2:11" s="91" customFormat="1" ht="15" customHeight="1" x14ac:dyDescent="0.35">
      <c r="B27" s="50"/>
      <c r="C27" s="44"/>
      <c r="D27" s="25"/>
      <c r="E27" s="25"/>
      <c r="F27" s="25"/>
    </row>
    <row r="28" spans="2:11" ht="15" customHeight="1" x14ac:dyDescent="0.35">
      <c r="B28" s="29" t="s">
        <v>146</v>
      </c>
      <c r="C28" s="30"/>
      <c r="D28" s="31"/>
      <c r="E28" s="31"/>
      <c r="F28" s="31"/>
      <c r="G28" s="31"/>
      <c r="H28" s="31"/>
      <c r="I28" s="31"/>
      <c r="J28" s="31"/>
      <c r="K28" s="31"/>
    </row>
    <row r="29" spans="2:11" s="28" customFormat="1" ht="15" customHeight="1" x14ac:dyDescent="0.35">
      <c r="B29" s="13" t="s">
        <v>138</v>
      </c>
      <c r="C29" s="49" t="s">
        <v>147</v>
      </c>
      <c r="D29" s="100">
        <f>+D7/$D$15</f>
        <v>0.9829038229270598</v>
      </c>
      <c r="E29" s="100">
        <f t="shared" ref="E29:F31" si="9">+E7/E$15</f>
        <v>0.97491869701709455</v>
      </c>
      <c r="F29" s="100">
        <f t="shared" si="9"/>
        <v>0.92162687736462801</v>
      </c>
      <c r="G29" s="100">
        <f t="shared" ref="G29:K31" ca="1" si="10">+G7/G$15</f>
        <v>0.88309533853373845</v>
      </c>
      <c r="H29" s="100">
        <f t="shared" ca="1" si="10"/>
        <v>0.88514225084434173</v>
      </c>
      <c r="I29" s="100">
        <f t="shared" ca="1" si="10"/>
        <v>0.88597481107552523</v>
      </c>
      <c r="J29" s="100">
        <f t="shared" ca="1" si="10"/>
        <v>0.88751709188683425</v>
      </c>
      <c r="K29" s="100">
        <f t="shared" ca="1" si="10"/>
        <v>0.88922670804830828</v>
      </c>
    </row>
    <row r="30" spans="2:11" ht="15" customHeight="1" x14ac:dyDescent="0.35">
      <c r="B30" s="15" t="s">
        <v>139</v>
      </c>
      <c r="C30" s="16" t="s">
        <v>147</v>
      </c>
      <c r="D30" s="98">
        <f>+D8/$D$15</f>
        <v>0.47600824449929108</v>
      </c>
      <c r="E30" s="98">
        <f t="shared" si="9"/>
        <v>0.53993237928433235</v>
      </c>
      <c r="F30" s="98">
        <f t="shared" si="9"/>
        <v>0.6898422909638936</v>
      </c>
      <c r="G30" s="98">
        <f t="shared" ca="1" si="10"/>
        <v>0.6519274544426138</v>
      </c>
      <c r="H30" s="98">
        <f t="shared" ca="1" si="10"/>
        <v>0.67882364339874046</v>
      </c>
      <c r="I30" s="98">
        <f t="shared" ca="1" si="10"/>
        <v>0.70109098529739511</v>
      </c>
      <c r="J30" s="98">
        <f t="shared" ca="1" si="10"/>
        <v>0.71631093508076615</v>
      </c>
      <c r="K30" s="98">
        <f t="shared" ca="1" si="10"/>
        <v>0.72764549873180684</v>
      </c>
    </row>
    <row r="31" spans="2:11" s="36" customFormat="1" ht="15" customHeight="1" x14ac:dyDescent="0.35">
      <c r="B31" s="15" t="s">
        <v>140</v>
      </c>
      <c r="C31" s="16" t="s">
        <v>147</v>
      </c>
      <c r="D31" s="98">
        <f>+D9/$D$15</f>
        <v>0.50689557842776878</v>
      </c>
      <c r="E31" s="98">
        <f t="shared" si="9"/>
        <v>0.4349863177327622</v>
      </c>
      <c r="F31" s="98">
        <f t="shared" si="9"/>
        <v>0.23178458640073446</v>
      </c>
      <c r="G31" s="98">
        <f t="shared" ca="1" si="10"/>
        <v>0.23116788409112463</v>
      </c>
      <c r="H31" s="98">
        <f t="shared" ca="1" si="10"/>
        <v>0.20631860744560121</v>
      </c>
      <c r="I31" s="98">
        <f t="shared" ca="1" si="10"/>
        <v>0.18488382577813001</v>
      </c>
      <c r="J31" s="98">
        <f t="shared" ca="1" si="10"/>
        <v>0.1712061568060681</v>
      </c>
      <c r="K31" s="98">
        <f t="shared" ca="1" si="10"/>
        <v>0.1615812093165015</v>
      </c>
    </row>
    <row r="32" spans="2:11" ht="15" customHeight="1" x14ac:dyDescent="0.35">
      <c r="B32" s="15"/>
      <c r="C32" s="16"/>
      <c r="D32" s="98"/>
      <c r="E32" s="98"/>
      <c r="F32" s="98"/>
      <c r="G32" s="98"/>
      <c r="H32" s="98"/>
      <c r="I32" s="98"/>
      <c r="J32" s="98"/>
      <c r="K32" s="98"/>
    </row>
    <row r="33" spans="2:16" ht="15" customHeight="1" x14ac:dyDescent="0.35">
      <c r="B33" s="13" t="s">
        <v>141</v>
      </c>
      <c r="C33" s="49" t="s">
        <v>147</v>
      </c>
      <c r="D33" s="98">
        <f>+D11/$D$15</f>
        <v>1.7096177072940189E-2</v>
      </c>
      <c r="E33" s="98">
        <f t="shared" ref="E33:F37" si="11">+E11/E$15</f>
        <v>2.5081302982905476E-2</v>
      </c>
      <c r="F33" s="98">
        <f t="shared" si="11"/>
        <v>7.8373122635371981E-2</v>
      </c>
      <c r="G33" s="98">
        <f t="shared" ref="G33:K37" ca="1" si="12">+G11/G$15</f>
        <v>0.11690466146626166</v>
      </c>
      <c r="H33" s="98">
        <f t="shared" ca="1" si="12"/>
        <v>0.11485774915565826</v>
      </c>
      <c r="I33" s="98">
        <f t="shared" ca="1" si="12"/>
        <v>0.11402518892447482</v>
      </c>
      <c r="J33" s="98">
        <f t="shared" ca="1" si="12"/>
        <v>0.11248290811316568</v>
      </c>
      <c r="K33" s="98">
        <f t="shared" ca="1" si="12"/>
        <v>0.11077329195169172</v>
      </c>
    </row>
    <row r="34" spans="2:16" ht="15" customHeight="1" x14ac:dyDescent="0.35">
      <c r="B34" s="15" t="s">
        <v>142</v>
      </c>
      <c r="C34" s="16" t="s">
        <v>147</v>
      </c>
      <c r="D34" s="98">
        <f>+D12/$D$15</f>
        <v>3.6266607152234415E-3</v>
      </c>
      <c r="E34" s="98">
        <f t="shared" si="11"/>
        <v>1.8713030936930641E-3</v>
      </c>
      <c r="F34" s="98">
        <f t="shared" si="11"/>
        <v>6.6390052519487213E-3</v>
      </c>
      <c r="G34" s="98">
        <f t="shared" ca="1" si="12"/>
        <v>1.3392536273259441E-2</v>
      </c>
      <c r="H34" s="98">
        <f t="shared" ca="1" si="12"/>
        <v>1.8603536912142369E-2</v>
      </c>
      <c r="I34" s="98">
        <f t="shared" ca="1" si="12"/>
        <v>2.2741546059980675E-2</v>
      </c>
      <c r="J34" s="98">
        <f t="shared" ca="1" si="12"/>
        <v>2.4631712267450045E-2</v>
      </c>
      <c r="K34" s="98">
        <f t="shared" ca="1" si="12"/>
        <v>2.5204081977425213E-2</v>
      </c>
    </row>
    <row r="35" spans="2:16" ht="15" customHeight="1" x14ac:dyDescent="0.35">
      <c r="B35" s="15" t="s">
        <v>143</v>
      </c>
      <c r="C35" s="16" t="s">
        <v>147</v>
      </c>
      <c r="D35" s="98">
        <f>+D13/$D$15</f>
        <v>1.7591766003255791E-3</v>
      </c>
      <c r="E35" s="98">
        <f t="shared" si="11"/>
        <v>2.5551646656078058E-3</v>
      </c>
      <c r="F35" s="98">
        <f>+F13/F$15</f>
        <v>4.8372046470822432E-2</v>
      </c>
      <c r="G35" s="98">
        <f t="shared" ca="1" si="12"/>
        <v>7.7871099551976575E-2</v>
      </c>
      <c r="H35" s="98">
        <f t="shared" ca="1" si="12"/>
        <v>6.8504983055437785E-2</v>
      </c>
      <c r="I35" s="98">
        <f t="shared" ca="1" si="12"/>
        <v>6.1417525459756761E-2</v>
      </c>
      <c r="J35" s="98">
        <f t="shared" ca="1" si="12"/>
        <v>5.585945177966814E-2</v>
      </c>
      <c r="K35" s="98">
        <f t="shared" ca="1" si="12"/>
        <v>5.1443046582332674E-2</v>
      </c>
    </row>
    <row r="36" spans="2:16" ht="15" customHeight="1" x14ac:dyDescent="0.35">
      <c r="B36" s="40" t="s">
        <v>144</v>
      </c>
      <c r="C36" s="41" t="s">
        <v>147</v>
      </c>
      <c r="D36" s="98">
        <f>+D14/$D$15</f>
        <v>1.1710339757391167E-2</v>
      </c>
      <c r="E36" s="98">
        <f t="shared" si="11"/>
        <v>2.0654835223604603E-2</v>
      </c>
      <c r="F36" s="98">
        <f t="shared" si="11"/>
        <v>2.3362070912600823E-2</v>
      </c>
      <c r="G36" s="98">
        <f t="shared" ca="1" si="12"/>
        <v>2.5641025641025644E-2</v>
      </c>
      <c r="H36" s="98">
        <f t="shared" ca="1" si="12"/>
        <v>2.7749229188078109E-2</v>
      </c>
      <c r="I36" s="98">
        <f t="shared" ca="1" si="12"/>
        <v>2.9866117404737387E-2</v>
      </c>
      <c r="J36" s="98">
        <f t="shared" ca="1" si="12"/>
        <v>3.1991744066047476E-2</v>
      </c>
      <c r="K36" s="98">
        <f t="shared" ca="1" si="12"/>
        <v>3.412616339193382E-2</v>
      </c>
    </row>
    <row r="37" spans="2:16" ht="15" customHeight="1" x14ac:dyDescent="0.35">
      <c r="B37" s="13" t="s">
        <v>145</v>
      </c>
      <c r="C37" s="14" t="s">
        <v>147</v>
      </c>
      <c r="D37" s="99">
        <f>+D15/$D$15</f>
        <v>1</v>
      </c>
      <c r="E37" s="99">
        <f t="shared" si="11"/>
        <v>1</v>
      </c>
      <c r="F37" s="99">
        <f t="shared" si="11"/>
        <v>1</v>
      </c>
      <c r="G37" s="99">
        <f t="shared" ca="1" si="12"/>
        <v>1</v>
      </c>
      <c r="H37" s="99">
        <f t="shared" ca="1" si="12"/>
        <v>1</v>
      </c>
      <c r="I37" s="99">
        <f t="shared" ca="1" si="12"/>
        <v>1</v>
      </c>
      <c r="J37" s="99">
        <f t="shared" ca="1" si="12"/>
        <v>1</v>
      </c>
      <c r="K37" s="99">
        <f t="shared" ca="1" si="12"/>
        <v>1</v>
      </c>
    </row>
    <row r="38" spans="2:16" ht="15" customHeight="1" x14ac:dyDescent="0.35">
      <c r="B38" s="15"/>
      <c r="C38" s="16"/>
      <c r="D38" s="17"/>
      <c r="E38" s="17"/>
      <c r="F38" s="17"/>
      <c r="G38" s="18"/>
      <c r="H38" s="18"/>
      <c r="I38" s="18"/>
      <c r="J38" s="18"/>
      <c r="K38" s="18"/>
    </row>
    <row r="39" spans="2:16" ht="15" customHeight="1" x14ac:dyDescent="0.35">
      <c r="B39" s="87" t="s">
        <v>149</v>
      </c>
      <c r="C39" s="88"/>
      <c r="D39" s="89"/>
      <c r="E39" s="89"/>
      <c r="F39" s="89"/>
      <c r="G39" s="89"/>
      <c r="H39" s="89"/>
      <c r="I39" s="89"/>
      <c r="J39" s="89"/>
      <c r="K39" s="89"/>
    </row>
    <row r="40" spans="2:16" s="28" customFormat="1" ht="15" customHeight="1" x14ac:dyDescent="0.35">
      <c r="B40" s="13" t="s">
        <v>152</v>
      </c>
      <c r="C40" s="14" t="s">
        <v>153</v>
      </c>
      <c r="D40" s="95">
        <f>+D41+D42</f>
        <v>232840</v>
      </c>
      <c r="E40" s="95">
        <f t="shared" ref="E40:F40" si="13">+E41+E42</f>
        <v>778897</v>
      </c>
      <c r="F40" s="95">
        <f t="shared" si="13"/>
        <v>1500334</v>
      </c>
      <c r="G40" s="95">
        <f ca="1">+G41+G42</f>
        <v>1500334</v>
      </c>
      <c r="H40" s="95">
        <f ca="1">+H41+H42</f>
        <v>1980947.5999999999</v>
      </c>
      <c r="I40" s="95">
        <f ca="1">+I41+I42</f>
        <v>2565007.1359999999</v>
      </c>
      <c r="J40" s="95">
        <f ca="1">+J41+J42</f>
        <v>3291140.449664</v>
      </c>
      <c r="K40" s="95">
        <f ca="1">+K41+K42</f>
        <v>4157822.5249140225</v>
      </c>
    </row>
    <row r="41" spans="2:16" ht="15" customHeight="1" x14ac:dyDescent="0.35">
      <c r="B41" s="15" t="s">
        <v>139</v>
      </c>
      <c r="C41" s="16" t="s">
        <v>153</v>
      </c>
      <c r="D41" s="17">
        <v>69825</v>
      </c>
      <c r="E41" s="17">
        <v>326034</v>
      </c>
      <c r="F41" s="17">
        <v>902734</v>
      </c>
      <c r="G41" s="35">
        <f ca="1">+F41*(1+G47)</f>
        <v>902734</v>
      </c>
      <c r="H41" s="35">
        <f ca="1">+G41*(1+H47)</f>
        <v>1263827.5999999999</v>
      </c>
      <c r="I41" s="35">
        <f ca="1">+H41*(1+I47)</f>
        <v>1718805.5359999998</v>
      </c>
      <c r="J41" s="35">
        <f ca="1">+I41*(1+J47)</f>
        <v>2275698.529664</v>
      </c>
      <c r="K41" s="35">
        <f ca="1">+J41*(1+K47)</f>
        <v>2939292.2209140225</v>
      </c>
    </row>
    <row r="42" spans="2:16" ht="15" customHeight="1" x14ac:dyDescent="0.35">
      <c r="B42" s="15" t="s">
        <v>140</v>
      </c>
      <c r="C42" s="16" t="s">
        <v>153</v>
      </c>
      <c r="D42" s="17">
        <v>163015</v>
      </c>
      <c r="E42" s="17">
        <v>452863</v>
      </c>
      <c r="F42" s="17">
        <v>597600</v>
      </c>
      <c r="G42" s="35">
        <f ca="1">+F42*(1+G52)</f>
        <v>597600</v>
      </c>
      <c r="H42" s="35">
        <f ca="1">+G42*(1+H52)</f>
        <v>717120</v>
      </c>
      <c r="I42" s="35">
        <f ca="1">+H42*(1+I52)</f>
        <v>846201.6</v>
      </c>
      <c r="J42" s="35">
        <f ca="1">+I42*(1+J52)</f>
        <v>1015441.9199999999</v>
      </c>
      <c r="K42" s="35">
        <f ca="1">+J42*(1+K52)</f>
        <v>1218530.3039999998</v>
      </c>
    </row>
    <row r="43" spans="2:16" ht="15" customHeight="1" x14ac:dyDescent="0.35">
      <c r="B43" s="22" t="s">
        <v>199</v>
      </c>
      <c r="C43" s="23" t="s">
        <v>5</v>
      </c>
      <c r="D43" s="24">
        <f>+D41/D$40</f>
        <v>0.29988404054286205</v>
      </c>
      <c r="E43" s="24">
        <f t="shared" ref="E43:F43" si="14">+E41/E$40</f>
        <v>0.41858422872343842</v>
      </c>
      <c r="F43" s="24">
        <f t="shared" si="14"/>
        <v>0.60168869065154829</v>
      </c>
      <c r="G43" s="24">
        <f t="shared" ref="G43:K44" ca="1" si="15">+G41/G$40</f>
        <v>0.60168869065154829</v>
      </c>
      <c r="H43" s="24">
        <f t="shared" ca="1" si="15"/>
        <v>0.63799143399855707</v>
      </c>
      <c r="I43" s="24">
        <f t="shared" ca="1" si="15"/>
        <v>0.67009775991515985</v>
      </c>
      <c r="J43" s="24">
        <f t="shared" ca="1" si="15"/>
        <v>0.69146199151006493</v>
      </c>
      <c r="K43" s="24">
        <f t="shared" ca="1" si="15"/>
        <v>0.70693065981088321</v>
      </c>
      <c r="L43" s="114"/>
      <c r="N43" s="114"/>
      <c r="O43" s="114"/>
      <c r="P43" s="114"/>
    </row>
    <row r="44" spans="2:16" ht="15" customHeight="1" x14ac:dyDescent="0.35">
      <c r="B44" s="22" t="s">
        <v>200</v>
      </c>
      <c r="C44" s="23" t="s">
        <v>5</v>
      </c>
      <c r="D44" s="24">
        <f>+D42/D$40</f>
        <v>0.700115959457138</v>
      </c>
      <c r="E44" s="24">
        <f t="shared" ref="E44:F44" si="16">+E42/E$40</f>
        <v>0.58141577127656163</v>
      </c>
      <c r="F44" s="24">
        <f t="shared" si="16"/>
        <v>0.39831130934845177</v>
      </c>
      <c r="G44" s="24">
        <f t="shared" ca="1" si="15"/>
        <v>0.39831130934845177</v>
      </c>
      <c r="H44" s="24">
        <f t="shared" ca="1" si="15"/>
        <v>0.36200856600144299</v>
      </c>
      <c r="I44" s="24">
        <f t="shared" ca="1" si="15"/>
        <v>0.32990224008484004</v>
      </c>
      <c r="J44" s="24">
        <f t="shared" ca="1" si="15"/>
        <v>0.30853800848993507</v>
      </c>
      <c r="K44" s="24">
        <f t="shared" ca="1" si="15"/>
        <v>0.29306934018911668</v>
      </c>
      <c r="L44" s="114"/>
      <c r="N44" s="114"/>
      <c r="O44" s="114"/>
      <c r="P44" s="114"/>
    </row>
    <row r="45" spans="2:16" ht="15" customHeight="1" x14ac:dyDescent="0.35">
      <c r="C45" s="16"/>
      <c r="D45" s="17"/>
      <c r="E45" s="115"/>
      <c r="F45" s="115"/>
      <c r="G45" s="17"/>
      <c r="H45" s="17"/>
      <c r="I45" s="17"/>
      <c r="J45" s="17"/>
      <c r="K45" s="17"/>
    </row>
    <row r="46" spans="2:16" ht="15" customHeight="1" x14ac:dyDescent="0.35">
      <c r="B46" s="13" t="s">
        <v>219</v>
      </c>
      <c r="C46" s="16"/>
      <c r="D46" s="17"/>
      <c r="E46" s="102">
        <f>+E40/D40-1</f>
        <v>2.3452027143102558</v>
      </c>
      <c r="F46" s="102">
        <f t="shared" ref="F46" si="17">+F40/E40-1</f>
        <v>0.92622901359229792</v>
      </c>
      <c r="G46" s="102">
        <f ca="1">+G40/F40-1</f>
        <v>0</v>
      </c>
      <c r="H46" s="102">
        <f ca="1">+H40/G40-1</f>
        <v>0.32033773813030963</v>
      </c>
      <c r="I46" s="102">
        <f ca="1">+I40/H40-1</f>
        <v>0.2948384581197403</v>
      </c>
      <c r="J46" s="102">
        <f ca="1">+J40/I40-1</f>
        <v>0.28309212222947977</v>
      </c>
      <c r="K46" s="102">
        <f ca="1">+K40/J40-1</f>
        <v>0.2633379184223219</v>
      </c>
    </row>
    <row r="47" spans="2:16" ht="15" customHeight="1" x14ac:dyDescent="0.35">
      <c r="B47" s="15" t="s">
        <v>139</v>
      </c>
      <c r="C47" s="16"/>
      <c r="D47" s="17"/>
      <c r="E47" s="102">
        <f>+E41/D41-1</f>
        <v>3.6693018259935553</v>
      </c>
      <c r="F47" s="102">
        <f>+F41/E41-1</f>
        <v>1.7688339252961347</v>
      </c>
      <c r="G47" s="102">
        <f ca="1">OFFSET(G47,Case_Number,0)</f>
        <v>0</v>
      </c>
      <c r="H47" s="102">
        <f ca="1">OFFSET(H47,Case_Number,0)</f>
        <v>0.4</v>
      </c>
      <c r="I47" s="102">
        <f ca="1">OFFSET(I47,Case_Number,0)</f>
        <v>0.36000000000000004</v>
      </c>
      <c r="J47" s="102">
        <f ca="1">OFFSET(J47,Case_Number,0)</f>
        <v>0.32400000000000007</v>
      </c>
      <c r="K47" s="102">
        <f ca="1">OFFSET(K47,Case_Number,0)</f>
        <v>0.29160000000000008</v>
      </c>
    </row>
    <row r="48" spans="2:16" ht="15" customHeight="1" x14ac:dyDescent="0.35">
      <c r="B48" s="131" t="s">
        <v>195</v>
      </c>
      <c r="C48" s="16"/>
      <c r="D48" s="17"/>
      <c r="E48" s="102"/>
      <c r="F48" s="102"/>
      <c r="G48" s="122">
        <v>0</v>
      </c>
      <c r="H48" s="122">
        <v>0.4</v>
      </c>
      <c r="I48" s="122">
        <f t="shared" ref="I48:K48" si="18">+H48*0.9</f>
        <v>0.36000000000000004</v>
      </c>
      <c r="J48" s="122">
        <f t="shared" si="18"/>
        <v>0.32400000000000007</v>
      </c>
      <c r="K48" s="122">
        <f t="shared" si="18"/>
        <v>0.29160000000000008</v>
      </c>
    </row>
    <row r="49" spans="2:11" ht="15" customHeight="1" x14ac:dyDescent="0.35">
      <c r="B49" s="131" t="s">
        <v>196</v>
      </c>
      <c r="C49" s="16"/>
      <c r="D49" s="17"/>
      <c r="E49" s="102"/>
      <c r="F49" s="102"/>
      <c r="G49" s="122">
        <f>+G48*1.2</f>
        <v>0</v>
      </c>
      <c r="H49" s="122">
        <f>+H48*1.2</f>
        <v>0.48</v>
      </c>
      <c r="I49" s="122">
        <f t="shared" ref="I49:J49" si="19">+I48*1.2</f>
        <v>0.43200000000000005</v>
      </c>
      <c r="J49" s="122">
        <f t="shared" si="19"/>
        <v>0.38880000000000009</v>
      </c>
      <c r="K49" s="122">
        <f t="shared" ref="K49" si="20">+K48*1.2</f>
        <v>0.34992000000000006</v>
      </c>
    </row>
    <row r="50" spans="2:11" ht="15" customHeight="1" x14ac:dyDescent="0.35">
      <c r="B50" s="131" t="s">
        <v>197</v>
      </c>
      <c r="C50" s="16"/>
      <c r="D50" s="17"/>
      <c r="E50" s="102"/>
      <c r="F50" s="102"/>
      <c r="G50" s="122">
        <f>+G48*0.8</f>
        <v>0</v>
      </c>
      <c r="H50" s="122">
        <f t="shared" ref="H50:J50" si="21">+H48*0.8</f>
        <v>0.32000000000000006</v>
      </c>
      <c r="I50" s="122">
        <f t="shared" si="21"/>
        <v>0.28800000000000003</v>
      </c>
      <c r="J50" s="122">
        <f t="shared" si="21"/>
        <v>0.25920000000000004</v>
      </c>
      <c r="K50" s="122">
        <f t="shared" ref="K50" si="22">+K48*0.8</f>
        <v>0.23328000000000007</v>
      </c>
    </row>
    <row r="51" spans="2:11" ht="15" customHeight="1" x14ac:dyDescent="0.35">
      <c r="B51" s="15"/>
      <c r="C51" s="16"/>
      <c r="D51" s="17"/>
      <c r="E51" s="102"/>
      <c r="F51" s="102"/>
      <c r="G51" s="17"/>
      <c r="H51" s="17"/>
      <c r="I51" s="17"/>
      <c r="J51" s="17"/>
      <c r="K51" s="17"/>
    </row>
    <row r="52" spans="2:11" ht="15" customHeight="1" x14ac:dyDescent="0.35">
      <c r="B52" s="15" t="s">
        <v>140</v>
      </c>
      <c r="C52" s="16"/>
      <c r="D52" s="17"/>
      <c r="E52" s="102">
        <f>+E42/D42-1</f>
        <v>1.7780449651872527</v>
      </c>
      <c r="F52" s="102">
        <f>+F42/E42-1</f>
        <v>0.31960438366570032</v>
      </c>
      <c r="G52" s="102">
        <f ca="1">OFFSET(G52,Case_Number,0)</f>
        <v>0</v>
      </c>
      <c r="H52" s="102">
        <f ca="1">OFFSET(H52,Case_Number,0)</f>
        <v>0.2</v>
      </c>
      <c r="I52" s="102">
        <f ca="1">OFFSET(I52,Case_Number,0)</f>
        <v>0.18000000000000002</v>
      </c>
      <c r="J52" s="102">
        <f ca="1">OFFSET(J52,Case_Number,0)</f>
        <v>0.2</v>
      </c>
      <c r="K52" s="102">
        <f ca="1">OFFSET(K52,Case_Number,0)</f>
        <v>0.2</v>
      </c>
    </row>
    <row r="53" spans="2:11" ht="15" customHeight="1" x14ac:dyDescent="0.35">
      <c r="B53" s="131" t="s">
        <v>195</v>
      </c>
      <c r="C53" s="16"/>
      <c r="D53" s="17"/>
      <c r="E53" s="115"/>
      <c r="F53" s="115"/>
      <c r="G53" s="122">
        <v>0</v>
      </c>
      <c r="H53" s="122">
        <v>0.2</v>
      </c>
      <c r="I53" s="122">
        <f t="shared" ref="I53:I55" si="23">+H53*0.9</f>
        <v>0.18000000000000002</v>
      </c>
      <c r="J53" s="122">
        <v>0.2</v>
      </c>
      <c r="K53" s="122">
        <v>0.2</v>
      </c>
    </row>
    <row r="54" spans="2:11" ht="15" customHeight="1" x14ac:dyDescent="0.35">
      <c r="B54" s="131" t="s">
        <v>196</v>
      </c>
      <c r="C54" s="16"/>
      <c r="D54" s="17"/>
      <c r="E54" s="115"/>
      <c r="F54" s="115"/>
      <c r="G54" s="122">
        <f>+G53*1.2</f>
        <v>0</v>
      </c>
      <c r="H54" s="122">
        <f>+H53*1.2</f>
        <v>0.24</v>
      </c>
      <c r="I54" s="122">
        <f t="shared" si="23"/>
        <v>0.216</v>
      </c>
      <c r="J54" s="122">
        <f t="shared" ref="J54:K54" si="24">+J53*1.2</f>
        <v>0.24</v>
      </c>
      <c r="K54" s="122">
        <f t="shared" si="24"/>
        <v>0.24</v>
      </c>
    </row>
    <row r="55" spans="2:11" ht="15" customHeight="1" x14ac:dyDescent="0.35">
      <c r="B55" s="131" t="s">
        <v>197</v>
      </c>
      <c r="C55" s="16"/>
      <c r="D55" s="17"/>
      <c r="E55" s="115"/>
      <c r="F55" s="115"/>
      <c r="G55" s="122">
        <f>+G53*0.8</f>
        <v>0</v>
      </c>
      <c r="H55" s="122">
        <f t="shared" ref="H55" si="25">+H53*0.8</f>
        <v>0.16000000000000003</v>
      </c>
      <c r="I55" s="122">
        <f t="shared" si="23"/>
        <v>0.14400000000000004</v>
      </c>
      <c r="J55" s="122">
        <f t="shared" ref="J55:K55" si="26">+J53*0.8</f>
        <v>0.16000000000000003</v>
      </c>
      <c r="K55" s="122">
        <f t="shared" si="26"/>
        <v>0.16000000000000003</v>
      </c>
    </row>
    <row r="56" spans="2:11" ht="15" customHeight="1" x14ac:dyDescent="0.35">
      <c r="B56" s="15"/>
      <c r="C56" s="16"/>
      <c r="D56" s="17"/>
      <c r="E56" s="115"/>
      <c r="F56" s="115"/>
      <c r="G56" s="17"/>
      <c r="H56" s="17"/>
      <c r="I56" s="17"/>
      <c r="J56" s="17"/>
      <c r="K56" s="17"/>
    </row>
    <row r="57" spans="2:11" ht="15" customHeight="1" x14ac:dyDescent="0.35">
      <c r="B57" s="13" t="s">
        <v>154</v>
      </c>
      <c r="C57" s="16" t="s">
        <v>155</v>
      </c>
      <c r="D57" s="97">
        <v>12.9</v>
      </c>
      <c r="E57" s="97">
        <v>12.4</v>
      </c>
      <c r="F57" s="97">
        <v>13.9</v>
      </c>
      <c r="G57" s="124">
        <f ca="1">+G43*G59+G44*G64</f>
        <v>14.100232481567438</v>
      </c>
      <c r="H57" s="124">
        <f ca="1">+H43*H59+H44*H64</f>
        <v>14.39186451978841</v>
      </c>
      <c r="I57" s="124">
        <f ca="1">+I43*I59+I44*I64</f>
        <v>14.649785337985117</v>
      </c>
      <c r="J57" s="124">
        <f ca="1">+J43*J59+J44*J64</f>
        <v>14.821411331797524</v>
      </c>
      <c r="K57" s="124">
        <f ca="1">+K43*K59+K44*K64</f>
        <v>14.945676300480763</v>
      </c>
    </row>
    <row r="58" spans="2:11" ht="15" customHeight="1" x14ac:dyDescent="0.35">
      <c r="B58" s="15"/>
      <c r="C58" s="16"/>
      <c r="D58" s="97"/>
      <c r="E58" s="97"/>
      <c r="F58" s="97"/>
      <c r="G58" s="17"/>
      <c r="H58" s="17"/>
      <c r="I58" s="17"/>
      <c r="J58" s="17"/>
      <c r="K58" s="17"/>
    </row>
    <row r="59" spans="2:11" ht="15" customHeight="1" x14ac:dyDescent="0.35">
      <c r="B59" s="15" t="s">
        <v>139</v>
      </c>
      <c r="C59" s="16" t="s">
        <v>155</v>
      </c>
      <c r="D59" s="97">
        <v>20.8</v>
      </c>
      <c r="E59" s="97">
        <v>16.399999999999999</v>
      </c>
      <c r="F59" s="97">
        <v>17.3</v>
      </c>
      <c r="G59" s="2">
        <f ca="1">OFFSET(G59,Case_Number,0)</f>
        <v>17.3</v>
      </c>
      <c r="H59" s="2">
        <f ca="1">OFFSET(H59,Case_Number,0)</f>
        <v>17.3</v>
      </c>
      <c r="I59" s="2">
        <f ca="1">OFFSET(I59,Case_Number,0)</f>
        <v>17.3</v>
      </c>
      <c r="J59" s="2">
        <f ca="1">OFFSET(J59,Case_Number,0)</f>
        <v>17.3</v>
      </c>
      <c r="K59" s="2">
        <f ca="1">OFFSET(K59,Case_Number,0)</f>
        <v>17.3</v>
      </c>
    </row>
    <row r="60" spans="2:11" ht="15" customHeight="1" x14ac:dyDescent="0.35">
      <c r="B60" s="131" t="s">
        <v>195</v>
      </c>
      <c r="C60" s="16"/>
      <c r="D60" s="97"/>
      <c r="E60" s="97"/>
      <c r="F60" s="97"/>
      <c r="G60" s="111">
        <v>17.3</v>
      </c>
      <c r="H60" s="111">
        <v>17.3</v>
      </c>
      <c r="I60" s="111">
        <v>17.3</v>
      </c>
      <c r="J60" s="111">
        <v>17.3</v>
      </c>
      <c r="K60" s="111">
        <v>17.3</v>
      </c>
    </row>
    <row r="61" spans="2:11" ht="15" customHeight="1" x14ac:dyDescent="0.35">
      <c r="B61" s="131" t="s">
        <v>196</v>
      </c>
      <c r="C61" s="16"/>
      <c r="D61" s="97"/>
      <c r="E61" s="97"/>
      <c r="F61" s="97"/>
      <c r="G61" s="113">
        <f>AVERAGE(D59:F59)</f>
        <v>18.166666666666668</v>
      </c>
      <c r="H61" s="113">
        <f>+G61</f>
        <v>18.166666666666668</v>
      </c>
      <c r="I61" s="113">
        <f t="shared" ref="I61:K61" si="27">+H61</f>
        <v>18.166666666666668</v>
      </c>
      <c r="J61" s="113">
        <f t="shared" si="27"/>
        <v>18.166666666666668</v>
      </c>
      <c r="K61" s="113">
        <f t="shared" si="27"/>
        <v>18.166666666666668</v>
      </c>
    </row>
    <row r="62" spans="2:11" ht="15" customHeight="1" x14ac:dyDescent="0.35">
      <c r="B62" s="131" t="s">
        <v>197</v>
      </c>
      <c r="C62" s="16"/>
      <c r="D62" s="97"/>
      <c r="E62" s="97"/>
      <c r="F62" s="97"/>
      <c r="G62" s="111">
        <v>15</v>
      </c>
      <c r="H62" s="111">
        <v>15</v>
      </c>
      <c r="I62" s="111">
        <v>15</v>
      </c>
      <c r="J62" s="111">
        <v>15</v>
      </c>
      <c r="K62" s="111">
        <v>15</v>
      </c>
    </row>
    <row r="63" spans="2:11" ht="15" customHeight="1" x14ac:dyDescent="0.35">
      <c r="B63" s="15"/>
      <c r="C63" s="16"/>
      <c r="D63" s="97"/>
      <c r="E63" s="97"/>
      <c r="F63" s="97"/>
      <c r="G63" s="112"/>
      <c r="H63" s="112"/>
      <c r="I63" s="112"/>
      <c r="J63" s="112"/>
      <c r="K63" s="112"/>
    </row>
    <row r="64" spans="2:11" ht="15" customHeight="1" x14ac:dyDescent="0.35">
      <c r="B64" s="15" t="s">
        <v>140</v>
      </c>
      <c r="C64" s="16" t="s">
        <v>155</v>
      </c>
      <c r="D64" s="97">
        <v>9.5</v>
      </c>
      <c r="E64" s="97">
        <v>9.5</v>
      </c>
      <c r="F64" s="97">
        <v>8.8000000000000007</v>
      </c>
      <c r="G64" s="116">
        <f ca="1">OFFSET(G64,Case_Number,0)</f>
        <v>9.2666666666666675</v>
      </c>
      <c r="H64" s="116">
        <f ca="1">OFFSET(H64,Case_Number,0)</f>
        <v>9.2666666666666675</v>
      </c>
      <c r="I64" s="116">
        <f ca="1">OFFSET(I64,Case_Number,0)</f>
        <v>9.2666666666666675</v>
      </c>
      <c r="J64" s="116">
        <f ca="1">OFFSET(J64,Case_Number,0)</f>
        <v>9.2666666666666675</v>
      </c>
      <c r="K64" s="116">
        <f ca="1">OFFSET(K64,Case_Number,0)</f>
        <v>9.2666666666666675</v>
      </c>
    </row>
    <row r="65" spans="2:19" ht="15" customHeight="1" x14ac:dyDescent="0.35">
      <c r="B65" s="131" t="s">
        <v>195</v>
      </c>
      <c r="C65" s="16"/>
      <c r="D65" s="97"/>
      <c r="E65" s="97"/>
      <c r="F65" s="97"/>
      <c r="G65" s="113">
        <f>AVERAGE(D64:F64)</f>
        <v>9.2666666666666675</v>
      </c>
      <c r="H65" s="113">
        <f>+G65</f>
        <v>9.2666666666666675</v>
      </c>
      <c r="I65" s="113">
        <f t="shared" ref="I65:K65" si="28">+H65</f>
        <v>9.2666666666666675</v>
      </c>
      <c r="J65" s="113">
        <f t="shared" si="28"/>
        <v>9.2666666666666675</v>
      </c>
      <c r="K65" s="113">
        <f t="shared" si="28"/>
        <v>9.2666666666666675</v>
      </c>
    </row>
    <row r="66" spans="2:19" ht="15" customHeight="1" x14ac:dyDescent="0.35">
      <c r="B66" s="131" t="s">
        <v>196</v>
      </c>
      <c r="C66" s="16"/>
      <c r="D66" s="97"/>
      <c r="E66" s="97"/>
      <c r="F66" s="97"/>
      <c r="G66" s="111">
        <v>9.5</v>
      </c>
      <c r="H66" s="111">
        <v>9.5</v>
      </c>
      <c r="I66" s="111">
        <v>9.5</v>
      </c>
      <c r="J66" s="111">
        <v>9.5</v>
      </c>
      <c r="K66" s="111">
        <v>9.5</v>
      </c>
    </row>
    <row r="67" spans="2:19" ht="15" customHeight="1" x14ac:dyDescent="0.35">
      <c r="B67" s="131" t="s">
        <v>197</v>
      </c>
      <c r="C67" s="16"/>
      <c r="D67" s="97"/>
      <c r="E67" s="97"/>
      <c r="F67" s="97"/>
      <c r="G67" s="111">
        <v>8.8000000000000007</v>
      </c>
      <c r="H67" s="111">
        <v>8.8000000000000007</v>
      </c>
      <c r="I67" s="111">
        <v>8.8000000000000007</v>
      </c>
      <c r="J67" s="111">
        <v>8.8000000000000007</v>
      </c>
      <c r="K67" s="111">
        <v>8.8000000000000007</v>
      </c>
    </row>
    <row r="68" spans="2:19" ht="15" customHeight="1" x14ac:dyDescent="0.35">
      <c r="B68" s="15"/>
      <c r="C68" s="16"/>
      <c r="D68" s="97"/>
      <c r="E68" s="97"/>
      <c r="F68" s="97"/>
      <c r="G68" s="17"/>
      <c r="H68" s="17"/>
      <c r="I68" s="17"/>
      <c r="J68" s="17"/>
      <c r="K68" s="17"/>
      <c r="O68" s="366"/>
      <c r="P68" s="366"/>
      <c r="Q68" s="366"/>
      <c r="R68" s="366"/>
      <c r="S68" s="366"/>
    </row>
    <row r="69" spans="2:19" ht="15" customHeight="1" x14ac:dyDescent="0.35">
      <c r="B69" s="15"/>
      <c r="C69" s="16"/>
      <c r="D69" s="97"/>
      <c r="E69" s="97"/>
      <c r="F69" s="97"/>
      <c r="G69" s="17"/>
      <c r="H69" s="17"/>
      <c r="I69" s="17"/>
      <c r="J69" s="17"/>
      <c r="K69" s="17"/>
      <c r="O69" s="366"/>
      <c r="P69" s="366"/>
      <c r="Q69" s="366"/>
      <c r="R69" s="366"/>
      <c r="S69" s="366"/>
    </row>
    <row r="70" spans="2:19" ht="15" customHeight="1" x14ac:dyDescent="0.35">
      <c r="B70" s="45" t="s">
        <v>156</v>
      </c>
      <c r="C70" s="94" t="s">
        <v>151</v>
      </c>
      <c r="D70" s="93">
        <v>1624</v>
      </c>
      <c r="E70" s="93">
        <v>3791</v>
      </c>
      <c r="F70" s="93">
        <v>5278</v>
      </c>
      <c r="G70" s="93">
        <f ca="1">+G7/AVERAGE(G73,F73)</f>
        <v>6118.4214533653158</v>
      </c>
      <c r="H70" s="93">
        <f ca="1">+H7/AVERAGE(H73,G73)</f>
        <v>7564.6478659978693</v>
      </c>
      <c r="I70" s="93">
        <f ca="1">+I7/AVERAGE(I73,H73)</f>
        <v>9147.2807229354239</v>
      </c>
      <c r="J70" s="93">
        <f ca="1">+J7/AVERAGE(J73,I73)</f>
        <v>10893.856425293192</v>
      </c>
      <c r="K70" s="93">
        <f ca="1">+K7/AVERAGE(K73,J73)</f>
        <v>12732.119098019908</v>
      </c>
      <c r="O70" s="366"/>
      <c r="P70" s="366"/>
      <c r="Q70" s="366"/>
      <c r="R70" s="366"/>
      <c r="S70" s="366"/>
    </row>
    <row r="71" spans="2:19" ht="15" customHeight="1" x14ac:dyDescent="0.35">
      <c r="B71" s="45" t="s">
        <v>225</v>
      </c>
      <c r="C71" s="94" t="s">
        <v>151</v>
      </c>
      <c r="D71" s="93"/>
      <c r="E71" s="93">
        <f t="shared" ref="E71:K71" si="29">+E70-D70</f>
        <v>2167</v>
      </c>
      <c r="F71" s="93">
        <f t="shared" si="29"/>
        <v>1487</v>
      </c>
      <c r="G71" s="93">
        <f t="shared" ca="1" si="29"/>
        <v>840.42145336531576</v>
      </c>
      <c r="H71" s="93">
        <f t="shared" ca="1" si="29"/>
        <v>1446.2264126325535</v>
      </c>
      <c r="I71" s="93">
        <f t="shared" ca="1" si="29"/>
        <v>1582.6328569375546</v>
      </c>
      <c r="J71" s="93">
        <f t="shared" ca="1" si="29"/>
        <v>1746.575702357768</v>
      </c>
      <c r="K71" s="93">
        <f t="shared" ca="1" si="29"/>
        <v>1838.2626727267161</v>
      </c>
      <c r="O71" s="366"/>
      <c r="P71" s="366"/>
      <c r="Q71" s="366"/>
      <c r="R71" s="366"/>
      <c r="S71" s="366"/>
    </row>
    <row r="72" spans="2:19" ht="15" customHeight="1" x14ac:dyDescent="0.35">
      <c r="B72" s="22" t="s">
        <v>148</v>
      </c>
      <c r="C72" s="23" t="s">
        <v>5</v>
      </c>
      <c r="D72" s="24"/>
      <c r="E72" s="24">
        <f t="shared" ref="E72:K72" si="30">+E70/D70-1</f>
        <v>1.3343596059113301</v>
      </c>
      <c r="F72" s="24">
        <f t="shared" si="30"/>
        <v>0.3922447902927988</v>
      </c>
      <c r="G72" s="24">
        <f t="shared" ca="1" si="30"/>
        <v>0.15923104459365578</v>
      </c>
      <c r="H72" s="24">
        <f t="shared" ca="1" si="30"/>
        <v>0.23637247346488133</v>
      </c>
      <c r="I72" s="24">
        <f t="shared" ca="1" si="30"/>
        <v>0.20921434612327272</v>
      </c>
      <c r="J72" s="24">
        <f t="shared" ca="1" si="30"/>
        <v>0.19093933544408381</v>
      </c>
      <c r="K72" s="24">
        <f t="shared" ca="1" si="30"/>
        <v>0.1687430603967448</v>
      </c>
      <c r="O72" s="366"/>
      <c r="P72" s="366"/>
      <c r="Q72" s="366"/>
      <c r="R72" s="366"/>
      <c r="S72" s="366"/>
    </row>
    <row r="73" spans="2:19" ht="15" customHeight="1" x14ac:dyDescent="0.35">
      <c r="B73" s="45" t="s">
        <v>231</v>
      </c>
      <c r="C73" s="94" t="s">
        <v>23</v>
      </c>
      <c r="D73" s="134">
        <f>+D40/D70</f>
        <v>143.37438423645321</v>
      </c>
      <c r="E73" s="93">
        <f>+E40/AVERAGE(E70,D70)</f>
        <v>287.68125577100648</v>
      </c>
      <c r="F73" s="93">
        <f>+F40/AVERAGE(F70,E70)</f>
        <v>330.87087881795128</v>
      </c>
      <c r="G73" s="111">
        <f>+F73*1.09</f>
        <v>360.64925791156691</v>
      </c>
      <c r="H73" s="111">
        <f>+G73*1.09</f>
        <v>393.10769112360794</v>
      </c>
      <c r="I73" s="111">
        <f>+H73*1.09</f>
        <v>428.48738332473266</v>
      </c>
      <c r="J73" s="111">
        <f>+I73*1.09</f>
        <v>467.05124782395865</v>
      </c>
      <c r="K73" s="111">
        <f>+J73*1.09</f>
        <v>509.08586012811497</v>
      </c>
      <c r="O73" s="366"/>
      <c r="P73" s="366" t="s">
        <v>232</v>
      </c>
      <c r="Q73" s="366"/>
      <c r="R73" s="366"/>
      <c r="S73" s="366"/>
    </row>
    <row r="74" spans="2:19" ht="15" customHeight="1" x14ac:dyDescent="0.35">
      <c r="B74" s="15"/>
      <c r="C74" s="16"/>
      <c r="D74" s="97"/>
      <c r="E74" s="97"/>
      <c r="F74" s="97"/>
      <c r="G74" s="17"/>
      <c r="H74" s="17"/>
      <c r="I74" s="17"/>
      <c r="J74" s="17"/>
      <c r="K74" s="17"/>
      <c r="O74" s="366"/>
      <c r="P74" s="366"/>
      <c r="Q74" s="366"/>
      <c r="R74" s="366"/>
      <c r="S74" s="366"/>
    </row>
    <row r="75" spans="2:19" ht="15" customHeight="1" x14ac:dyDescent="0.35">
      <c r="B75" s="87" t="s">
        <v>159</v>
      </c>
      <c r="C75" s="88"/>
      <c r="D75" s="89"/>
      <c r="E75" s="89"/>
      <c r="F75" s="89"/>
      <c r="G75" s="89"/>
      <c r="H75" s="89"/>
      <c r="I75" s="89"/>
      <c r="J75" s="89"/>
      <c r="K75" s="89"/>
      <c r="O75" s="366"/>
      <c r="P75" s="366"/>
      <c r="Q75" s="366"/>
      <c r="R75" s="366"/>
      <c r="S75" s="366"/>
    </row>
    <row r="76" spans="2:19" ht="15" customHeight="1" x14ac:dyDescent="0.35">
      <c r="B76" s="15" t="s">
        <v>150</v>
      </c>
      <c r="C76" s="110" t="s">
        <v>151</v>
      </c>
      <c r="D76" s="17">
        <v>4</v>
      </c>
      <c r="E76" s="17">
        <v>80</v>
      </c>
      <c r="F76" s="17">
        <v>431</v>
      </c>
      <c r="G76" s="17">
        <f ca="1">ROUND(G78/0.9,0)</f>
        <v>816</v>
      </c>
      <c r="H76" s="17">
        <f ca="1">ROUND(H78/0.9,0)</f>
        <v>1513</v>
      </c>
      <c r="I76" s="17">
        <f ca="1">ROUND(I78/0.9,0)</f>
        <v>2236</v>
      </c>
      <c r="J76" s="17">
        <f ca="1">ROUND(J78/0.9,0)</f>
        <v>3026</v>
      </c>
      <c r="K76" s="17">
        <f ca="1">ROUND(K78/0.9,0)</f>
        <v>3820</v>
      </c>
      <c r="O76" s="366"/>
      <c r="P76" s="366"/>
      <c r="Q76" s="366"/>
      <c r="R76" s="366"/>
      <c r="S76" s="366"/>
    </row>
    <row r="77" spans="2:19" ht="15" customHeight="1" x14ac:dyDescent="0.35">
      <c r="B77" s="15" t="s">
        <v>220</v>
      </c>
      <c r="C77" s="110"/>
      <c r="D77" s="124">
        <f>+D76*0.1</f>
        <v>0.4</v>
      </c>
      <c r="E77" s="124">
        <f>+E76*0.1</f>
        <v>8</v>
      </c>
      <c r="F77" s="124">
        <f>+F76*0.1</f>
        <v>43.1</v>
      </c>
      <c r="G77" s="17">
        <f ca="1">+G76-G78</f>
        <v>81.789425596162118</v>
      </c>
      <c r="H77" s="17">
        <f ca="1">+H76-H78</f>
        <v>151.36338412038367</v>
      </c>
      <c r="I77" s="17">
        <f ca="1">+I76-I78</f>
        <v>223.59824095420663</v>
      </c>
      <c r="J77" s="17">
        <f ca="1">+J76-J78</f>
        <v>302.53589367670202</v>
      </c>
      <c r="K77" s="17">
        <f ca="1">+K76-K78</f>
        <v>382.32784353462466</v>
      </c>
      <c r="O77" s="366"/>
      <c r="P77" s="366"/>
      <c r="Q77" s="366"/>
      <c r="R77" s="366"/>
      <c r="S77" s="366"/>
    </row>
    <row r="78" spans="2:19" ht="15" customHeight="1" x14ac:dyDescent="0.35">
      <c r="B78" s="15" t="s">
        <v>221</v>
      </c>
      <c r="C78" s="110"/>
      <c r="D78" s="124">
        <f>+D76-D77</f>
        <v>3.6</v>
      </c>
      <c r="E78" s="124">
        <f>+E76-E77</f>
        <v>72</v>
      </c>
      <c r="F78" s="124">
        <f>+F76-F77</f>
        <v>387.9</v>
      </c>
      <c r="G78" s="17">
        <f ca="1">+G79*G70</f>
        <v>734.21057440383788</v>
      </c>
      <c r="H78" s="17">
        <f ca="1">+H79*H70</f>
        <v>1361.6366158796163</v>
      </c>
      <c r="I78" s="17">
        <f ca="1">+I79*I70</f>
        <v>2012.4017590457934</v>
      </c>
      <c r="J78" s="17">
        <f ca="1">+J79*J70</f>
        <v>2723.464106323298</v>
      </c>
      <c r="K78" s="17">
        <f ca="1">+K79*K70</f>
        <v>3437.6721564653753</v>
      </c>
      <c r="O78" s="366"/>
      <c r="P78" s="366"/>
      <c r="Q78" s="366"/>
      <c r="R78" s="366"/>
      <c r="S78" s="366"/>
    </row>
    <row r="79" spans="2:19" ht="15" customHeight="1" x14ac:dyDescent="0.35">
      <c r="B79" s="15" t="s">
        <v>230</v>
      </c>
      <c r="C79" s="110"/>
      <c r="D79" s="121">
        <f>+D78/D70</f>
        <v>2.2167487684729066E-3</v>
      </c>
      <c r="E79" s="121">
        <f>+E78/E70</f>
        <v>1.8992350303350041E-2</v>
      </c>
      <c r="F79" s="121">
        <f>+F78/F70</f>
        <v>7.3493747631678666E-2</v>
      </c>
      <c r="G79" s="118">
        <v>0.12</v>
      </c>
      <c r="H79" s="118">
        <v>0.18</v>
      </c>
      <c r="I79" s="118">
        <v>0.22</v>
      </c>
      <c r="J79" s="118">
        <v>0.25</v>
      </c>
      <c r="K79" s="118">
        <v>0.27</v>
      </c>
      <c r="O79" s="366"/>
      <c r="P79" s="366"/>
      <c r="Q79" s="366"/>
      <c r="R79" s="366"/>
      <c r="S79" s="366"/>
    </row>
    <row r="80" spans="2:19" ht="15" customHeight="1" x14ac:dyDescent="0.35">
      <c r="B80" s="22" t="s">
        <v>148</v>
      </c>
      <c r="C80" s="23" t="s">
        <v>5</v>
      </c>
      <c r="D80" s="24"/>
      <c r="E80" s="24">
        <f t="shared" ref="E80:K80" si="31">+E76/D76-1</f>
        <v>19</v>
      </c>
      <c r="F80" s="24">
        <f t="shared" si="31"/>
        <v>4.3875000000000002</v>
      </c>
      <c r="G80" s="24">
        <f t="shared" ca="1" si="31"/>
        <v>0.89327146171693728</v>
      </c>
      <c r="H80" s="24">
        <f t="shared" ca="1" si="31"/>
        <v>0.85416666666666674</v>
      </c>
      <c r="I80" s="24">
        <f t="shared" ca="1" si="31"/>
        <v>0.47785855915399877</v>
      </c>
      <c r="J80" s="24">
        <f t="shared" ca="1" si="31"/>
        <v>0.35330948121645789</v>
      </c>
      <c r="K80" s="24">
        <f t="shared" ca="1" si="31"/>
        <v>0.26239259748843358</v>
      </c>
      <c r="O80" s="366"/>
      <c r="P80" s="366"/>
      <c r="Q80" s="366"/>
      <c r="R80" s="366"/>
      <c r="S80" s="366"/>
    </row>
    <row r="81" spans="2:19" ht="15" customHeight="1" x14ac:dyDescent="0.35">
      <c r="B81" s="15"/>
      <c r="C81" s="110"/>
      <c r="D81" s="124"/>
      <c r="E81" s="124"/>
      <c r="F81" s="124"/>
      <c r="G81" s="17"/>
      <c r="H81" s="17"/>
      <c r="I81" s="17"/>
      <c r="J81" s="17"/>
      <c r="K81" s="17"/>
      <c r="O81" s="366"/>
      <c r="P81" s="366"/>
      <c r="Q81" s="366"/>
      <c r="R81" s="366"/>
      <c r="S81" s="366"/>
    </row>
    <row r="82" spans="2:19" ht="15" customHeight="1" x14ac:dyDescent="0.35">
      <c r="B82" s="15" t="s">
        <v>233</v>
      </c>
      <c r="C82" s="110"/>
      <c r="D82" s="124"/>
      <c r="E82" s="124">
        <f>+E12/AVERAGE(E76,D76)</f>
        <v>44.238095238095241</v>
      </c>
      <c r="F82" s="124">
        <f>+F12/AVERAGE(F76,E76)</f>
        <v>58.673189823874758</v>
      </c>
      <c r="G82" s="116">
        <f ca="1">OFFSET(G82,Case_Number,0)</f>
        <v>51.455642530985003</v>
      </c>
      <c r="H82" s="116">
        <f ca="1">OFFSET(H82,Case_Number,0)</f>
        <v>51.455642530985003</v>
      </c>
      <c r="I82" s="116">
        <f ca="1">OFFSET(I82,Case_Number,0)</f>
        <v>51.455642530985003</v>
      </c>
      <c r="J82" s="116">
        <f ca="1">OFFSET(J82,Case_Number,0)</f>
        <v>51.455642530985003</v>
      </c>
      <c r="K82" s="116">
        <f ca="1">OFFSET(K82,Case_Number,0)</f>
        <v>51.455642530985003</v>
      </c>
      <c r="O82" s="366"/>
      <c r="P82" s="366"/>
      <c r="Q82" s="366"/>
      <c r="R82" s="366"/>
      <c r="S82" s="366"/>
    </row>
    <row r="83" spans="2:19" ht="15" customHeight="1" x14ac:dyDescent="0.35">
      <c r="B83" s="15"/>
      <c r="C83" s="110"/>
      <c r="D83" s="124"/>
      <c r="E83" s="124"/>
      <c r="F83" s="124"/>
      <c r="G83" s="111">
        <f>AVERAGE(D82:F82)</f>
        <v>51.455642530985003</v>
      </c>
      <c r="H83" s="111">
        <f>+G83</f>
        <v>51.455642530985003</v>
      </c>
      <c r="I83" s="111">
        <f t="shared" ref="I83:J83" si="32">+H83</f>
        <v>51.455642530985003</v>
      </c>
      <c r="J83" s="111">
        <f t="shared" si="32"/>
        <v>51.455642530985003</v>
      </c>
      <c r="K83" s="111">
        <f>+J83</f>
        <v>51.455642530985003</v>
      </c>
      <c r="O83" s="366"/>
      <c r="P83" s="366"/>
      <c r="Q83" s="366"/>
      <c r="R83" s="366"/>
      <c r="S83" s="366"/>
    </row>
    <row r="84" spans="2:19" ht="15" customHeight="1" x14ac:dyDescent="0.35">
      <c r="B84" s="15"/>
      <c r="C84" s="110"/>
      <c r="D84" s="124"/>
      <c r="E84" s="124"/>
      <c r="F84" s="124"/>
      <c r="G84" s="111">
        <v>60</v>
      </c>
      <c r="H84" s="111">
        <v>60</v>
      </c>
      <c r="I84" s="111">
        <v>60</v>
      </c>
      <c r="J84" s="111">
        <v>60</v>
      </c>
      <c r="K84" s="111">
        <v>60</v>
      </c>
      <c r="O84" s="366"/>
      <c r="P84" s="366"/>
      <c r="Q84" s="366"/>
      <c r="R84" s="366"/>
      <c r="S84" s="366"/>
    </row>
    <row r="85" spans="2:19" ht="15" customHeight="1" x14ac:dyDescent="0.35">
      <c r="B85" s="15"/>
      <c r="C85" s="110"/>
      <c r="D85" s="124"/>
      <c r="E85" s="124"/>
      <c r="F85" s="124"/>
      <c r="G85" s="111">
        <v>40</v>
      </c>
      <c r="H85" s="111">
        <v>40</v>
      </c>
      <c r="I85" s="111">
        <v>40</v>
      </c>
      <c r="J85" s="111">
        <v>40</v>
      </c>
      <c r="K85" s="111">
        <v>40</v>
      </c>
      <c r="O85" s="366"/>
      <c r="P85" s="366"/>
      <c r="Q85" s="366"/>
      <c r="R85" s="366"/>
      <c r="S85" s="366"/>
    </row>
    <row r="86" spans="2:19" ht="15" customHeight="1" x14ac:dyDescent="0.35">
      <c r="B86" s="15"/>
      <c r="C86" s="110"/>
      <c r="D86" s="124"/>
      <c r="E86" s="124"/>
      <c r="F86" s="124"/>
      <c r="G86" s="150"/>
      <c r="H86" s="150"/>
      <c r="I86" s="150"/>
      <c r="J86" s="150"/>
      <c r="K86" s="150"/>
      <c r="O86" s="366"/>
      <c r="P86" s="366"/>
      <c r="Q86" s="366"/>
      <c r="R86" s="366"/>
      <c r="S86" s="366"/>
    </row>
    <row r="87" spans="2:19" ht="15" customHeight="1" x14ac:dyDescent="0.35">
      <c r="B87" s="28" t="s">
        <v>258</v>
      </c>
      <c r="C87" s="49" t="s">
        <v>23</v>
      </c>
      <c r="D87" s="105">
        <f>+D13</f>
        <v>536</v>
      </c>
      <c r="E87" s="105">
        <f>+E13</f>
        <v>2537</v>
      </c>
      <c r="F87" s="105">
        <f>+F13</f>
        <v>109225</v>
      </c>
      <c r="G87" s="153">
        <f ca="1">+G107+G113</f>
        <v>186544.71054680145</v>
      </c>
      <c r="H87" s="153">
        <f ca="1">+H107+H113</f>
        <v>220647.56620564483</v>
      </c>
      <c r="I87" s="153">
        <f ca="1">+I107+I113</f>
        <v>260489.83372759755</v>
      </c>
      <c r="J87" s="153">
        <f ca="1">+J107+J113</f>
        <v>307012.4024066393</v>
      </c>
      <c r="K87" s="153">
        <f ca="1">+K107+K113</f>
        <v>359497.35708166263</v>
      </c>
      <c r="O87" s="366"/>
      <c r="P87" s="366"/>
      <c r="Q87" s="366"/>
      <c r="R87" s="366"/>
      <c r="S87" s="366"/>
    </row>
    <row r="88" spans="2:19" ht="15" customHeight="1" x14ac:dyDescent="0.35">
      <c r="O88" s="366"/>
      <c r="P88" s="366"/>
      <c r="Q88" s="366"/>
      <c r="R88" s="366"/>
      <c r="S88" s="366"/>
    </row>
    <row r="89" spans="2:19" ht="15" customHeight="1" x14ac:dyDescent="0.35">
      <c r="B89" s="2" t="s">
        <v>237</v>
      </c>
      <c r="C89" s="1" t="s">
        <v>157</v>
      </c>
      <c r="D89" s="111">
        <v>25</v>
      </c>
      <c r="E89" s="111">
        <v>25</v>
      </c>
      <c r="F89" s="111">
        <v>25</v>
      </c>
      <c r="G89" s="116">
        <f ca="1">OFFSET(G89,Case_Number,0)</f>
        <v>25</v>
      </c>
      <c r="H89" s="116">
        <f ca="1">OFFSET(H89,Case_Number,0)</f>
        <v>25</v>
      </c>
      <c r="I89" s="116">
        <f ca="1">OFFSET(I89,Case_Number,0)</f>
        <v>25</v>
      </c>
      <c r="J89" s="116">
        <f ca="1">OFFSET(J89,Case_Number,0)</f>
        <v>25</v>
      </c>
      <c r="K89" s="116">
        <f ca="1">OFFSET(K89,Case_Number,0)</f>
        <v>25</v>
      </c>
      <c r="O89" s="366"/>
      <c r="P89" s="366" t="s">
        <v>239</v>
      </c>
      <c r="Q89" s="366"/>
      <c r="R89" s="366"/>
      <c r="S89" s="366"/>
    </row>
    <row r="90" spans="2:19" ht="15" customHeight="1" x14ac:dyDescent="0.35">
      <c r="G90" s="111">
        <v>25</v>
      </c>
      <c r="H90" s="111">
        <v>25</v>
      </c>
      <c r="I90" s="111">
        <v>25</v>
      </c>
      <c r="J90" s="111">
        <v>25</v>
      </c>
      <c r="K90" s="111">
        <v>25</v>
      </c>
      <c r="O90" s="366"/>
      <c r="P90" s="366"/>
      <c r="Q90" s="366"/>
      <c r="R90" s="366"/>
      <c r="S90" s="366"/>
    </row>
    <row r="91" spans="2:19" ht="15" customHeight="1" x14ac:dyDescent="0.35">
      <c r="G91" s="111">
        <v>35</v>
      </c>
      <c r="H91" s="111">
        <v>35</v>
      </c>
      <c r="I91" s="111">
        <v>35</v>
      </c>
      <c r="J91" s="111">
        <v>35</v>
      </c>
      <c r="K91" s="111">
        <v>35</v>
      </c>
      <c r="O91" s="366"/>
      <c r="P91" s="366"/>
      <c r="Q91" s="366"/>
      <c r="R91" s="366"/>
      <c r="S91" s="366"/>
    </row>
    <row r="92" spans="2:19" ht="15" customHeight="1" x14ac:dyDescent="0.35">
      <c r="G92" s="111">
        <v>15</v>
      </c>
      <c r="H92" s="111">
        <v>15</v>
      </c>
      <c r="I92" s="111">
        <v>15</v>
      </c>
      <c r="J92" s="111">
        <v>15</v>
      </c>
      <c r="K92" s="111">
        <v>15</v>
      </c>
      <c r="O92" s="366"/>
      <c r="P92" s="366"/>
      <c r="Q92" s="366"/>
      <c r="R92" s="366"/>
      <c r="S92" s="366"/>
    </row>
    <row r="93" spans="2:19" ht="15" customHeight="1" x14ac:dyDescent="0.35">
      <c r="O93" s="366"/>
      <c r="P93" s="366"/>
      <c r="Q93" s="366"/>
      <c r="R93" s="366"/>
      <c r="S93" s="366"/>
    </row>
    <row r="94" spans="2:19" ht="15" customHeight="1" x14ac:dyDescent="0.35">
      <c r="B94" s="2" t="s">
        <v>238</v>
      </c>
      <c r="C94" s="119" t="s">
        <v>186</v>
      </c>
      <c r="D94" s="142">
        <f t="shared" ref="D94:K94" si="33">+D13/D89</f>
        <v>21.44</v>
      </c>
      <c r="E94" s="142">
        <f t="shared" si="33"/>
        <v>101.48</v>
      </c>
      <c r="F94" s="142">
        <f t="shared" si="33"/>
        <v>4369</v>
      </c>
      <c r="G94" s="142">
        <f t="shared" ca="1" si="33"/>
        <v>7461.7884218720583</v>
      </c>
      <c r="H94" s="142">
        <f t="shared" ca="1" si="33"/>
        <v>8825.9026482257941</v>
      </c>
      <c r="I94" s="142">
        <f t="shared" ca="1" si="33"/>
        <v>10419.593349103901</v>
      </c>
      <c r="J94" s="142">
        <f t="shared" ca="1" si="33"/>
        <v>12280.496096265571</v>
      </c>
      <c r="K94" s="142">
        <f t="shared" ca="1" si="33"/>
        <v>14379.894283266505</v>
      </c>
      <c r="O94" s="366"/>
      <c r="P94" s="366" t="s">
        <v>243</v>
      </c>
      <c r="Q94" s="366"/>
      <c r="R94" s="366"/>
      <c r="S94" s="366"/>
    </row>
    <row r="95" spans="2:19" ht="15" customHeight="1" x14ac:dyDescent="0.35">
      <c r="B95" s="22" t="s">
        <v>259</v>
      </c>
      <c r="C95" s="23" t="s">
        <v>5</v>
      </c>
      <c r="D95" s="24" t="e">
        <f>+D94/D98</f>
        <v>#DIV/0!</v>
      </c>
      <c r="E95" s="24" t="e">
        <f>+E94/E98</f>
        <v>#DIV/0!</v>
      </c>
      <c r="F95" s="24">
        <f>+F94/F98</f>
        <v>0.60680724113122531</v>
      </c>
      <c r="G95" s="102"/>
      <c r="H95" s="102"/>
      <c r="I95" s="102"/>
      <c r="J95" s="102"/>
      <c r="K95" s="102"/>
      <c r="O95" s="366"/>
      <c r="P95" s="366"/>
      <c r="Q95" s="366"/>
      <c r="R95" s="366"/>
      <c r="S95" s="366"/>
    </row>
    <row r="96" spans="2:19" ht="15" customHeight="1" x14ac:dyDescent="0.35">
      <c r="C96" s="2"/>
      <c r="G96" s="102"/>
      <c r="H96" s="102"/>
      <c r="I96" s="102"/>
      <c r="J96" s="102"/>
      <c r="K96" s="102"/>
      <c r="O96" s="366"/>
      <c r="P96" s="366"/>
      <c r="Q96" s="366"/>
      <c r="R96" s="366"/>
      <c r="S96" s="366"/>
    </row>
    <row r="97" spans="2:19" ht="15" customHeight="1" x14ac:dyDescent="0.35">
      <c r="B97" s="365" t="s">
        <v>362</v>
      </c>
      <c r="C97" s="162" t="s">
        <v>186</v>
      </c>
      <c r="D97" s="124">
        <f>Macro!M59*1000</f>
        <v>286747</v>
      </c>
      <c r="E97" s="124">
        <f>Macro!N59*1000</f>
        <v>530610</v>
      </c>
      <c r="F97" s="124">
        <f>Macro!O59*1000</f>
        <v>719998</v>
      </c>
      <c r="G97" s="64"/>
      <c r="H97" s="64"/>
      <c r="I97" s="64"/>
      <c r="J97" s="64"/>
      <c r="K97" s="64"/>
      <c r="O97" s="366"/>
      <c r="P97" s="366"/>
      <c r="Q97" s="366"/>
      <c r="R97" s="366"/>
      <c r="S97" s="366"/>
    </row>
    <row r="98" spans="2:19" ht="15" customHeight="1" x14ac:dyDescent="0.35">
      <c r="B98" s="365" t="s">
        <v>363</v>
      </c>
      <c r="C98" s="162" t="s">
        <v>186</v>
      </c>
      <c r="D98" s="64"/>
      <c r="E98" s="64"/>
      <c r="F98" s="64">
        <f>F97*1%</f>
        <v>7199.9800000000005</v>
      </c>
      <c r="G98" s="64">
        <f ca="1">F98*(1+G99)</f>
        <v>5466.4483364534299</v>
      </c>
      <c r="H98" s="64">
        <f t="shared" ref="H98:K98" ca="1" si="34">G98*(1+H99)</f>
        <v>6758.5662508089126</v>
      </c>
      <c r="I98" s="64">
        <f t="shared" ca="1" si="34"/>
        <v>8172.5552697027179</v>
      </c>
      <c r="J98" s="64">
        <f t="shared" ca="1" si="34"/>
        <v>9733.0175417798</v>
      </c>
      <c r="K98" s="64">
        <f t="shared" ca="1" si="34"/>
        <v>11375.396708674925</v>
      </c>
      <c r="O98" s="366"/>
      <c r="P98" s="366"/>
      <c r="Q98" s="366"/>
      <c r="R98" s="366"/>
      <c r="S98" s="366"/>
    </row>
    <row r="99" spans="2:19" ht="15" customHeight="1" x14ac:dyDescent="0.35">
      <c r="B99" s="365" t="s">
        <v>148</v>
      </c>
      <c r="C99" s="162"/>
      <c r="D99" s="64"/>
      <c r="E99" s="64"/>
      <c r="F99" s="64"/>
      <c r="G99" s="218">
        <f ca="1">G72-0.4</f>
        <v>-0.24076895540634424</v>
      </c>
      <c r="H99" s="218">
        <f t="shared" ref="H99:K99" ca="1" si="35">H72</f>
        <v>0.23637247346488133</v>
      </c>
      <c r="I99" s="218">
        <f t="shared" ca="1" si="35"/>
        <v>0.20921434612327272</v>
      </c>
      <c r="J99" s="218">
        <f t="shared" ca="1" si="35"/>
        <v>0.19093933544408381</v>
      </c>
      <c r="K99" s="218">
        <f t="shared" ca="1" si="35"/>
        <v>0.1687430603967448</v>
      </c>
      <c r="O99" s="366"/>
      <c r="P99" s="366"/>
      <c r="Q99" s="366"/>
      <c r="R99" s="366"/>
      <c r="S99" s="366"/>
    </row>
    <row r="100" spans="2:19" ht="15" customHeight="1" x14ac:dyDescent="0.35">
      <c r="B100" s="365"/>
      <c r="C100" s="162"/>
      <c r="D100" s="64"/>
      <c r="E100" s="64"/>
      <c r="F100" s="64"/>
      <c r="G100" s="64"/>
      <c r="H100" s="64"/>
      <c r="I100" s="64"/>
      <c r="J100" s="64"/>
      <c r="K100" s="64"/>
      <c r="O100" s="366"/>
      <c r="P100" s="366"/>
      <c r="Q100" s="366"/>
      <c r="R100" s="366"/>
      <c r="S100" s="366"/>
    </row>
    <row r="101" spans="2:19" ht="15" customHeight="1" x14ac:dyDescent="0.35">
      <c r="B101" s="365" t="s">
        <v>240</v>
      </c>
      <c r="C101" s="162" t="s">
        <v>157</v>
      </c>
      <c r="F101" s="46">
        <f>F40/F98</f>
        <v>208.3803010563918</v>
      </c>
      <c r="G101" s="46">
        <f t="shared" ref="G101:K101" ca="1" si="36">G40/G98</f>
        <v>274.46230306338168</v>
      </c>
      <c r="H101" s="46">
        <f t="shared" ca="1" si="36"/>
        <v>293.10175065057712</v>
      </c>
      <c r="I101" s="46">
        <f t="shared" ca="1" si="36"/>
        <v>313.8561993589679</v>
      </c>
      <c r="J101" s="46">
        <f t="shared" ca="1" si="36"/>
        <v>338.14183890417348</v>
      </c>
      <c r="K101" s="46">
        <f t="shared" ca="1" si="36"/>
        <v>365.51011198961083</v>
      </c>
      <c r="O101" s="366"/>
      <c r="P101" s="366" t="s">
        <v>241</v>
      </c>
      <c r="Q101" s="366"/>
      <c r="R101" s="366"/>
      <c r="S101" s="366"/>
    </row>
    <row r="102" spans="2:19" ht="15" customHeight="1" x14ac:dyDescent="0.35">
      <c r="B102" s="365"/>
      <c r="C102" s="162"/>
      <c r="O102" s="366"/>
      <c r="P102" s="366"/>
      <c r="Q102" s="366"/>
      <c r="R102" s="366"/>
      <c r="S102" s="366"/>
    </row>
    <row r="103" spans="2:19" ht="15" customHeight="1" x14ac:dyDescent="0.35">
      <c r="B103" s="2" t="s">
        <v>244</v>
      </c>
      <c r="C103" s="1" t="s">
        <v>205</v>
      </c>
      <c r="D103" s="2">
        <v>5</v>
      </c>
      <c r="E103" s="2">
        <v>30</v>
      </c>
      <c r="F103" s="2">
        <v>100</v>
      </c>
      <c r="O103" s="366"/>
      <c r="P103" s="366"/>
      <c r="Q103" s="366"/>
      <c r="R103" s="366"/>
      <c r="S103" s="366"/>
    </row>
    <row r="104" spans="2:19" ht="15" customHeight="1" x14ac:dyDescent="0.35">
      <c r="B104" s="2" t="s">
        <v>247</v>
      </c>
      <c r="C104" s="1" t="s">
        <v>5</v>
      </c>
      <c r="D104" s="143">
        <f>+D103/(D76*1000)</f>
        <v>1.25E-3</v>
      </c>
      <c r="E104" s="143">
        <f>+E103/(E76*1000)</f>
        <v>3.7500000000000001E-4</v>
      </c>
      <c r="F104" s="143">
        <f>+F103/(F76*1000)</f>
        <v>2.3201856148491879E-4</v>
      </c>
      <c r="O104" s="366"/>
      <c r="P104" s="366"/>
      <c r="Q104" s="366"/>
      <c r="R104" s="366"/>
      <c r="S104" s="366"/>
    </row>
    <row r="105" spans="2:19" ht="15" customHeight="1" x14ac:dyDescent="0.35">
      <c r="B105" s="2" t="s">
        <v>245</v>
      </c>
      <c r="C105" s="1" t="s">
        <v>246</v>
      </c>
      <c r="D105" s="2">
        <v>76.599999999999994</v>
      </c>
      <c r="E105" s="2">
        <v>81.8</v>
      </c>
      <c r="F105" s="64">
        <v>1100</v>
      </c>
      <c r="O105" s="366"/>
      <c r="P105" s="366"/>
      <c r="Q105" s="366"/>
      <c r="R105" s="366"/>
      <c r="S105" s="366"/>
    </row>
    <row r="106" spans="2:19" ht="15" customHeight="1" x14ac:dyDescent="0.35">
      <c r="B106" s="2" t="s">
        <v>248</v>
      </c>
      <c r="C106" s="1" t="s">
        <v>5</v>
      </c>
      <c r="D106" s="144">
        <v>0.66300000000000003</v>
      </c>
      <c r="E106" s="144">
        <v>0.39400000000000002</v>
      </c>
      <c r="F106" s="145">
        <v>0.90300000000000002</v>
      </c>
      <c r="G106" s="146"/>
      <c r="H106" s="146"/>
      <c r="I106" s="146"/>
      <c r="J106" s="146"/>
      <c r="K106" s="146"/>
      <c r="O106" s="366"/>
      <c r="P106" s="366" t="s">
        <v>252</v>
      </c>
      <c r="Q106" s="366"/>
      <c r="R106" s="366"/>
      <c r="S106" s="366"/>
    </row>
    <row r="107" spans="2:19" ht="15" customHeight="1" x14ac:dyDescent="0.35">
      <c r="B107" s="2" t="s">
        <v>250</v>
      </c>
      <c r="C107" s="1" t="s">
        <v>251</v>
      </c>
      <c r="D107" s="64">
        <f>+D106*D13</f>
        <v>355.36799999999999</v>
      </c>
      <c r="E107" s="64">
        <f>+E106*E13</f>
        <v>999.57800000000009</v>
      </c>
      <c r="F107" s="64">
        <f>+F106*F13</f>
        <v>98630.175000000003</v>
      </c>
      <c r="G107" s="64">
        <f ca="1">OFFSET(G107,Case_Number,0)</f>
        <v>104547.98550000001</v>
      </c>
      <c r="H107" s="64">
        <f ca="1">OFFSET(H107,Case_Number,0)</f>
        <v>110820.86463000001</v>
      </c>
      <c r="I107" s="64">
        <f ca="1">OFFSET(I107,Case_Number,0)</f>
        <v>117470.11650780002</v>
      </c>
      <c r="J107" s="64">
        <f ca="1">OFFSET(J107,Case_Number,0)</f>
        <v>124518.32349826803</v>
      </c>
      <c r="K107" s="64">
        <f ca="1">OFFSET(K107,Case_Number,0)</f>
        <v>131989.42290816412</v>
      </c>
      <c r="O107" s="366"/>
      <c r="P107" s="366"/>
      <c r="Q107" s="366"/>
      <c r="R107" s="366"/>
      <c r="S107" s="366"/>
    </row>
    <row r="108" spans="2:19" ht="15" customHeight="1" x14ac:dyDescent="0.35">
      <c r="D108" s="64"/>
      <c r="E108" s="64"/>
      <c r="F108" s="64"/>
      <c r="G108" s="140">
        <f>+F107*1.06</f>
        <v>104547.98550000001</v>
      </c>
      <c r="H108" s="140">
        <f>+G108*1.06</f>
        <v>110820.86463000001</v>
      </c>
      <c r="I108" s="140">
        <f t="shared" ref="I108:K108" si="37">+H108*1.06</f>
        <v>117470.11650780002</v>
      </c>
      <c r="J108" s="140">
        <f t="shared" si="37"/>
        <v>124518.32349826803</v>
      </c>
      <c r="K108" s="140">
        <f t="shared" si="37"/>
        <v>131989.42290816412</v>
      </c>
      <c r="O108" s="366"/>
      <c r="P108" s="366" t="s">
        <v>273</v>
      </c>
      <c r="Q108" s="366"/>
      <c r="R108" s="366"/>
      <c r="S108" s="366"/>
    </row>
    <row r="109" spans="2:19" ht="15" customHeight="1" x14ac:dyDescent="0.35">
      <c r="D109" s="64"/>
      <c r="E109" s="64"/>
      <c r="F109" s="64"/>
      <c r="G109" s="140">
        <f>+G108*1.2</f>
        <v>125457.58260000001</v>
      </c>
      <c r="H109" s="140">
        <f>+G109*1.2</f>
        <v>150549.09912</v>
      </c>
      <c r="I109" s="140">
        <f t="shared" ref="I109:K109" si="38">+H109*1.2</f>
        <v>180658.918944</v>
      </c>
      <c r="J109" s="140">
        <f t="shared" si="38"/>
        <v>216790.70273280001</v>
      </c>
      <c r="K109" s="140">
        <f t="shared" si="38"/>
        <v>260148.84327936001</v>
      </c>
      <c r="O109" s="366"/>
      <c r="P109" s="366" t="s">
        <v>256</v>
      </c>
      <c r="Q109" s="366"/>
      <c r="R109" s="366"/>
      <c r="S109" s="366"/>
    </row>
    <row r="110" spans="2:19" ht="15" customHeight="1" x14ac:dyDescent="0.35">
      <c r="D110" s="64"/>
      <c r="E110" s="64"/>
      <c r="F110" s="64"/>
      <c r="G110" s="111">
        <v>0</v>
      </c>
      <c r="H110" s="111">
        <v>0</v>
      </c>
      <c r="I110" s="111">
        <v>0</v>
      </c>
      <c r="J110" s="111">
        <v>0</v>
      </c>
      <c r="K110" s="111">
        <v>0</v>
      </c>
      <c r="O110" s="366"/>
      <c r="P110" s="366" t="s">
        <v>257</v>
      </c>
      <c r="Q110" s="366"/>
      <c r="R110" s="366"/>
      <c r="S110" s="366"/>
    </row>
    <row r="111" spans="2:19" ht="15" customHeight="1" x14ac:dyDescent="0.35">
      <c r="B111" s="2" t="s">
        <v>212</v>
      </c>
      <c r="C111" s="1" t="s">
        <v>23</v>
      </c>
      <c r="D111" s="141">
        <v>100</v>
      </c>
      <c r="E111" s="141">
        <v>700</v>
      </c>
      <c r="F111" s="64">
        <v>2800</v>
      </c>
      <c r="G111" s="141"/>
      <c r="H111" s="141"/>
      <c r="I111" s="141"/>
      <c r="J111" s="141"/>
      <c r="K111" s="141"/>
      <c r="O111" s="366"/>
      <c r="P111" s="366"/>
      <c r="Q111" s="366"/>
      <c r="R111" s="366"/>
      <c r="S111" s="366"/>
    </row>
    <row r="112" spans="2:19" ht="15" customHeight="1" x14ac:dyDescent="0.35">
      <c r="B112" s="22" t="s">
        <v>249</v>
      </c>
      <c r="C112" s="23" t="s">
        <v>5</v>
      </c>
      <c r="D112" s="24">
        <f>+D111/D13</f>
        <v>0.18656716417910449</v>
      </c>
      <c r="E112" s="24">
        <f>+E111/E13</f>
        <v>0.27591643673630273</v>
      </c>
      <c r="F112" s="24">
        <f>+F111/F13</f>
        <v>2.5635156786449988E-2</v>
      </c>
      <c r="G112" s="24"/>
      <c r="H112" s="24"/>
      <c r="I112" s="24"/>
      <c r="J112" s="24"/>
      <c r="K112" s="24"/>
      <c r="O112" s="366"/>
      <c r="P112" s="366"/>
      <c r="Q112" s="366"/>
      <c r="R112" s="366"/>
      <c r="S112" s="366"/>
    </row>
    <row r="113" spans="2:19" ht="15" customHeight="1" x14ac:dyDescent="0.35">
      <c r="B113" s="2" t="s">
        <v>253</v>
      </c>
      <c r="C113" s="1" t="s">
        <v>23</v>
      </c>
      <c r="D113" s="64">
        <f>+D13-D107</f>
        <v>180.63200000000001</v>
      </c>
      <c r="E113" s="64">
        <f>+E13-E107</f>
        <v>1537.422</v>
      </c>
      <c r="F113" s="64">
        <f>+F13-F107</f>
        <v>10594.824999999997</v>
      </c>
      <c r="G113" s="64">
        <f ca="1">+G115*G89</f>
        <v>81996.725046801439</v>
      </c>
      <c r="H113" s="64">
        <f ca="1">+H115*H89</f>
        <v>109826.70157564482</v>
      </c>
      <c r="I113" s="64">
        <f ca="1">+I115*I89</f>
        <v>143019.71721979755</v>
      </c>
      <c r="J113" s="64">
        <f ca="1">+J115*J89</f>
        <v>182494.07890837124</v>
      </c>
      <c r="K113" s="64">
        <f ca="1">+K115*K89</f>
        <v>227507.93417349851</v>
      </c>
      <c r="O113" s="366"/>
      <c r="P113" s="366"/>
      <c r="Q113" s="366"/>
      <c r="R113" s="366"/>
      <c r="S113" s="366"/>
    </row>
    <row r="114" spans="2:19" ht="15" customHeight="1" x14ac:dyDescent="0.35">
      <c r="O114" s="366"/>
      <c r="P114" s="366"/>
      <c r="Q114" s="366"/>
      <c r="R114" s="366"/>
      <c r="S114" s="366"/>
    </row>
    <row r="115" spans="2:19" ht="15" customHeight="1" x14ac:dyDescent="0.35">
      <c r="B115" s="2" t="s">
        <v>254</v>
      </c>
      <c r="C115" s="119" t="s">
        <v>186</v>
      </c>
      <c r="D115" s="147">
        <f>+D113/D89</f>
        <v>7.2252800000000006</v>
      </c>
      <c r="E115" s="147">
        <f>+E113/E89</f>
        <v>61.496880000000004</v>
      </c>
      <c r="F115" s="147">
        <f>+F113/F89</f>
        <v>423.79299999999989</v>
      </c>
      <c r="G115" s="147">
        <f ca="1">+G116*G98</f>
        <v>3279.8690018720577</v>
      </c>
      <c r="H115" s="147">
        <f ca="1">+H116*H98</f>
        <v>4393.068063025793</v>
      </c>
      <c r="I115" s="147">
        <f ca="1">+I116*I98</f>
        <v>5720.7886887919021</v>
      </c>
      <c r="J115" s="147">
        <f ca="1">+J116*J98</f>
        <v>7299.7631563348496</v>
      </c>
      <c r="K115" s="147">
        <f ca="1">+K116*K98</f>
        <v>9100.3173669399403</v>
      </c>
      <c r="O115" s="366"/>
      <c r="P115" s="366"/>
      <c r="Q115" s="366"/>
      <c r="R115" s="366"/>
      <c r="S115" s="366"/>
    </row>
    <row r="116" spans="2:19" ht="15" customHeight="1" x14ac:dyDescent="0.35">
      <c r="B116" s="22" t="s">
        <v>255</v>
      </c>
      <c r="C116" s="23" t="s">
        <v>5</v>
      </c>
      <c r="D116" s="24" t="e">
        <f>+D115/D98</f>
        <v>#DIV/0!</v>
      </c>
      <c r="E116" s="24" t="e">
        <f>+E115/E98</f>
        <v>#DIV/0!</v>
      </c>
      <c r="F116" s="24">
        <f>+F115/F98</f>
        <v>5.8860302389728843E-2</v>
      </c>
      <c r="G116" s="102">
        <f ca="1">OFFSET(G116,Case_Number,0)</f>
        <v>0.6</v>
      </c>
      <c r="H116" s="102">
        <f ca="1">OFFSET(H116,Case_Number,0)</f>
        <v>0.65</v>
      </c>
      <c r="I116" s="102">
        <f ca="1">OFFSET(I116,Case_Number,0)</f>
        <v>0.7</v>
      </c>
      <c r="J116" s="102">
        <f ca="1">OFFSET(J116,Case_Number,0)</f>
        <v>0.75</v>
      </c>
      <c r="K116" s="102">
        <f ca="1">OFFSET(K116,Case_Number,0)</f>
        <v>0.8</v>
      </c>
      <c r="O116" s="366"/>
      <c r="P116" s="366"/>
      <c r="Q116" s="366"/>
      <c r="R116" s="366"/>
      <c r="S116" s="366"/>
    </row>
    <row r="117" spans="2:19" ht="15" customHeight="1" x14ac:dyDescent="0.35">
      <c r="G117" s="118">
        <v>0.6</v>
      </c>
      <c r="H117" s="118">
        <v>0.65</v>
      </c>
      <c r="I117" s="118">
        <v>0.7</v>
      </c>
      <c r="J117" s="118">
        <v>0.75</v>
      </c>
      <c r="K117" s="118">
        <v>0.8</v>
      </c>
      <c r="O117" s="366"/>
      <c r="P117" s="366"/>
      <c r="Q117" s="366"/>
      <c r="R117" s="366"/>
      <c r="S117" s="366"/>
    </row>
    <row r="118" spans="2:19" ht="15" customHeight="1" x14ac:dyDescent="0.35">
      <c r="G118" s="118">
        <v>0.6</v>
      </c>
      <c r="H118" s="118">
        <v>0.65</v>
      </c>
      <c r="I118" s="118">
        <v>0.7</v>
      </c>
      <c r="J118" s="118">
        <v>0.75</v>
      </c>
      <c r="K118" s="118">
        <v>0.8</v>
      </c>
      <c r="O118" s="366"/>
      <c r="P118" s="366"/>
      <c r="Q118" s="366"/>
      <c r="R118" s="366"/>
      <c r="S118" s="366"/>
    </row>
    <row r="119" spans="2:19" ht="15" customHeight="1" x14ac:dyDescent="0.35">
      <c r="G119" s="118">
        <v>0.6</v>
      </c>
      <c r="H119" s="118">
        <v>0.65</v>
      </c>
      <c r="I119" s="118">
        <v>0.7</v>
      </c>
      <c r="J119" s="118">
        <v>0.75</v>
      </c>
      <c r="K119" s="118">
        <v>0.8</v>
      </c>
      <c r="O119" s="366"/>
      <c r="P119" s="366"/>
      <c r="Q119" s="366"/>
      <c r="R119" s="366"/>
      <c r="S119" s="366"/>
    </row>
    <row r="120" spans="2:19" ht="15" customHeight="1" x14ac:dyDescent="0.35">
      <c r="O120" s="366"/>
      <c r="P120" s="366"/>
      <c r="Q120" s="366"/>
      <c r="R120" s="366"/>
      <c r="S120" s="366"/>
    </row>
    <row r="121" spans="2:19" ht="15" customHeight="1" x14ac:dyDescent="0.35">
      <c r="O121" s="366"/>
      <c r="P121" s="366"/>
      <c r="Q121" s="366"/>
      <c r="R121" s="366"/>
      <c r="S121" s="366"/>
    </row>
    <row r="122" spans="2:19" ht="15" customHeight="1" x14ac:dyDescent="0.35">
      <c r="B122" s="2" t="s">
        <v>242</v>
      </c>
      <c r="D122" s="98">
        <f>+D14/D15</f>
        <v>1.1710339757391167E-2</v>
      </c>
      <c r="E122" s="98">
        <f>+E14/E15</f>
        <v>2.0654835223604603E-2</v>
      </c>
      <c r="F122" s="98">
        <f>+F14/F15</f>
        <v>2.3362070912600823E-2</v>
      </c>
      <c r="G122" s="118">
        <v>2.5000000000000001E-2</v>
      </c>
      <c r="H122" s="118">
        <v>2.7E-2</v>
      </c>
      <c r="I122" s="118">
        <v>2.9000000000000001E-2</v>
      </c>
      <c r="J122" s="118">
        <v>3.1E-2</v>
      </c>
      <c r="K122" s="118">
        <v>3.3000000000000002E-2</v>
      </c>
      <c r="O122" s="366"/>
      <c r="P122" s="366"/>
      <c r="Q122" s="366"/>
      <c r="R122" s="366"/>
      <c r="S122" s="366"/>
    </row>
    <row r="123" spans="2:19" ht="15" customHeight="1" x14ac:dyDescent="0.35">
      <c r="B123" s="15"/>
      <c r="C123" s="16"/>
      <c r="D123" s="97"/>
      <c r="E123" s="97"/>
      <c r="F123" s="97"/>
      <c r="G123" s="17"/>
      <c r="H123" s="17"/>
      <c r="I123" s="17"/>
      <c r="J123" s="17"/>
      <c r="K123" s="17"/>
      <c r="O123" s="366"/>
      <c r="P123" s="366"/>
      <c r="Q123" s="366"/>
      <c r="R123" s="366"/>
      <c r="S123" s="366"/>
    </row>
    <row r="124" spans="2:19" ht="15" customHeight="1" x14ac:dyDescent="0.35">
      <c r="C124" s="2"/>
      <c r="M124" s="2"/>
      <c r="O124" s="366"/>
      <c r="P124" s="366"/>
      <c r="Q124" s="366"/>
      <c r="R124" s="366"/>
      <c r="S124" s="366"/>
    </row>
    <row r="125" spans="2:19" ht="15" customHeight="1" x14ac:dyDescent="0.35">
      <c r="B125" s="87" t="s">
        <v>300</v>
      </c>
      <c r="C125" s="88"/>
      <c r="D125" s="89"/>
      <c r="E125" s="89"/>
      <c r="F125" s="89"/>
      <c r="G125" s="89"/>
      <c r="H125" s="89"/>
      <c r="I125" s="89"/>
      <c r="J125" s="89"/>
      <c r="K125" s="89"/>
      <c r="M125" s="2"/>
      <c r="O125" s="366"/>
      <c r="P125" s="366"/>
      <c r="Q125" s="366"/>
      <c r="R125" s="366"/>
      <c r="S125" s="366"/>
    </row>
    <row r="126" spans="2:19" ht="15" customHeight="1" x14ac:dyDescent="0.35">
      <c r="B126" s="15" t="s">
        <v>302</v>
      </c>
      <c r="C126" s="110" t="s">
        <v>23</v>
      </c>
      <c r="D126" s="158">
        <v>153</v>
      </c>
      <c r="E126" s="158">
        <v>2328</v>
      </c>
      <c r="F126" s="158">
        <v>3517</v>
      </c>
      <c r="G126" s="181">
        <v>0</v>
      </c>
      <c r="H126" s="181">
        <v>0</v>
      </c>
      <c r="I126" s="181">
        <v>0</v>
      </c>
      <c r="J126" s="181">
        <v>0</v>
      </c>
      <c r="K126" s="181">
        <v>0</v>
      </c>
      <c r="M126" s="2"/>
      <c r="O126" s="366"/>
      <c r="P126" s="366" t="s">
        <v>304</v>
      </c>
      <c r="Q126" s="366"/>
      <c r="R126" s="366"/>
      <c r="S126" s="366"/>
    </row>
    <row r="127" spans="2:19" ht="15" customHeight="1" x14ac:dyDescent="0.35">
      <c r="B127" s="15" t="s">
        <v>301</v>
      </c>
      <c r="C127" s="110" t="s">
        <v>23</v>
      </c>
      <c r="D127" s="158">
        <v>292</v>
      </c>
      <c r="E127" s="158">
        <v>286</v>
      </c>
      <c r="F127" s="158">
        <v>1466</v>
      </c>
      <c r="G127" s="124">
        <f ca="1">+G131*AVERAGE(YK_3FS!G55,YK_3FS!F55)</f>
        <v>2858.2910465037935</v>
      </c>
      <c r="H127" s="124">
        <f ca="1">+H131*AVERAGE(YK_3FS!H55,YK_3FS!G55)</f>
        <v>5047.6180915905352</v>
      </c>
      <c r="I127" s="124">
        <f ca="1">+I131*AVERAGE(YK_3FS!I55,YK_3FS!H55)</f>
        <v>5014.1387043052073</v>
      </c>
      <c r="J127" s="124">
        <f ca="1">+J131*AVERAGE(YK_3FS!J55,YK_3FS!I55)</f>
        <v>4977.8297373954147</v>
      </c>
      <c r="K127" s="124">
        <f ca="1">+K131*AVERAGE(YK_3FS!K55,YK_3FS!J55)</f>
        <v>5486.6847641789227</v>
      </c>
      <c r="M127" s="2"/>
      <c r="O127" s="366"/>
      <c r="P127" s="366"/>
      <c r="Q127" s="366"/>
      <c r="R127" s="366"/>
      <c r="S127" s="366"/>
    </row>
    <row r="128" spans="2:19" ht="15" customHeight="1" x14ac:dyDescent="0.35">
      <c r="B128" s="15" t="s">
        <v>303</v>
      </c>
      <c r="C128" s="110" t="s">
        <v>23</v>
      </c>
      <c r="D128" s="180">
        <v>0</v>
      </c>
      <c r="E128" s="158">
        <v>591</v>
      </c>
      <c r="F128" s="180">
        <v>0</v>
      </c>
      <c r="G128" s="181">
        <v>0</v>
      </c>
      <c r="H128" s="181">
        <v>0</v>
      </c>
      <c r="I128" s="181">
        <v>0</v>
      </c>
      <c r="J128" s="181">
        <v>0</v>
      </c>
      <c r="K128" s="181">
        <v>0</v>
      </c>
      <c r="M128" s="2"/>
      <c r="O128" s="366"/>
      <c r="P128" s="366" t="s">
        <v>306</v>
      </c>
      <c r="Q128" s="366"/>
      <c r="R128" s="366"/>
      <c r="S128" s="366"/>
    </row>
    <row r="129" spans="2:19" s="28" customFormat="1" ht="15" customHeight="1" x14ac:dyDescent="0.35">
      <c r="B129" s="28" t="s">
        <v>158</v>
      </c>
      <c r="C129" s="179" t="s">
        <v>23</v>
      </c>
      <c r="D129" s="174">
        <f>SUM(D126:D128)</f>
        <v>445</v>
      </c>
      <c r="E129" s="174">
        <f>SUM(E126:E128)</f>
        <v>3205</v>
      </c>
      <c r="F129" s="174">
        <f t="shared" ref="F129:K129" si="39">SUM(F126:F128)</f>
        <v>4983</v>
      </c>
      <c r="G129" s="174">
        <f t="shared" ca="1" si="39"/>
        <v>2858.2910465037935</v>
      </c>
      <c r="H129" s="174">
        <f ca="1">SUM(H126:H128)</f>
        <v>5047.6180915905352</v>
      </c>
      <c r="I129" s="174">
        <f t="shared" ca="1" si="39"/>
        <v>5014.1387043052073</v>
      </c>
      <c r="J129" s="174">
        <f t="shared" ca="1" si="39"/>
        <v>4977.8297373954147</v>
      </c>
      <c r="K129" s="174">
        <f t="shared" ca="1" si="39"/>
        <v>5486.6847641789227</v>
      </c>
      <c r="O129" s="370"/>
      <c r="P129" s="370"/>
      <c r="Q129" s="370"/>
      <c r="R129" s="370"/>
      <c r="S129" s="370"/>
    </row>
    <row r="130" spans="2:19" ht="15" customHeight="1" x14ac:dyDescent="0.35">
      <c r="C130" s="2"/>
      <c r="M130" s="2"/>
      <c r="O130" s="366"/>
      <c r="P130" s="366"/>
      <c r="Q130" s="366"/>
      <c r="R130" s="366"/>
      <c r="S130" s="366"/>
    </row>
    <row r="131" spans="2:19" ht="15" customHeight="1" x14ac:dyDescent="0.35">
      <c r="B131" s="2" t="s">
        <v>305</v>
      </c>
      <c r="C131" s="1" t="s">
        <v>5</v>
      </c>
      <c r="D131" s="128">
        <f>+D127/YK_3FS!D55</f>
        <v>6.0767375411272353E-4</v>
      </c>
      <c r="E131" s="128">
        <f>+E127/AVERAGE(YK_3FS!E55,YK_3FS!D55)</f>
        <v>5.9560997959098676E-4</v>
      </c>
      <c r="F131" s="128">
        <f>+F127/AVERAGE(YK_3FS!F55,YK_3FS!E55)</f>
        <v>3.1555247512817975E-3</v>
      </c>
      <c r="G131" s="182">
        <f>AVERAGE(D131:F131)</f>
        <v>1.452936161661836E-3</v>
      </c>
      <c r="H131" s="182">
        <f>+G131</f>
        <v>1.452936161661836E-3</v>
      </c>
      <c r="I131" s="182">
        <f t="shared" ref="I131:K131" si="40">+H131</f>
        <v>1.452936161661836E-3</v>
      </c>
      <c r="J131" s="182">
        <f t="shared" si="40"/>
        <v>1.452936161661836E-3</v>
      </c>
      <c r="K131" s="182">
        <f t="shared" si="40"/>
        <v>1.452936161661836E-3</v>
      </c>
      <c r="M131" s="2"/>
      <c r="O131" s="366"/>
      <c r="P131" s="366"/>
      <c r="Q131" s="366"/>
      <c r="R131" s="366"/>
      <c r="S131" s="366"/>
    </row>
    <row r="132" spans="2:19" s="28" customFormat="1" ht="15" customHeight="1" x14ac:dyDescent="0.35">
      <c r="O132" s="370"/>
      <c r="P132" s="370"/>
      <c r="Q132" s="370"/>
      <c r="R132" s="370"/>
      <c r="S132" s="370"/>
    </row>
    <row r="133" spans="2:19" ht="15" customHeight="1" x14ac:dyDescent="0.35">
      <c r="B133" s="87" t="s">
        <v>307</v>
      </c>
      <c r="C133" s="88"/>
      <c r="D133" s="89"/>
      <c r="E133" s="89"/>
      <c r="F133" s="89"/>
      <c r="G133" s="89"/>
      <c r="H133" s="89"/>
      <c r="I133" s="89"/>
      <c r="J133" s="89"/>
      <c r="K133" s="89"/>
      <c r="M133" s="2"/>
      <c r="O133" s="366"/>
      <c r="P133" s="366"/>
      <c r="Q133" s="366"/>
      <c r="R133" s="366"/>
      <c r="S133" s="366"/>
    </row>
    <row r="134" spans="2:19" ht="15" customHeight="1" x14ac:dyDescent="0.35">
      <c r="B134" s="15" t="s">
        <v>309</v>
      </c>
      <c r="C134" s="110" t="s">
        <v>23</v>
      </c>
      <c r="D134" s="158">
        <v>372</v>
      </c>
      <c r="E134" s="180">
        <v>0</v>
      </c>
      <c r="F134" s="158">
        <v>966</v>
      </c>
      <c r="G134" s="181">
        <v>0</v>
      </c>
      <c r="H134" s="181">
        <v>0</v>
      </c>
      <c r="I134" s="181">
        <v>0</v>
      </c>
      <c r="J134" s="181">
        <v>0</v>
      </c>
      <c r="K134" s="181">
        <v>0</v>
      </c>
      <c r="M134" s="2"/>
      <c r="O134" s="366"/>
      <c r="P134" s="366" t="s">
        <v>304</v>
      </c>
      <c r="Q134" s="366"/>
      <c r="R134" s="366"/>
      <c r="S134" s="366"/>
    </row>
    <row r="135" spans="2:19" ht="15" customHeight="1" x14ac:dyDescent="0.35">
      <c r="B135" s="15" t="s">
        <v>310</v>
      </c>
      <c r="C135" s="110" t="s">
        <v>23</v>
      </c>
      <c r="D135" s="180">
        <v>0</v>
      </c>
      <c r="E135" s="158">
        <v>-295</v>
      </c>
      <c r="F135" s="158">
        <v>-6</v>
      </c>
      <c r="G135" s="181">
        <v>0</v>
      </c>
      <c r="H135" s="181">
        <v>0</v>
      </c>
      <c r="I135" s="181">
        <v>0</v>
      </c>
      <c r="J135" s="181">
        <v>0</v>
      </c>
      <c r="K135" s="181">
        <v>0</v>
      </c>
      <c r="M135" s="2"/>
      <c r="O135" s="366"/>
      <c r="P135" s="366"/>
      <c r="Q135" s="366"/>
      <c r="R135" s="366"/>
      <c r="S135" s="366"/>
    </row>
    <row r="136" spans="2:19" s="28" customFormat="1" ht="15" customHeight="1" x14ac:dyDescent="0.35">
      <c r="B136" s="2" t="s">
        <v>308</v>
      </c>
      <c r="C136" s="110" t="s">
        <v>23</v>
      </c>
      <c r="D136" s="180">
        <v>0</v>
      </c>
      <c r="E136" s="180">
        <v>0</v>
      </c>
      <c r="F136" s="180">
        <v>2217</v>
      </c>
      <c r="G136" s="181">
        <v>0</v>
      </c>
      <c r="H136" s="181">
        <v>0</v>
      </c>
      <c r="I136" s="181">
        <v>0</v>
      </c>
      <c r="J136" s="181">
        <v>0</v>
      </c>
      <c r="K136" s="181">
        <v>0</v>
      </c>
      <c r="O136" s="370"/>
      <c r="P136" s="370"/>
      <c r="Q136" s="370"/>
      <c r="R136" s="370"/>
      <c r="S136" s="370"/>
    </row>
    <row r="137" spans="2:19" ht="15" customHeight="1" x14ac:dyDescent="0.35">
      <c r="B137" s="2" t="s">
        <v>224</v>
      </c>
      <c r="C137" s="110" t="s">
        <v>23</v>
      </c>
      <c r="D137" s="183">
        <v>-373</v>
      </c>
      <c r="E137" s="183">
        <v>-57</v>
      </c>
      <c r="F137" s="183">
        <v>-255</v>
      </c>
      <c r="G137" s="181">
        <v>0</v>
      </c>
      <c r="H137" s="181">
        <v>0</v>
      </c>
      <c r="I137" s="181">
        <v>0</v>
      </c>
      <c r="J137" s="181">
        <v>0</v>
      </c>
      <c r="K137" s="181">
        <v>0</v>
      </c>
      <c r="M137" s="2"/>
      <c r="O137" s="366"/>
      <c r="P137" s="366"/>
      <c r="Q137" s="366"/>
      <c r="R137" s="366"/>
      <c r="S137" s="366"/>
    </row>
    <row r="138" spans="2:19" s="28" customFormat="1" ht="15" customHeight="1" x14ac:dyDescent="0.35">
      <c r="B138" s="28" t="s">
        <v>158</v>
      </c>
      <c r="C138" s="179" t="s">
        <v>23</v>
      </c>
      <c r="D138" s="174">
        <f>SUM(D134:D137)</f>
        <v>-1</v>
      </c>
      <c r="E138" s="174">
        <f t="shared" ref="E138:F138" si="41">SUM(E134:E137)</f>
        <v>-352</v>
      </c>
      <c r="F138" s="174">
        <f t="shared" si="41"/>
        <v>2922</v>
      </c>
      <c r="G138" s="185">
        <f t="shared" ref="G138" si="42">SUM(G134:G137)</f>
        <v>0</v>
      </c>
      <c r="H138" s="185">
        <f t="shared" ref="H138" si="43">SUM(H134:H137)</f>
        <v>0</v>
      </c>
      <c r="I138" s="185">
        <f t="shared" ref="I138" si="44">SUM(I134:I137)</f>
        <v>0</v>
      </c>
      <c r="J138" s="185">
        <f t="shared" ref="J138" si="45">SUM(J134:J137)</f>
        <v>0</v>
      </c>
      <c r="K138" s="185">
        <f t="shared" ref="K138" si="46">SUM(K134:K137)</f>
        <v>0</v>
      </c>
      <c r="O138" s="370"/>
      <c r="P138" s="370"/>
      <c r="Q138" s="370"/>
      <c r="R138" s="370"/>
      <c r="S138" s="370"/>
    </row>
    <row r="139" spans="2:19" ht="15" customHeight="1" x14ac:dyDescent="0.35">
      <c r="C139" s="2"/>
      <c r="M139" s="2"/>
    </row>
    <row r="140" spans="2:19" ht="15" customHeight="1" x14ac:dyDescent="0.35">
      <c r="C140" s="2"/>
      <c r="M140" s="2"/>
    </row>
    <row r="141" spans="2:19" s="28" customFormat="1" ht="15" customHeight="1" x14ac:dyDescent="0.35"/>
    <row r="142" spans="2:19" ht="15" customHeight="1" x14ac:dyDescent="0.35">
      <c r="C142" s="2"/>
      <c r="M142" s="2"/>
    </row>
    <row r="143" spans="2:19" ht="15" customHeight="1" x14ac:dyDescent="0.35">
      <c r="C143" s="2"/>
      <c r="M143" s="2"/>
    </row>
    <row r="144" spans="2:19" ht="15" customHeight="1" x14ac:dyDescent="0.35">
      <c r="C144" s="2"/>
      <c r="M144" s="2"/>
    </row>
    <row r="145" s="2" customFormat="1" ht="15" customHeight="1" x14ac:dyDescent="0.35"/>
    <row r="146" s="2" customFormat="1" ht="15" customHeight="1" x14ac:dyDescent="0.35"/>
    <row r="147" s="2" customFormat="1" ht="15" customHeight="1" x14ac:dyDescent="0.35"/>
    <row r="148" s="2" customFormat="1" ht="15" customHeight="1" x14ac:dyDescent="0.35"/>
    <row r="149" s="2" customFormat="1" ht="15" customHeight="1" x14ac:dyDescent="0.35"/>
    <row r="150" s="2" customFormat="1" ht="15" customHeight="1" x14ac:dyDescent="0.35"/>
    <row r="151" s="2" customFormat="1" ht="15" customHeight="1" x14ac:dyDescent="0.35"/>
    <row r="152" s="2" customFormat="1" ht="15" customHeight="1" x14ac:dyDescent="0.35"/>
    <row r="153" s="2" customFormat="1" ht="15" customHeight="1" x14ac:dyDescent="0.35"/>
    <row r="154" s="2" customFormat="1" ht="15" customHeight="1" x14ac:dyDescent="0.35"/>
    <row r="155" s="2" customFormat="1" ht="15" customHeight="1" x14ac:dyDescent="0.35"/>
    <row r="156" s="2" customFormat="1" ht="15" customHeight="1" x14ac:dyDescent="0.35"/>
    <row r="157" s="28" customFormat="1" ht="15" customHeight="1" x14ac:dyDescent="0.35"/>
    <row r="158" s="2" customFormat="1" ht="15" customHeight="1" x14ac:dyDescent="0.35"/>
    <row r="159" s="2" customFormat="1" ht="15" customHeight="1" x14ac:dyDescent="0.35"/>
    <row r="160" s="2" customFormat="1" ht="15" customHeight="1" x14ac:dyDescent="0.35"/>
    <row r="161" spans="3:13" ht="15" customHeight="1" x14ac:dyDescent="0.35">
      <c r="C161" s="2"/>
      <c r="M161" s="2"/>
    </row>
    <row r="162" spans="3:13" s="28" customFormat="1" ht="15" customHeight="1" x14ac:dyDescent="0.35"/>
    <row r="163" spans="3:13" ht="15" customHeight="1" x14ac:dyDescent="0.35">
      <c r="C163" s="2"/>
      <c r="M163" s="2"/>
    </row>
    <row r="164" spans="3:13" ht="15" customHeight="1" x14ac:dyDescent="0.35">
      <c r="C164" s="2"/>
      <c r="M164" s="2"/>
    </row>
    <row r="165" spans="3:13" ht="15" customHeight="1" x14ac:dyDescent="0.35">
      <c r="C165" s="2"/>
      <c r="M165" s="2"/>
    </row>
    <row r="166" spans="3:13" ht="15" customHeight="1" x14ac:dyDescent="0.35">
      <c r="C166" s="2"/>
      <c r="M166" s="2"/>
    </row>
    <row r="167" spans="3:13" ht="15" customHeight="1" x14ac:dyDescent="0.35">
      <c r="C167" s="2"/>
      <c r="M167" s="2"/>
    </row>
    <row r="168" spans="3:13" ht="15" customHeight="1" x14ac:dyDescent="0.35">
      <c r="C168" s="2"/>
      <c r="M168" s="2"/>
    </row>
    <row r="169" spans="3:13" ht="15" customHeight="1" x14ac:dyDescent="0.35">
      <c r="C169" s="2"/>
      <c r="M169" s="2"/>
    </row>
    <row r="170" spans="3:13" ht="15" customHeight="1" x14ac:dyDescent="0.35">
      <c r="C170" s="2"/>
      <c r="M170" s="2"/>
    </row>
    <row r="171" spans="3:13" ht="15" customHeight="1" x14ac:dyDescent="0.35">
      <c r="C171" s="2"/>
      <c r="M171" s="2"/>
    </row>
    <row r="172" spans="3:13" ht="15" customHeight="1" x14ac:dyDescent="0.35">
      <c r="C172" s="2"/>
      <c r="M172" s="2"/>
    </row>
    <row r="173" spans="3:13" ht="15" customHeight="1" x14ac:dyDescent="0.35">
      <c r="C173" s="2"/>
      <c r="M173" s="2"/>
    </row>
    <row r="174" spans="3:13" ht="15" customHeight="1" x14ac:dyDescent="0.35">
      <c r="C174" s="2"/>
    </row>
    <row r="175" spans="3:13" ht="15" customHeight="1" x14ac:dyDescent="0.35">
      <c r="C175" s="2"/>
    </row>
    <row r="176" spans="3:13" ht="15" customHeight="1" x14ac:dyDescent="0.35">
      <c r="C176" s="2"/>
      <c r="M176" s="2"/>
    </row>
    <row r="177" spans="2:13" ht="15" customHeight="1" x14ac:dyDescent="0.35">
      <c r="C177" s="2"/>
      <c r="M177" s="2"/>
    </row>
    <row r="178" spans="2:13" ht="15" customHeight="1" x14ac:dyDescent="0.35">
      <c r="C178" s="2"/>
      <c r="M178" s="2"/>
    </row>
    <row r="179" spans="2:13" ht="15" customHeight="1" x14ac:dyDescent="0.35">
      <c r="C179" s="2"/>
      <c r="M179" s="2"/>
    </row>
    <row r="180" spans="2:13" ht="15" customHeight="1" x14ac:dyDescent="0.35">
      <c r="C180" s="2"/>
      <c r="M180" s="2"/>
    </row>
    <row r="181" spans="2:13" ht="15" customHeight="1" x14ac:dyDescent="0.35">
      <c r="C181" s="2"/>
      <c r="M181" s="2"/>
    </row>
    <row r="182" spans="2:13" ht="15" customHeight="1" x14ac:dyDescent="0.35">
      <c r="C182" s="2"/>
      <c r="M182" s="2"/>
    </row>
    <row r="183" spans="2:13" ht="15" customHeight="1" x14ac:dyDescent="0.35">
      <c r="C183" s="2"/>
      <c r="M183" s="2"/>
    </row>
    <row r="184" spans="2:13" ht="15" customHeight="1" x14ac:dyDescent="0.35">
      <c r="C184" s="2"/>
      <c r="M184" s="2"/>
    </row>
    <row r="185" spans="2:13" ht="15" customHeight="1" x14ac:dyDescent="0.35">
      <c r="B185" s="15"/>
      <c r="C185" s="16"/>
      <c r="D185" s="97"/>
      <c r="E185" s="97"/>
      <c r="F185" s="97"/>
      <c r="G185" s="17"/>
      <c r="H185" s="17"/>
      <c r="I185" s="17"/>
      <c r="J185" s="17"/>
      <c r="K185" s="17"/>
      <c r="M185" s="2"/>
    </row>
    <row r="186" spans="2:13" ht="15" customHeight="1" x14ac:dyDescent="0.35">
      <c r="B186" s="15"/>
      <c r="C186" s="16"/>
      <c r="D186" s="123"/>
      <c r="E186" s="123"/>
      <c r="F186" s="123"/>
      <c r="G186" s="127"/>
      <c r="H186" s="17"/>
      <c r="I186" s="17"/>
      <c r="J186" s="17"/>
      <c r="K186" s="17"/>
      <c r="M186" s="2"/>
    </row>
    <row r="187" spans="2:13" ht="15" customHeight="1" x14ac:dyDescent="0.35">
      <c r="C187" s="2"/>
      <c r="M187" s="2"/>
    </row>
    <row r="188" spans="2:13" ht="15" customHeight="1" x14ac:dyDescent="0.35">
      <c r="C188" s="2"/>
      <c r="M188" s="2"/>
    </row>
    <row r="189" spans="2:13" ht="15" customHeight="1" x14ac:dyDescent="0.35">
      <c r="C189" s="2"/>
      <c r="M189" s="2"/>
    </row>
    <row r="190" spans="2:13" ht="15" customHeight="1" x14ac:dyDescent="0.35">
      <c r="C190" s="2"/>
      <c r="L190" s="98"/>
      <c r="M190" s="2"/>
    </row>
    <row r="191" spans="2:13" ht="15" customHeight="1" x14ac:dyDescent="0.35">
      <c r="B191" s="45"/>
      <c r="C191" s="94"/>
      <c r="D191" s="93"/>
      <c r="E191" s="125"/>
      <c r="F191" s="136"/>
      <c r="G191" s="93"/>
      <c r="H191" s="93"/>
      <c r="I191" s="93"/>
      <c r="J191" s="93"/>
      <c r="K191" s="93"/>
      <c r="M191" s="2"/>
    </row>
    <row r="192" spans="2:13" ht="15" customHeight="1" x14ac:dyDescent="0.35">
      <c r="B192" s="45"/>
      <c r="C192" s="92"/>
      <c r="D192" s="93"/>
      <c r="E192" s="93"/>
      <c r="F192" s="93"/>
      <c r="G192" s="93"/>
      <c r="H192" s="93"/>
      <c r="I192" s="93"/>
      <c r="J192" s="93"/>
      <c r="K192" s="93"/>
      <c r="M192" s="2"/>
    </row>
    <row r="193" spans="2:13" ht="15" customHeight="1" x14ac:dyDescent="0.35">
      <c r="B193" s="45"/>
      <c r="C193" s="92"/>
      <c r="D193" s="97"/>
      <c r="E193" s="97"/>
      <c r="F193" s="97"/>
      <c r="G193" s="93"/>
      <c r="H193" s="93"/>
      <c r="I193" s="93"/>
      <c r="J193" s="93"/>
      <c r="K193" s="93"/>
      <c r="M193" s="2"/>
    </row>
    <row r="194" spans="2:13" ht="15" customHeight="1" x14ac:dyDescent="0.35">
      <c r="B194" s="45"/>
      <c r="C194" s="92"/>
      <c r="D194" s="97"/>
      <c r="E194" s="97"/>
      <c r="F194" s="97"/>
      <c r="G194" s="93"/>
      <c r="H194" s="93"/>
      <c r="I194" s="93"/>
      <c r="J194" s="93"/>
      <c r="K194" s="93"/>
      <c r="M194" s="2"/>
    </row>
    <row r="195" spans="2:13" ht="15" customHeight="1" x14ac:dyDescent="0.35">
      <c r="B195" s="45"/>
      <c r="C195" s="92"/>
      <c r="D195" s="97"/>
      <c r="E195" s="97"/>
      <c r="F195" s="97"/>
      <c r="G195" s="93"/>
      <c r="H195" s="93"/>
      <c r="I195" s="93"/>
      <c r="J195" s="93"/>
      <c r="K195" s="93"/>
      <c r="M195" s="2"/>
    </row>
    <row r="196" spans="2:13" ht="15" customHeight="1" x14ac:dyDescent="0.35">
      <c r="B196" s="45"/>
      <c r="C196" s="92"/>
      <c r="D196" s="93"/>
      <c r="E196" s="93"/>
      <c r="F196" s="93"/>
      <c r="G196" s="93"/>
      <c r="H196" s="93"/>
      <c r="I196" s="93"/>
      <c r="J196" s="93"/>
      <c r="K196" s="93"/>
      <c r="M196" s="2"/>
    </row>
    <row r="197" spans="2:13" ht="15" customHeight="1" x14ac:dyDescent="0.35">
      <c r="B197" s="45"/>
      <c r="C197" s="92"/>
      <c r="D197" s="93"/>
      <c r="E197" s="93"/>
      <c r="F197" s="93"/>
      <c r="G197" s="93"/>
      <c r="H197" s="93"/>
      <c r="I197" s="93"/>
      <c r="J197" s="93"/>
      <c r="K197" s="93"/>
      <c r="M197" s="2"/>
    </row>
    <row r="198" spans="2:13" ht="15" customHeight="1" x14ac:dyDescent="0.35">
      <c r="C198" s="2"/>
      <c r="M198" s="2"/>
    </row>
    <row r="199" spans="2:13" ht="15" customHeight="1" x14ac:dyDescent="0.35">
      <c r="C199" s="2"/>
      <c r="M199" s="2"/>
    </row>
    <row r="200" spans="2:13" ht="15" customHeight="1" x14ac:dyDescent="0.35">
      <c r="C200" s="2"/>
      <c r="M200" s="2"/>
    </row>
    <row r="201" spans="2:13" ht="15" customHeight="1" x14ac:dyDescent="0.35">
      <c r="C201" s="2"/>
      <c r="M201" s="2"/>
    </row>
    <row r="202" spans="2:13" ht="15" customHeight="1" x14ac:dyDescent="0.35">
      <c r="C202" s="2"/>
      <c r="M202" s="2"/>
    </row>
    <row r="203" spans="2:13" ht="15" customHeight="1" x14ac:dyDescent="0.35">
      <c r="C203" s="2"/>
      <c r="M203" s="2"/>
    </row>
    <row r="204" spans="2:13" ht="15" customHeight="1" x14ac:dyDescent="0.35">
      <c r="C204" s="2"/>
      <c r="M204" s="2"/>
    </row>
    <row r="205" spans="2:13" ht="15" customHeight="1" x14ac:dyDescent="0.35">
      <c r="C205" s="2"/>
      <c r="M205" s="2"/>
    </row>
    <row r="206" spans="2:13" ht="15" customHeight="1" x14ac:dyDescent="0.35">
      <c r="C206" s="2"/>
      <c r="M206" s="2"/>
    </row>
    <row r="207" spans="2:13" ht="15" customHeight="1" x14ac:dyDescent="0.35">
      <c r="C207" s="2"/>
      <c r="M207" s="2"/>
    </row>
    <row r="208" spans="2:13" ht="15" customHeight="1" x14ac:dyDescent="0.35">
      <c r="C208" s="2"/>
      <c r="M208" s="2"/>
    </row>
    <row r="209" spans="3:13" ht="15" customHeight="1" x14ac:dyDescent="0.35">
      <c r="C209" s="2"/>
      <c r="M209" s="2"/>
    </row>
    <row r="210" spans="3:13" s="28" customFormat="1" ht="15" customHeight="1" x14ac:dyDescent="0.35">
      <c r="M210" s="152"/>
    </row>
    <row r="211" spans="3:13" ht="15" customHeight="1" x14ac:dyDescent="0.35">
      <c r="C211" s="2"/>
      <c r="M211" s="2"/>
    </row>
    <row r="212" spans="3:13" ht="15" customHeight="1" x14ac:dyDescent="0.35">
      <c r="C212" s="2"/>
      <c r="M212" s="2"/>
    </row>
    <row r="213" spans="3:13" ht="15" customHeight="1" x14ac:dyDescent="0.35">
      <c r="C213" s="2"/>
      <c r="M213" s="2"/>
    </row>
    <row r="214" spans="3:13" ht="15" customHeight="1" x14ac:dyDescent="0.35">
      <c r="C214" s="2"/>
      <c r="M214" s="2"/>
    </row>
    <row r="215" spans="3:13" ht="15" customHeight="1" x14ac:dyDescent="0.35">
      <c r="C215" s="2"/>
      <c r="M215" s="2"/>
    </row>
    <row r="216" spans="3:13" ht="15" customHeight="1" x14ac:dyDescent="0.35">
      <c r="C216" s="2"/>
    </row>
    <row r="217" spans="3:13" ht="15" customHeight="1" x14ac:dyDescent="0.35">
      <c r="C217" s="2"/>
    </row>
    <row r="218" spans="3:13" ht="15" customHeight="1" x14ac:dyDescent="0.35">
      <c r="C218" s="2"/>
      <c r="L218" s="148"/>
      <c r="M218" s="149"/>
    </row>
    <row r="219" spans="3:13" ht="15" customHeight="1" x14ac:dyDescent="0.35">
      <c r="C219" s="2"/>
    </row>
    <row r="220" spans="3:13" ht="15" customHeight="1" x14ac:dyDescent="0.35">
      <c r="C220" s="2"/>
    </row>
    <row r="221" spans="3:13" ht="15" customHeight="1" x14ac:dyDescent="0.35">
      <c r="C221" s="2"/>
    </row>
    <row r="222" spans="3:13" ht="15" customHeight="1" x14ac:dyDescent="0.35">
      <c r="C222" s="2"/>
    </row>
    <row r="223" spans="3:13" ht="15" customHeight="1" x14ac:dyDescent="0.35">
      <c r="C223" s="2"/>
    </row>
    <row r="224" spans="3:13" ht="15" customHeight="1" x14ac:dyDescent="0.35">
      <c r="C224" s="2"/>
    </row>
    <row r="225" spans="3:12" ht="15" customHeight="1" x14ac:dyDescent="0.35">
      <c r="C225" s="2"/>
    </row>
    <row r="226" spans="3:12" ht="15" customHeight="1" x14ac:dyDescent="0.35">
      <c r="C226" s="2"/>
    </row>
    <row r="227" spans="3:12" ht="15" customHeight="1" x14ac:dyDescent="0.35">
      <c r="C227" s="2"/>
    </row>
    <row r="228" spans="3:12" ht="15" customHeight="1" x14ac:dyDescent="0.35">
      <c r="C228" s="2"/>
    </row>
    <row r="229" spans="3:12" ht="15" customHeight="1" x14ac:dyDescent="0.35">
      <c r="C229" s="2"/>
    </row>
    <row r="230" spans="3:12" ht="15" customHeight="1" x14ac:dyDescent="0.35">
      <c r="C230" s="2"/>
      <c r="L230" s="141"/>
    </row>
    <row r="231" spans="3:12" ht="15" customHeight="1" x14ac:dyDescent="0.35">
      <c r="C231" s="2"/>
      <c r="L231" s="141"/>
    </row>
    <row r="232" spans="3:12" ht="15" customHeight="1" x14ac:dyDescent="0.35">
      <c r="C232" s="2"/>
    </row>
    <row r="233" spans="3:12" ht="15" customHeight="1" x14ac:dyDescent="0.35">
      <c r="C233" s="2"/>
    </row>
    <row r="234" spans="3:12" ht="15" customHeight="1" x14ac:dyDescent="0.35">
      <c r="C234" s="2"/>
    </row>
    <row r="235" spans="3:12" ht="15" customHeight="1" x14ac:dyDescent="0.35">
      <c r="C235" s="2"/>
    </row>
    <row r="236" spans="3:12" ht="15" customHeight="1" x14ac:dyDescent="0.35">
      <c r="C236" s="2"/>
    </row>
    <row r="237" spans="3:12" ht="15" customHeight="1" x14ac:dyDescent="0.35">
      <c r="C237" s="2"/>
    </row>
    <row r="238" spans="3:12" ht="15" customHeight="1" x14ac:dyDescent="0.35">
      <c r="C238" s="2"/>
    </row>
    <row r="239" spans="3:12" ht="15" customHeight="1" x14ac:dyDescent="0.35">
      <c r="C239" s="2"/>
    </row>
    <row r="240" spans="3:12" ht="15" customHeight="1" x14ac:dyDescent="0.35">
      <c r="C240" s="2"/>
    </row>
    <row r="241" spans="3:13" ht="15" customHeight="1" x14ac:dyDescent="0.35">
      <c r="C241" s="2"/>
      <c r="M241" s="2"/>
    </row>
    <row r="242" spans="3:13" ht="15" customHeight="1" x14ac:dyDescent="0.35">
      <c r="D242" s="46"/>
      <c r="E242" s="46"/>
      <c r="F242" s="46"/>
      <c r="M242" s="2"/>
    </row>
    <row r="244" spans="3:13" ht="15" customHeight="1" x14ac:dyDescent="0.35">
      <c r="C244" s="2"/>
      <c r="M244" s="2"/>
    </row>
    <row r="245" spans="3:13" ht="15" customHeight="1" x14ac:dyDescent="0.35">
      <c r="C245" s="2"/>
      <c r="M245" s="2"/>
    </row>
    <row r="246" spans="3:13" ht="15" customHeight="1" x14ac:dyDescent="0.35">
      <c r="C246" s="2"/>
      <c r="M246" s="2"/>
    </row>
    <row r="247" spans="3:13" ht="15" customHeight="1" x14ac:dyDescent="0.35">
      <c r="C247" s="2"/>
      <c r="M247" s="2"/>
    </row>
    <row r="248" spans="3:13" ht="15" customHeight="1" x14ac:dyDescent="0.35">
      <c r="C248" s="2"/>
      <c r="M248" s="2"/>
    </row>
    <row r="249" spans="3:13" ht="15" customHeight="1" x14ac:dyDescent="0.35">
      <c r="C249" s="2"/>
      <c r="M249" s="2"/>
    </row>
    <row r="250" spans="3:13" ht="15" customHeight="1" x14ac:dyDescent="0.35">
      <c r="C250" s="2"/>
    </row>
    <row r="265" spans="4:13" ht="15" customHeight="1" x14ac:dyDescent="0.35">
      <c r="D265" s="128"/>
      <c r="E265" s="128"/>
      <c r="F265" s="128"/>
      <c r="M265" s="2"/>
    </row>
    <row r="266" spans="4:13" ht="15" customHeight="1" x14ac:dyDescent="0.35">
      <c r="D266" s="128"/>
      <c r="E266" s="128"/>
      <c r="F266" s="128"/>
      <c r="M266" s="2"/>
    </row>
    <row r="267" spans="4:13" ht="15" customHeight="1" x14ac:dyDescent="0.35">
      <c r="D267" s="128"/>
      <c r="E267" s="128"/>
      <c r="F267" s="128"/>
      <c r="M267" s="2"/>
    </row>
    <row r="268" spans="4:13" ht="15" customHeight="1" x14ac:dyDescent="0.35">
      <c r="D268" s="128"/>
      <c r="E268" s="128"/>
      <c r="F268" s="128"/>
      <c r="M268" s="2"/>
    </row>
    <row r="269" spans="4:13" ht="15" customHeight="1" x14ac:dyDescent="0.35">
      <c r="D269" s="128"/>
      <c r="E269" s="128"/>
      <c r="F269" s="128"/>
      <c r="M269" s="2"/>
    </row>
    <row r="270" spans="4:13" ht="15" customHeight="1" x14ac:dyDescent="0.35">
      <c r="D270" s="128"/>
      <c r="E270" s="128"/>
      <c r="F270" s="128"/>
      <c r="M270" s="2"/>
    </row>
    <row r="271" spans="4:13" ht="15" customHeight="1" x14ac:dyDescent="0.35">
      <c r="D271" s="128"/>
      <c r="E271" s="128"/>
      <c r="F271" s="128"/>
      <c r="M271" s="2"/>
    </row>
    <row r="272" spans="4:13" ht="15" customHeight="1" x14ac:dyDescent="0.35">
      <c r="D272" s="128"/>
      <c r="E272" s="128"/>
      <c r="F272" s="128"/>
      <c r="M272" s="2"/>
    </row>
    <row r="278" spans="5:13" ht="15" customHeight="1" x14ac:dyDescent="0.35">
      <c r="E278" s="64"/>
      <c r="F278" s="64"/>
      <c r="M278" s="2"/>
    </row>
    <row r="279" spans="5:13" ht="15" customHeight="1" x14ac:dyDescent="0.35">
      <c r="M279" s="2"/>
    </row>
    <row r="280" spans="5:13" ht="15" customHeight="1" x14ac:dyDescent="0.35">
      <c r="M280" s="2"/>
    </row>
    <row r="281" spans="5:13" ht="15" customHeight="1" x14ac:dyDescent="0.35">
      <c r="M281" s="2"/>
    </row>
  </sheetData>
  <mergeCells count="1">
    <mergeCell ref="M2:N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5C98D-4E38-40DA-B4FC-91C99A959617}">
  <sheetPr>
    <tabColor rgb="FF00B24F"/>
  </sheetPr>
  <dimension ref="B1:P192"/>
  <sheetViews>
    <sheetView showGridLines="0" zoomScale="70" zoomScaleNormal="70" workbookViewId="0">
      <pane xSplit="3" ySplit="4" topLeftCell="D5" activePane="bottomRight" state="frozen"/>
      <selection pane="topRight" activeCell="D1" sqref="D1"/>
      <selection pane="bottomLeft" activeCell="A6" sqref="A6"/>
      <selection pane="bottomRight" activeCell="D5" sqref="D5"/>
    </sheetView>
  </sheetViews>
  <sheetFormatPr defaultColWidth="9.08984375" defaultRowHeight="15" customHeight="1" x14ac:dyDescent="0.35"/>
  <cols>
    <col min="1" max="1" width="1.81640625" style="2" customWidth="1"/>
    <col min="2" max="2" width="58.81640625" style="2" customWidth="1"/>
    <col min="3" max="3" width="9.08984375" style="1"/>
    <col min="4" max="11" width="11.6328125" style="2" customWidth="1"/>
    <col min="12" max="12" width="9.81640625" style="2" bestFit="1" customWidth="1"/>
    <col min="14" max="14" width="9.81640625" style="2" bestFit="1" customWidth="1"/>
    <col min="15" max="15" width="9.08984375" style="2"/>
    <col min="16" max="16" width="9.81640625" style="2" bestFit="1" customWidth="1"/>
    <col min="17" max="16384" width="9.08984375" style="2"/>
  </cols>
  <sheetData>
    <row r="1" spans="2:16" ht="15" customHeight="1" x14ac:dyDescent="0.35">
      <c r="B1" s="90" t="s">
        <v>20</v>
      </c>
      <c r="F1" s="3"/>
      <c r="G1" s="4">
        <v>1</v>
      </c>
      <c r="H1" s="4">
        <v>2</v>
      </c>
      <c r="I1" s="4">
        <v>3</v>
      </c>
      <c r="J1" s="4">
        <v>4</v>
      </c>
      <c r="K1" s="4">
        <v>5</v>
      </c>
    </row>
    <row r="2" spans="2:16" ht="15" customHeight="1" x14ac:dyDescent="0.25">
      <c r="B2" s="84" t="s">
        <v>0</v>
      </c>
      <c r="C2" s="85"/>
      <c r="D2" s="5" t="s">
        <v>1</v>
      </c>
      <c r="E2" s="5"/>
      <c r="F2" s="5"/>
      <c r="G2" s="86" t="s">
        <v>2</v>
      </c>
      <c r="H2" s="86"/>
      <c r="I2" s="86"/>
      <c r="J2" s="86"/>
      <c r="K2" s="86"/>
      <c r="M2" s="630" t="s">
        <v>166</v>
      </c>
      <c r="N2" s="630"/>
    </row>
    <row r="3" spans="2:16" ht="15" customHeight="1" x14ac:dyDescent="0.25">
      <c r="B3" s="9"/>
      <c r="C3" s="10" t="s">
        <v>4</v>
      </c>
      <c r="D3" s="11">
        <v>2017</v>
      </c>
      <c r="E3" s="11">
        <f t="shared" ref="E3:K3" si="0">D3+1</f>
        <v>2018</v>
      </c>
      <c r="F3" s="11">
        <f t="shared" si="0"/>
        <v>2019</v>
      </c>
      <c r="G3" s="12">
        <f t="shared" si="0"/>
        <v>2020</v>
      </c>
      <c r="H3" s="12">
        <f t="shared" si="0"/>
        <v>2021</v>
      </c>
      <c r="I3" s="12">
        <f t="shared" si="0"/>
        <v>2022</v>
      </c>
      <c r="J3" s="12">
        <f t="shared" si="0"/>
        <v>2023</v>
      </c>
      <c r="K3" s="12">
        <f t="shared" si="0"/>
        <v>2024</v>
      </c>
      <c r="L3" s="137"/>
      <c r="M3" s="138" t="s">
        <v>235</v>
      </c>
      <c r="N3" s="139" t="s">
        <v>236</v>
      </c>
    </row>
    <row r="4" spans="2:16" ht="2.25" customHeight="1" x14ac:dyDescent="0.35"/>
    <row r="5" spans="2:16" ht="14.5" x14ac:dyDescent="0.35"/>
    <row r="6" spans="2:16" ht="15" customHeight="1" x14ac:dyDescent="0.35">
      <c r="B6" s="87" t="s">
        <v>260</v>
      </c>
      <c r="C6" s="88"/>
      <c r="D6" s="89"/>
      <c r="E6" s="89"/>
      <c r="F6" s="89"/>
      <c r="G6" s="89"/>
      <c r="H6" s="89"/>
      <c r="I6" s="89"/>
      <c r="J6" s="89"/>
      <c r="K6" s="89"/>
    </row>
    <row r="7" spans="2:16" ht="15" customHeight="1" x14ac:dyDescent="0.35">
      <c r="B7" s="28" t="s">
        <v>263</v>
      </c>
      <c r="M7" s="2"/>
    </row>
    <row r="8" spans="2:16" ht="15" customHeight="1" x14ac:dyDescent="0.35">
      <c r="B8" s="2" t="s">
        <v>223</v>
      </c>
      <c r="C8" s="49" t="s">
        <v>23</v>
      </c>
      <c r="D8" s="130">
        <v>163812</v>
      </c>
      <c r="E8" s="130">
        <v>635392</v>
      </c>
      <c r="F8" s="130">
        <v>1480894</v>
      </c>
      <c r="G8" s="105">
        <f ca="1">SUM(G9+G10)</f>
        <v>1494181.7606660002</v>
      </c>
      <c r="H8" s="105">
        <f ca="1">SUM(H9+H10)</f>
        <v>2006358.1371549999</v>
      </c>
      <c r="I8" s="105">
        <f ca="1">SUM(I9+I10)</f>
        <v>2638079.5201022238</v>
      </c>
      <c r="J8" s="105">
        <f ca="1">SUM(J9+J10)</f>
        <v>3412115.2775453446</v>
      </c>
      <c r="K8" s="105">
        <f ca="1">SUM(K9+K10)</f>
        <v>4336231.7467489932</v>
      </c>
      <c r="M8" s="2"/>
    </row>
    <row r="9" spans="2:16" ht="15" customHeight="1" x14ac:dyDescent="0.35">
      <c r="B9" s="131" t="s">
        <v>222</v>
      </c>
      <c r="C9" s="1" t="s">
        <v>23</v>
      </c>
      <c r="D9" s="132">
        <f t="shared" ref="D9:K10" si="1">+D30*D40</f>
        <v>163749.06599999999</v>
      </c>
      <c r="E9" s="132">
        <f t="shared" si="1"/>
        <v>618044.01599999995</v>
      </c>
      <c r="F9" s="132">
        <f t="shared" si="1"/>
        <v>1340913.642</v>
      </c>
      <c r="G9" s="132">
        <f t="shared" ca="1" si="1"/>
        <v>1312671.3613100001</v>
      </c>
      <c r="H9" s="132">
        <f t="shared" ca="1" si="1"/>
        <v>1761746.3742165999</v>
      </c>
      <c r="I9" s="132">
        <f t="shared" ca="1" si="1"/>
        <v>2315670.5423587998</v>
      </c>
      <c r="J9" s="132">
        <f t="shared" ca="1" si="1"/>
        <v>2993588.4858178385</v>
      </c>
      <c r="K9" s="132">
        <f t="shared" ca="1" si="1"/>
        <v>3803057.9378194096</v>
      </c>
      <c r="M9" s="2"/>
    </row>
    <row r="10" spans="2:16" ht="15" customHeight="1" x14ac:dyDescent="0.35">
      <c r="B10" s="131" t="s">
        <v>211</v>
      </c>
      <c r="C10" s="1" t="s">
        <v>23</v>
      </c>
      <c r="D10" s="132">
        <f t="shared" si="1"/>
        <v>62.933999999999997</v>
      </c>
      <c r="E10" s="132">
        <f t="shared" si="1"/>
        <v>17347.984</v>
      </c>
      <c r="F10" s="132">
        <f t="shared" si="1"/>
        <v>139980.35800000001</v>
      </c>
      <c r="G10" s="132">
        <f t="shared" ca="1" si="1"/>
        <v>181510.39935600004</v>
      </c>
      <c r="H10" s="132">
        <f t="shared" ca="1" si="1"/>
        <v>244611.76293839997</v>
      </c>
      <c r="I10" s="132">
        <f t="shared" ca="1" si="1"/>
        <v>322408.97774342401</v>
      </c>
      <c r="J10" s="132">
        <f t="shared" ca="1" si="1"/>
        <v>418526.79172750621</v>
      </c>
      <c r="K10" s="132">
        <f t="shared" ca="1" si="1"/>
        <v>533173.80892958399</v>
      </c>
      <c r="M10" s="2"/>
    </row>
    <row r="11" spans="2:16" ht="15" customHeight="1" x14ac:dyDescent="0.35">
      <c r="B11" s="15" t="s">
        <v>265</v>
      </c>
      <c r="C11" s="1" t="s">
        <v>23</v>
      </c>
      <c r="D11" s="132">
        <v>22730</v>
      </c>
      <c r="E11" s="132">
        <v>87964</v>
      </c>
      <c r="F11" s="132">
        <v>130090</v>
      </c>
      <c r="G11" s="129">
        <f ca="1">+G19+G21</f>
        <v>120571.17586650982</v>
      </c>
      <c r="H11" s="129">
        <f ca="1">+H19+H21</f>
        <v>161190.50347188799</v>
      </c>
      <c r="I11" s="129">
        <f ca="1">+I19+I21</f>
        <v>211763.18380000899</v>
      </c>
      <c r="J11" s="129">
        <f ca="1">+J19+J21</f>
        <v>273232.99436386215</v>
      </c>
      <c r="K11" s="129">
        <f ca="1">+K19+K21</f>
        <v>345741.49164049246</v>
      </c>
      <c r="M11" s="2"/>
      <c r="P11" s="2" t="s">
        <v>261</v>
      </c>
    </row>
    <row r="12" spans="2:16" s="28" customFormat="1" ht="15" customHeight="1" x14ac:dyDescent="0.35">
      <c r="B12" s="28" t="s">
        <v>158</v>
      </c>
      <c r="C12" s="49" t="s">
        <v>23</v>
      </c>
      <c r="D12" s="105">
        <f t="shared" ref="D12:K12" si="2">+D8+D11</f>
        <v>186542</v>
      </c>
      <c r="E12" s="105">
        <f t="shared" si="2"/>
        <v>723356</v>
      </c>
      <c r="F12" s="105">
        <f t="shared" si="2"/>
        <v>1610984</v>
      </c>
      <c r="G12" s="105">
        <f t="shared" ca="1" si="2"/>
        <v>1614752.93653251</v>
      </c>
      <c r="H12" s="105">
        <f t="shared" ca="1" si="2"/>
        <v>2167548.6406268878</v>
      </c>
      <c r="I12" s="105">
        <f t="shared" ca="1" si="2"/>
        <v>2849842.7039022329</v>
      </c>
      <c r="J12" s="105">
        <f t="shared" ca="1" si="2"/>
        <v>3685348.2719092066</v>
      </c>
      <c r="K12" s="105">
        <f t="shared" ca="1" si="2"/>
        <v>4681973.2383894855</v>
      </c>
    </row>
    <row r="13" spans="2:16" ht="15" customHeight="1" x14ac:dyDescent="0.35">
      <c r="B13" s="15"/>
      <c r="C13" s="16"/>
      <c r="D13" s="97"/>
      <c r="E13" s="97"/>
      <c r="F13" s="97"/>
      <c r="G13" s="17"/>
      <c r="H13" s="17"/>
      <c r="I13" s="17"/>
      <c r="J13" s="17"/>
      <c r="K13" s="17"/>
    </row>
    <row r="14" spans="2:16" ht="15" customHeight="1" x14ac:dyDescent="0.35">
      <c r="B14" s="22" t="s">
        <v>262</v>
      </c>
      <c r="C14" s="23" t="s">
        <v>5</v>
      </c>
      <c r="D14" s="24">
        <f t="shared" ref="D14:K14" si="3">+D8/D12</f>
        <v>0.87815076497517985</v>
      </c>
      <c r="E14" s="24">
        <f t="shared" si="3"/>
        <v>0.8783945940864526</v>
      </c>
      <c r="F14" s="24">
        <f t="shared" si="3"/>
        <v>0.91924811171308962</v>
      </c>
      <c r="G14" s="24">
        <f t="shared" ca="1" si="3"/>
        <v>0.92533150233779904</v>
      </c>
      <c r="H14" s="24">
        <f t="shared" ca="1" si="3"/>
        <v>0.92563465453524074</v>
      </c>
      <c r="I14" s="24">
        <f t="shared" ca="1" si="3"/>
        <v>0.92569302736952952</v>
      </c>
      <c r="J14" s="24">
        <f t="shared" ca="1" si="3"/>
        <v>0.92585965444663043</v>
      </c>
      <c r="K14" s="24">
        <f t="shared" ca="1" si="3"/>
        <v>0.92615474842837398</v>
      </c>
    </row>
    <row r="15" spans="2:16" ht="15" customHeight="1" x14ac:dyDescent="0.35">
      <c r="B15" s="15"/>
      <c r="C15" s="16"/>
      <c r="D15" s="97"/>
      <c r="E15" s="97"/>
      <c r="F15" s="97"/>
      <c r="G15" s="17"/>
      <c r="H15" s="17"/>
      <c r="I15" s="17"/>
      <c r="J15" s="17"/>
      <c r="K15" s="17"/>
    </row>
    <row r="16" spans="2:16" ht="15" customHeight="1" x14ac:dyDescent="0.35">
      <c r="B16" s="13" t="s">
        <v>264</v>
      </c>
      <c r="C16" s="16"/>
      <c r="D16" s="97"/>
      <c r="E16" s="97"/>
      <c r="F16" s="97"/>
      <c r="G16" s="17"/>
      <c r="H16" s="17"/>
      <c r="I16" s="17"/>
      <c r="J16" s="17"/>
      <c r="K16" s="17"/>
    </row>
    <row r="17" spans="2:16" s="28" customFormat="1" ht="15" customHeight="1" x14ac:dyDescent="0.35">
      <c r="B17" s="13" t="s">
        <v>138</v>
      </c>
      <c r="C17" s="49" t="s">
        <v>23</v>
      </c>
      <c r="D17" s="159">
        <f>+YK_Revenue!D7-D44</f>
        <v>186047</v>
      </c>
      <c r="E17" s="159">
        <f>+YK_Revenue!E7-E44</f>
        <v>721181</v>
      </c>
      <c r="F17" s="159">
        <f>+YK_Revenue!F7-F44</f>
        <v>1551041</v>
      </c>
      <c r="G17" s="95">
        <f ca="1">+G18+G19</f>
        <v>1566108.9585460003</v>
      </c>
      <c r="H17" s="95">
        <f ca="1">+H18+H19</f>
        <v>2103290.5373869999</v>
      </c>
      <c r="I17" s="95">
        <f ca="1">+I18+I19</f>
        <v>2765840.6534737437</v>
      </c>
      <c r="J17" s="95">
        <f ca="1">+J18+J19</f>
        <v>3577965.0551529811</v>
      </c>
      <c r="K17" s="95">
        <f ca="1">+K18+K19</f>
        <v>4547512.7432945156</v>
      </c>
      <c r="M17" s="152"/>
    </row>
    <row r="18" spans="2:16" ht="15" customHeight="1" x14ac:dyDescent="0.35">
      <c r="B18" s="131" t="s">
        <v>223</v>
      </c>
      <c r="C18" s="1" t="s">
        <v>23</v>
      </c>
      <c r="D18" s="161">
        <f t="shared" ref="D18:K18" si="4">+D8</f>
        <v>163812</v>
      </c>
      <c r="E18" s="161">
        <f t="shared" si="4"/>
        <v>635392</v>
      </c>
      <c r="F18" s="161">
        <f t="shared" si="4"/>
        <v>1480894</v>
      </c>
      <c r="G18" s="35">
        <f t="shared" ca="1" si="4"/>
        <v>1494181.7606660002</v>
      </c>
      <c r="H18" s="35">
        <f t="shared" ca="1" si="4"/>
        <v>2006358.1371549999</v>
      </c>
      <c r="I18" s="35">
        <f t="shared" ca="1" si="4"/>
        <v>2638079.5201022238</v>
      </c>
      <c r="J18" s="35">
        <f t="shared" ca="1" si="4"/>
        <v>3412115.2775453446</v>
      </c>
      <c r="K18" s="35">
        <f t="shared" ca="1" si="4"/>
        <v>4336231.7467489932</v>
      </c>
    </row>
    <row r="19" spans="2:16" ht="15" customHeight="1" x14ac:dyDescent="0.35">
      <c r="B19" s="131" t="s">
        <v>224</v>
      </c>
      <c r="C19" s="1" t="s">
        <v>23</v>
      </c>
      <c r="D19" s="161">
        <f>+D17-D18</f>
        <v>22235</v>
      </c>
      <c r="E19" s="161">
        <f>+E17-E18</f>
        <v>85789</v>
      </c>
      <c r="F19" s="161">
        <f>+F17-F18</f>
        <v>70147</v>
      </c>
      <c r="G19" s="35">
        <f ca="1">+G20*YK_Revenue!G7</f>
        <v>71927.197880000022</v>
      </c>
      <c r="H19" s="35">
        <f ca="1">+H20*YK_Revenue!H7</f>
        <v>96932.400232</v>
      </c>
      <c r="I19" s="35">
        <f ca="1">+I20*YK_Revenue!I7</f>
        <v>127761.13337152</v>
      </c>
      <c r="J19" s="35">
        <f ca="1">+J20*YK_Revenue!J7</f>
        <v>165849.7776076365</v>
      </c>
      <c r="K19" s="35">
        <f ca="1">+K20*YK_Revenue!K7</f>
        <v>211280.99654552279</v>
      </c>
    </row>
    <row r="20" spans="2:16" ht="15" customHeight="1" x14ac:dyDescent="0.35">
      <c r="B20" s="156" t="s">
        <v>266</v>
      </c>
      <c r="C20" s="162" t="s">
        <v>5</v>
      </c>
      <c r="D20" s="164">
        <f>+D19/YK_Revenue!D7</f>
        <v>7.4245606536685382E-2</v>
      </c>
      <c r="E20" s="164">
        <f>+E19/YK_Revenue!E7</f>
        <v>8.8626098670644679E-2</v>
      </c>
      <c r="F20" s="164">
        <f>+F19/YK_Revenue!F7</f>
        <v>3.370748722640627E-2</v>
      </c>
      <c r="G20" s="163">
        <v>3.4000000000000002E-2</v>
      </c>
      <c r="H20" s="163">
        <f>+G20</f>
        <v>3.4000000000000002E-2</v>
      </c>
      <c r="I20" s="163">
        <f>+H20</f>
        <v>3.4000000000000002E-2</v>
      </c>
      <c r="J20" s="163">
        <f>+I20</f>
        <v>3.4000000000000002E-2</v>
      </c>
      <c r="K20" s="163">
        <f>+J20</f>
        <v>3.4000000000000002E-2</v>
      </c>
      <c r="P20" s="2" t="s">
        <v>272</v>
      </c>
    </row>
    <row r="21" spans="2:16" s="28" customFormat="1" ht="15" customHeight="1" x14ac:dyDescent="0.35">
      <c r="B21" s="13" t="s">
        <v>141</v>
      </c>
      <c r="C21" s="49" t="s">
        <v>23</v>
      </c>
      <c r="D21" s="159">
        <f>+YK_Revenue!D11-D46</f>
        <v>495</v>
      </c>
      <c r="E21" s="159">
        <f>+YK_Revenue!E11-E46</f>
        <v>2175</v>
      </c>
      <c r="F21" s="159">
        <f>+YK_Revenue!F11-F46</f>
        <v>59943</v>
      </c>
      <c r="G21" s="95">
        <f ca="1">+G22*YK_Revenue!G11</f>
        <v>48643.977986509788</v>
      </c>
      <c r="H21" s="95">
        <f ca="1">+H22*YK_Revenue!H11</f>
        <v>64258.103239887998</v>
      </c>
      <c r="I21" s="95">
        <f ca="1">+I22*YK_Revenue!I11</f>
        <v>84002.05042848899</v>
      </c>
      <c r="J21" s="95">
        <f ca="1">+J22*YK_Revenue!J11</f>
        <v>107383.21675622565</v>
      </c>
      <c r="K21" s="95">
        <f ca="1">+K22*YK_Revenue!K11</f>
        <v>134460.49509496966</v>
      </c>
      <c r="M21" s="152"/>
    </row>
    <row r="22" spans="2:16" ht="15" customHeight="1" x14ac:dyDescent="0.35">
      <c r="B22" s="156" t="s">
        <v>266</v>
      </c>
      <c r="C22" s="162" t="s">
        <v>5</v>
      </c>
      <c r="D22" s="164">
        <f>+D21/YK_Revenue!D11</f>
        <v>9.5027836436936075E-2</v>
      </c>
      <c r="E22" s="164">
        <f>+E21/YK_Revenue!E11</f>
        <v>8.7338874834357302E-2</v>
      </c>
      <c r="F22" s="164">
        <f>+F21/YK_Revenue!F11</f>
        <v>0.3387222548709371</v>
      </c>
      <c r="G22" s="145">
        <f ca="1">OFFSET(G22,Case_Number,0)</f>
        <v>0.17369632204741015</v>
      </c>
      <c r="H22" s="145">
        <f ca="1">OFFSET(H22,Case_Number,0)</f>
        <v>0.17369632204741015</v>
      </c>
      <c r="I22" s="145">
        <f ca="1">OFFSET(I22,Case_Number,0)</f>
        <v>0.17369632204741015</v>
      </c>
      <c r="J22" s="145">
        <f ca="1">OFFSET(J22,Case_Number,0)</f>
        <v>0.17369632204741015</v>
      </c>
      <c r="K22" s="145">
        <f ca="1">OFFSET(K22,Case_Number,0)</f>
        <v>0.17369632204741015</v>
      </c>
      <c r="P22" s="2" t="s">
        <v>267</v>
      </c>
    </row>
    <row r="23" spans="2:16" s="28" customFormat="1" ht="15" customHeight="1" x14ac:dyDescent="0.35">
      <c r="D23" s="157"/>
      <c r="E23" s="157"/>
      <c r="F23" s="157"/>
      <c r="G23" s="163">
        <f>AVERAGE(D22:F22)</f>
        <v>0.17369632204741015</v>
      </c>
      <c r="H23" s="163">
        <f t="shared" ref="H23:K25" si="5">+G23</f>
        <v>0.17369632204741015</v>
      </c>
      <c r="I23" s="163">
        <f t="shared" si="5"/>
        <v>0.17369632204741015</v>
      </c>
      <c r="J23" s="163">
        <f t="shared" si="5"/>
        <v>0.17369632204741015</v>
      </c>
      <c r="K23" s="163">
        <f t="shared" si="5"/>
        <v>0.17369632204741015</v>
      </c>
      <c r="M23" s="152"/>
      <c r="P23" s="28" t="s">
        <v>268</v>
      </c>
    </row>
    <row r="24" spans="2:16" ht="15" customHeight="1" x14ac:dyDescent="0.35">
      <c r="B24" s="15"/>
      <c r="C24" s="16"/>
      <c r="D24" s="97"/>
      <c r="E24" s="97"/>
      <c r="F24" s="97"/>
      <c r="G24" s="163">
        <v>0.1</v>
      </c>
      <c r="H24" s="163">
        <f t="shared" si="5"/>
        <v>0.1</v>
      </c>
      <c r="I24" s="163">
        <f t="shared" si="5"/>
        <v>0.1</v>
      </c>
      <c r="J24" s="163">
        <f t="shared" si="5"/>
        <v>0.1</v>
      </c>
      <c r="K24" s="163">
        <f t="shared" si="5"/>
        <v>0.1</v>
      </c>
      <c r="P24" s="2" t="s">
        <v>269</v>
      </c>
    </row>
    <row r="25" spans="2:16" ht="15" customHeight="1" x14ac:dyDescent="0.35">
      <c r="B25" s="15"/>
      <c r="C25" s="16"/>
      <c r="D25" s="97"/>
      <c r="E25" s="97"/>
      <c r="F25" s="97"/>
      <c r="G25" s="163">
        <f>+F22</f>
        <v>0.3387222548709371</v>
      </c>
      <c r="H25" s="163">
        <f t="shared" si="5"/>
        <v>0.3387222548709371</v>
      </c>
      <c r="I25" s="163">
        <f t="shared" si="5"/>
        <v>0.3387222548709371</v>
      </c>
      <c r="J25" s="163">
        <f t="shared" si="5"/>
        <v>0.3387222548709371</v>
      </c>
      <c r="K25" s="163">
        <f t="shared" si="5"/>
        <v>0.3387222548709371</v>
      </c>
      <c r="P25" s="2" t="s">
        <v>270</v>
      </c>
    </row>
    <row r="26" spans="2:16" ht="15" customHeight="1" x14ac:dyDescent="0.35">
      <c r="B26" s="40"/>
      <c r="C26" s="41"/>
      <c r="D26" s="167"/>
      <c r="E26" s="167"/>
      <c r="F26" s="167"/>
      <c r="G26" s="168"/>
      <c r="H26" s="168"/>
      <c r="I26" s="168"/>
      <c r="J26" s="168"/>
      <c r="K26" s="168"/>
    </row>
    <row r="27" spans="2:16" s="28" customFormat="1" ht="15" customHeight="1" x14ac:dyDescent="0.35">
      <c r="B27" s="50" t="s">
        <v>158</v>
      </c>
      <c r="C27" s="165" t="s">
        <v>23</v>
      </c>
      <c r="D27" s="166">
        <f t="shared" ref="D27:K27" si="6">+D21+D17</f>
        <v>186542</v>
      </c>
      <c r="E27" s="166">
        <f t="shared" si="6"/>
        <v>723356</v>
      </c>
      <c r="F27" s="166">
        <f t="shared" si="6"/>
        <v>1610984</v>
      </c>
      <c r="G27" s="166">
        <f t="shared" ca="1" si="6"/>
        <v>1614752.93653251</v>
      </c>
      <c r="H27" s="166">
        <f t="shared" ca="1" si="6"/>
        <v>2167548.6406268878</v>
      </c>
      <c r="I27" s="166">
        <f t="shared" ca="1" si="6"/>
        <v>2849842.7039022325</v>
      </c>
      <c r="J27" s="166">
        <f t="shared" ca="1" si="6"/>
        <v>3685348.2719092066</v>
      </c>
      <c r="K27" s="166">
        <f t="shared" ca="1" si="6"/>
        <v>4681973.2383894855</v>
      </c>
      <c r="M27" s="152"/>
    </row>
    <row r="28" spans="2:16" ht="15" customHeight="1" x14ac:dyDescent="0.35">
      <c r="B28" s="13"/>
      <c r="C28" s="108"/>
      <c r="D28" s="97"/>
      <c r="E28" s="97"/>
      <c r="F28" s="97"/>
      <c r="G28" s="17"/>
      <c r="H28" s="17"/>
      <c r="I28" s="17"/>
      <c r="J28" s="17"/>
      <c r="K28" s="17"/>
    </row>
    <row r="29" spans="2:16" ht="15" customHeight="1" x14ac:dyDescent="0.35">
      <c r="B29" s="13" t="s">
        <v>206</v>
      </c>
      <c r="C29" s="16"/>
      <c r="D29" s="97"/>
      <c r="E29" s="97"/>
      <c r="F29" s="97"/>
      <c r="G29" s="17"/>
      <c r="H29" s="17"/>
      <c r="I29" s="17"/>
      <c r="J29" s="17"/>
      <c r="K29" s="17"/>
    </row>
    <row r="30" spans="2:16" ht="15" customHeight="1" x14ac:dyDescent="0.35">
      <c r="B30" s="15" t="s">
        <v>207</v>
      </c>
      <c r="C30" s="16" t="s">
        <v>23</v>
      </c>
      <c r="D30" s="17">
        <v>220440</v>
      </c>
      <c r="E30" s="17">
        <v>839986</v>
      </c>
      <c r="F30" s="17">
        <v>1830312</v>
      </c>
      <c r="G30" s="35">
        <f ca="1">+G35*YK_Revenue!G$7</f>
        <v>1798179.9470000002</v>
      </c>
      <c r="H30" s="35">
        <f ca="1">+H35*YK_Revenue!H$7</f>
        <v>2423310.0057999999</v>
      </c>
      <c r="I30" s="35">
        <f ca="1">+I35*YK_Revenue!I$7</f>
        <v>3194028.3342879997</v>
      </c>
      <c r="J30" s="35">
        <f ca="1">+J35*YK_Revenue!J$7</f>
        <v>4146244.4401909122</v>
      </c>
      <c r="K30" s="35">
        <f ca="1">+K35*YK_Revenue!K$7</f>
        <v>5282024.9136380693</v>
      </c>
    </row>
    <row r="31" spans="2:16" ht="15" customHeight="1" x14ac:dyDescent="0.35">
      <c r="B31" s="15" t="s">
        <v>208</v>
      </c>
      <c r="C31" s="16" t="s">
        <v>23</v>
      </c>
      <c r="D31" s="17">
        <v>102</v>
      </c>
      <c r="E31" s="17">
        <v>17648</v>
      </c>
      <c r="F31" s="17">
        <v>143717</v>
      </c>
      <c r="G31" s="35">
        <f ca="1">+G36*YK_Revenue!G$7</f>
        <v>211550.58200000005</v>
      </c>
      <c r="H31" s="35">
        <f ca="1">+H36*YK_Revenue!H$7</f>
        <v>285095.29479999997</v>
      </c>
      <c r="I31" s="35">
        <f ca="1">+I36*YK_Revenue!I$7</f>
        <v>375768.03932800004</v>
      </c>
      <c r="J31" s="35">
        <f ca="1">+J36*YK_Revenue!J$7</f>
        <v>487793.46355187206</v>
      </c>
      <c r="K31" s="35">
        <f ca="1">+K36*YK_Revenue!K$7</f>
        <v>621414.69572212582</v>
      </c>
    </row>
    <row r="32" spans="2:16" ht="15" customHeight="1" x14ac:dyDescent="0.35">
      <c r="B32" s="15" t="s">
        <v>209</v>
      </c>
      <c r="C32" s="16" t="s">
        <v>23</v>
      </c>
      <c r="D32" s="17">
        <v>78936</v>
      </c>
      <c r="E32" s="17">
        <v>110354</v>
      </c>
      <c r="F32" s="17">
        <v>107022</v>
      </c>
      <c r="G32" s="35">
        <f ca="1">+G37*YK_Revenue!G$7</f>
        <v>105775.29100000003</v>
      </c>
      <c r="H32" s="35">
        <f ca="1">+H37*YK_Revenue!H$7</f>
        <v>142547.64739999999</v>
      </c>
      <c r="I32" s="35">
        <f ca="1">+I37*YK_Revenue!I$7</f>
        <v>187884.01966400002</v>
      </c>
      <c r="J32" s="35">
        <f ca="1">+J37*YK_Revenue!J$7</f>
        <v>243896.73177593603</v>
      </c>
      <c r="K32" s="35">
        <f ca="1">+K37*YK_Revenue!K$7</f>
        <v>310707.34786106291</v>
      </c>
    </row>
    <row r="33" spans="2:13" ht="15" customHeight="1" x14ac:dyDescent="0.35">
      <c r="B33" s="15"/>
      <c r="C33" s="16"/>
      <c r="D33" s="97"/>
      <c r="E33" s="97"/>
      <c r="F33" s="97"/>
      <c r="G33" s="17"/>
      <c r="H33" s="17"/>
      <c r="I33" s="17"/>
      <c r="J33" s="17"/>
      <c r="K33" s="17"/>
    </row>
    <row r="34" spans="2:13" ht="15" customHeight="1" x14ac:dyDescent="0.35">
      <c r="B34" s="15" t="s">
        <v>234</v>
      </c>
      <c r="C34" s="16"/>
      <c r="D34" s="97"/>
      <c r="E34" s="97"/>
      <c r="F34" s="97"/>
      <c r="G34" s="17"/>
      <c r="H34" s="17"/>
      <c r="I34" s="17"/>
      <c r="J34" s="17"/>
      <c r="K34" s="17"/>
    </row>
    <row r="35" spans="2:13" ht="15" customHeight="1" x14ac:dyDescent="0.35">
      <c r="B35" s="15" t="s">
        <v>207</v>
      </c>
      <c r="C35" s="16" t="s">
        <v>5</v>
      </c>
      <c r="D35" s="121">
        <f>+D30/YK_Revenue!D$7</f>
        <v>0.73607832268706652</v>
      </c>
      <c r="E35" s="121">
        <f>+E30/YK_Revenue!E$7</f>
        <v>0.86776488964739229</v>
      </c>
      <c r="F35" s="121">
        <f>+F30/YK_Revenue!F$7</f>
        <v>0.87951328439331855</v>
      </c>
      <c r="G35" s="122">
        <v>0.85</v>
      </c>
      <c r="H35" s="122">
        <v>0.85</v>
      </c>
      <c r="I35" s="122">
        <v>0.85</v>
      </c>
      <c r="J35" s="122">
        <v>0.85</v>
      </c>
      <c r="K35" s="122">
        <v>0.85</v>
      </c>
    </row>
    <row r="36" spans="2:13" ht="15" customHeight="1" x14ac:dyDescent="0.35">
      <c r="B36" s="15" t="s">
        <v>208</v>
      </c>
      <c r="C36" s="16" t="s">
        <v>5</v>
      </c>
      <c r="D36" s="121">
        <f>+D31/YK_Revenue!D$7</f>
        <v>3.4059149389439658E-4</v>
      </c>
      <c r="E36" s="121">
        <f>+E31/YK_Revenue!E$7</f>
        <v>1.8231630970631869E-2</v>
      </c>
      <c r="F36" s="121">
        <f>+F31/YK_Revenue!F$7</f>
        <v>6.9059816410073568E-2</v>
      </c>
      <c r="G36" s="122">
        <v>0.1</v>
      </c>
      <c r="H36" s="122">
        <v>0.1</v>
      </c>
      <c r="I36" s="122">
        <v>0.1</v>
      </c>
      <c r="J36" s="122">
        <v>0.1</v>
      </c>
      <c r="K36" s="122">
        <v>0.1</v>
      </c>
    </row>
    <row r="37" spans="2:13" ht="15" customHeight="1" x14ac:dyDescent="0.35">
      <c r="B37" s="15" t="s">
        <v>209</v>
      </c>
      <c r="C37" s="16" t="s">
        <v>5</v>
      </c>
      <c r="D37" s="121">
        <f>+D32/YK_Revenue!D$7</f>
        <v>0.263577746686746</v>
      </c>
      <c r="E37" s="121">
        <f>+E32/YK_Revenue!E$7</f>
        <v>0.1140034793819758</v>
      </c>
      <c r="F37" s="121">
        <f>+F32/YK_Revenue!F$7</f>
        <v>5.1426899196607867E-2</v>
      </c>
      <c r="G37" s="122">
        <v>0.05</v>
      </c>
      <c r="H37" s="122">
        <v>0.05</v>
      </c>
      <c r="I37" s="122">
        <v>0.05</v>
      </c>
      <c r="J37" s="122">
        <v>0.05</v>
      </c>
      <c r="K37" s="122">
        <v>0.05</v>
      </c>
    </row>
    <row r="38" spans="2:13" ht="15" customHeight="1" x14ac:dyDescent="0.35">
      <c r="B38" s="15"/>
      <c r="C38" s="16"/>
      <c r="D38" s="121"/>
      <c r="F38" s="121"/>
      <c r="G38" s="17"/>
      <c r="H38" s="17"/>
      <c r="I38" s="17"/>
      <c r="J38" s="17"/>
      <c r="K38" s="17"/>
    </row>
    <row r="39" spans="2:13" ht="15" customHeight="1" x14ac:dyDescent="0.35">
      <c r="B39" s="15" t="s">
        <v>210</v>
      </c>
      <c r="C39" s="16" t="s">
        <v>5</v>
      </c>
      <c r="D39" s="120">
        <v>0.54700000000000004</v>
      </c>
      <c r="E39" s="120">
        <v>0.65600000000000003</v>
      </c>
      <c r="F39" s="120">
        <v>0.69099999999999995</v>
      </c>
      <c r="G39" s="120">
        <f ca="1">+G8/YK_Revenue!G7</f>
        <v>0.70630000000000004</v>
      </c>
      <c r="H39" s="120">
        <f ca="1">+H8/YK_Revenue!H7</f>
        <v>0.70374999999999999</v>
      </c>
      <c r="I39" s="120">
        <f ca="1">+I8/YK_Revenue!I7</f>
        <v>0.70204999999999995</v>
      </c>
      <c r="J39" s="120">
        <f ca="1">+J8/YK_Revenue!J7</f>
        <v>0.6994999999999999</v>
      </c>
      <c r="K39" s="120">
        <f ca="1">+K8/YK_Revenue!K7</f>
        <v>0.69779999999999986</v>
      </c>
    </row>
    <row r="40" spans="2:13" ht="15" customHeight="1" x14ac:dyDescent="0.35">
      <c r="B40" s="15" t="s">
        <v>222</v>
      </c>
      <c r="C40" s="16" t="s">
        <v>5</v>
      </c>
      <c r="D40" s="121">
        <f>+(D8-(D41*D31))/D30</f>
        <v>0.74282827980402832</v>
      </c>
      <c r="E40" s="121">
        <f>+(E8-(E41*E31))/E30</f>
        <v>0.73577894869676397</v>
      </c>
      <c r="F40" s="121">
        <f>+(F8-(F41*F31))/F30</f>
        <v>0.73261479026526621</v>
      </c>
      <c r="G40" s="118">
        <v>0.73</v>
      </c>
      <c r="H40" s="118">
        <v>0.72699999999999998</v>
      </c>
      <c r="I40" s="118">
        <v>0.72499999999999998</v>
      </c>
      <c r="J40" s="118">
        <f>+I40-0.003</f>
        <v>0.72199999999999998</v>
      </c>
      <c r="K40" s="118">
        <v>0.72</v>
      </c>
    </row>
    <row r="41" spans="2:13" ht="15" customHeight="1" x14ac:dyDescent="0.35">
      <c r="B41" s="15" t="s">
        <v>211</v>
      </c>
      <c r="C41" s="16" t="s">
        <v>5</v>
      </c>
      <c r="D41" s="120">
        <v>0.61699999999999999</v>
      </c>
      <c r="E41" s="120">
        <v>0.98299999999999998</v>
      </c>
      <c r="F41" s="120">
        <v>0.97399999999999998</v>
      </c>
      <c r="G41" s="121">
        <f>AVERAGE(D41:F41)</f>
        <v>0.85799999999999998</v>
      </c>
      <c r="H41" s="121">
        <f>+G41</f>
        <v>0.85799999999999998</v>
      </c>
      <c r="I41" s="121">
        <f>+H41</f>
        <v>0.85799999999999998</v>
      </c>
      <c r="J41" s="121">
        <f>+I41</f>
        <v>0.85799999999999998</v>
      </c>
      <c r="K41" s="121">
        <f>+J41</f>
        <v>0.85799999999999998</v>
      </c>
    </row>
    <row r="42" spans="2:13" ht="15" customHeight="1" x14ac:dyDescent="0.35">
      <c r="B42" s="13"/>
      <c r="C42" s="108"/>
      <c r="D42" s="97"/>
      <c r="E42" s="97"/>
      <c r="F42" s="97"/>
      <c r="G42" s="17"/>
      <c r="H42" s="17"/>
      <c r="I42" s="17"/>
      <c r="J42" s="17"/>
      <c r="K42" s="17"/>
    </row>
    <row r="43" spans="2:13" s="28" customFormat="1" ht="15" customHeight="1" x14ac:dyDescent="0.35">
      <c r="B43" s="50" t="s">
        <v>24</v>
      </c>
      <c r="C43" s="44"/>
      <c r="D43" s="157"/>
      <c r="E43" s="157"/>
      <c r="F43" s="157"/>
      <c r="G43" s="96"/>
      <c r="H43" s="96"/>
      <c r="I43" s="96"/>
      <c r="J43" s="96"/>
      <c r="K43" s="96"/>
      <c r="M43" s="152"/>
    </row>
    <row r="44" spans="2:13" ht="15" customHeight="1" x14ac:dyDescent="0.35">
      <c r="B44" s="45" t="s">
        <v>138</v>
      </c>
      <c r="C44" s="92" t="s">
        <v>23</v>
      </c>
      <c r="D44" s="17">
        <v>113432</v>
      </c>
      <c r="E44" s="17">
        <v>246807</v>
      </c>
      <c r="F44" s="17">
        <v>530010</v>
      </c>
      <c r="G44" s="35">
        <f ca="1">+YK_Revenue!G7-G17</f>
        <v>549396.861454</v>
      </c>
      <c r="H44" s="35">
        <f ca="1">+YK_Revenue!H7-H17</f>
        <v>747662.41061299993</v>
      </c>
      <c r="I44" s="35">
        <f ca="1">+YK_Revenue!I7-I17</f>
        <v>991839.73980625626</v>
      </c>
      <c r="J44" s="35">
        <f ca="1">+YK_Revenue!J7-J17</f>
        <v>1299969.5803657393</v>
      </c>
      <c r="K44" s="35">
        <f ca="1">+YK_Revenue!K7-K17</f>
        <v>1666634.2139267428</v>
      </c>
    </row>
    <row r="45" spans="2:13" ht="15" customHeight="1" x14ac:dyDescent="0.35">
      <c r="B45" s="22" t="s">
        <v>271</v>
      </c>
      <c r="C45" s="23" t="s">
        <v>5</v>
      </c>
      <c r="D45" s="24">
        <f>+D44/YK_Revenue!D7</f>
        <v>0.3787644542689137</v>
      </c>
      <c r="E45" s="24">
        <f>+E44/YK_Revenue!E7</f>
        <v>0.25496906986450246</v>
      </c>
      <c r="F45" s="24">
        <f>+F44/YK_Revenue!F7</f>
        <v>0.25468381120885553</v>
      </c>
      <c r="G45" s="24">
        <f ca="1">+G44/YK_Revenue!G7</f>
        <v>0.25969999999999999</v>
      </c>
      <c r="H45" s="24">
        <f ca="1">+H44/YK_Revenue!H7</f>
        <v>0.26224999999999998</v>
      </c>
      <c r="I45" s="24">
        <f ca="1">+I44/YK_Revenue!I7</f>
        <v>0.26395000000000007</v>
      </c>
      <c r="J45" s="24">
        <f ca="1">+J44/YK_Revenue!J7</f>
        <v>0.26650000000000007</v>
      </c>
      <c r="K45" s="24">
        <f ca="1">+K44/YK_Revenue!K7</f>
        <v>0.26820000000000022</v>
      </c>
    </row>
    <row r="46" spans="2:13" ht="15" customHeight="1" x14ac:dyDescent="0.35">
      <c r="B46" s="45" t="s">
        <v>141</v>
      </c>
      <c r="C46" s="92" t="s">
        <v>23</v>
      </c>
      <c r="D46" s="17">
        <v>4714</v>
      </c>
      <c r="E46" s="17">
        <v>22728</v>
      </c>
      <c r="F46" s="17">
        <v>117025</v>
      </c>
      <c r="G46" s="35">
        <f ca="1">+YK_Revenue!G11-G21</f>
        <v>231407.88156427845</v>
      </c>
      <c r="H46" s="35">
        <f ca="1">+YK_Revenue!H11-H21</f>
        <v>305686.99682014005</v>
      </c>
      <c r="I46" s="35">
        <f ca="1">+YK_Revenue!I11-I21</f>
        <v>399612.39481900888</v>
      </c>
      <c r="J46" s="35">
        <f ca="1">+YK_Revenue!J11-J21</f>
        <v>510840.67820290627</v>
      </c>
      <c r="K46" s="35">
        <f ca="1">+YK_Revenue!K11-K21</f>
        <v>639652.01062791422</v>
      </c>
    </row>
    <row r="47" spans="2:13" ht="15" customHeight="1" x14ac:dyDescent="0.35">
      <c r="B47" s="169" t="s">
        <v>271</v>
      </c>
      <c r="C47" s="170" t="s">
        <v>5</v>
      </c>
      <c r="D47" s="171">
        <f>+D46/YK_Revenue!D11</f>
        <v>0.90497216356306398</v>
      </c>
      <c r="E47" s="171">
        <f>+E46/YK_Revenue!E11</f>
        <v>0.91266112516564268</v>
      </c>
      <c r="F47" s="171">
        <f>+F46/YK_Revenue!F11</f>
        <v>0.6612777451290629</v>
      </c>
      <c r="G47" s="171">
        <f ca="1">+G46/YK_Revenue!G11</f>
        <v>0.82630367795258985</v>
      </c>
      <c r="H47" s="171">
        <f ca="1">+H46/YK_Revenue!H11</f>
        <v>0.82630367795258997</v>
      </c>
      <c r="I47" s="171">
        <f ca="1">+I46/YK_Revenue!I11</f>
        <v>0.82630367795258985</v>
      </c>
      <c r="J47" s="171">
        <f ca="1">+J46/YK_Revenue!J11</f>
        <v>0.82630367795258974</v>
      </c>
      <c r="K47" s="171">
        <f ca="1">+K46/YK_Revenue!K11</f>
        <v>0.82630367795258985</v>
      </c>
    </row>
    <row r="48" spans="2:13" s="28" customFormat="1" ht="15" customHeight="1" x14ac:dyDescent="0.35">
      <c r="B48" s="50" t="s">
        <v>158</v>
      </c>
      <c r="C48" s="108" t="s">
        <v>23</v>
      </c>
      <c r="D48" s="96">
        <f t="shared" ref="D48:K48" si="7">+D44+D46</f>
        <v>118146</v>
      </c>
      <c r="E48" s="96">
        <f t="shared" si="7"/>
        <v>269535</v>
      </c>
      <c r="F48" s="96">
        <f t="shared" si="7"/>
        <v>647035</v>
      </c>
      <c r="G48" s="95">
        <f t="shared" ca="1" si="7"/>
        <v>780804.74301827839</v>
      </c>
      <c r="H48" s="95">
        <f t="shared" ca="1" si="7"/>
        <v>1053349.4074331401</v>
      </c>
      <c r="I48" s="95">
        <f t="shared" ca="1" si="7"/>
        <v>1391452.1346252651</v>
      </c>
      <c r="J48" s="95">
        <f t="shared" ca="1" si="7"/>
        <v>1810810.2585686455</v>
      </c>
      <c r="K48" s="95">
        <f t="shared" ca="1" si="7"/>
        <v>2306286.224554657</v>
      </c>
      <c r="M48" s="152"/>
    </row>
    <row r="49" spans="2:15" ht="15" customHeight="1" x14ac:dyDescent="0.35">
      <c r="B49" s="22" t="s">
        <v>271</v>
      </c>
      <c r="C49" s="23" t="s">
        <v>5</v>
      </c>
      <c r="D49" s="24">
        <f>+D48/YK_Revenue!D15</f>
        <v>0.38776059444415273</v>
      </c>
      <c r="E49" s="24">
        <f>+E48/YK_Revenue!E15</f>
        <v>0.27146484357296019</v>
      </c>
      <c r="F49" s="24">
        <f>+F48/YK_Revenue!F15</f>
        <v>0.28654984745478229</v>
      </c>
      <c r="G49" s="24">
        <f ca="1">+G48/YK_Revenue!G15</f>
        <v>0.32593861115658623</v>
      </c>
      <c r="H49" s="24">
        <f ca="1">+H48/YK_Revenue!H15</f>
        <v>0.32703593585260504</v>
      </c>
      <c r="I49" s="24">
        <f ca="1">+I48/YK_Revenue!I15</f>
        <v>0.32807248437091741</v>
      </c>
      <c r="J49" s="24">
        <f ca="1">+J48/YK_Revenue!J15</f>
        <v>0.32946834566855338</v>
      </c>
      <c r="K49" s="24">
        <f ca="1">+K48/YK_Revenue!K15</f>
        <v>0.33002298165715532</v>
      </c>
    </row>
    <row r="50" spans="2:15" ht="15" customHeight="1" x14ac:dyDescent="0.35">
      <c r="B50" s="15"/>
      <c r="C50" s="16"/>
      <c r="D50" s="97"/>
      <c r="E50" s="97"/>
      <c r="F50" s="97"/>
      <c r="G50" s="17"/>
      <c r="H50" s="17"/>
      <c r="I50" s="17"/>
      <c r="J50" s="17"/>
      <c r="K50" s="17"/>
    </row>
    <row r="51" spans="2:15" ht="15" customHeight="1" x14ac:dyDescent="0.35">
      <c r="B51" s="87" t="s">
        <v>274</v>
      </c>
      <c r="C51" s="88"/>
      <c r="D51" s="89"/>
      <c r="E51" s="89"/>
      <c r="F51" s="89"/>
      <c r="G51" s="89"/>
      <c r="H51" s="89"/>
      <c r="I51" s="89"/>
      <c r="J51" s="89"/>
      <c r="K51" s="89"/>
    </row>
    <row r="52" spans="2:15" ht="15" customHeight="1" x14ac:dyDescent="0.35">
      <c r="B52" s="28" t="s">
        <v>228</v>
      </c>
      <c r="D52" s="128"/>
      <c r="E52" s="128"/>
      <c r="F52" s="128"/>
      <c r="M52" s="2"/>
    </row>
    <row r="53" spans="2:15" ht="15" customHeight="1" x14ac:dyDescent="0.35">
      <c r="B53" s="2" t="s">
        <v>226</v>
      </c>
      <c r="C53" s="1" t="s">
        <v>23</v>
      </c>
      <c r="D53" s="17">
        <v>36189</v>
      </c>
      <c r="E53" s="17">
        <v>40083</v>
      </c>
      <c r="F53" s="17">
        <v>33663</v>
      </c>
      <c r="G53" s="135">
        <f>AVERAGE(D53:F53)</f>
        <v>36645</v>
      </c>
      <c r="H53" s="172">
        <f>+G53</f>
        <v>36645</v>
      </c>
      <c r="I53" s="172">
        <f t="shared" ref="I53:K53" si="8">+H53</f>
        <v>36645</v>
      </c>
      <c r="J53" s="172">
        <f t="shared" si="8"/>
        <v>36645</v>
      </c>
      <c r="K53" s="172">
        <f t="shared" si="8"/>
        <v>36645</v>
      </c>
      <c r="M53" s="102">
        <f t="shared" ref="M53:M54" si="9">_xlfn.RRI($F$3-$D$3,D53,F53)</f>
        <v>-3.5531346043380929E-2</v>
      </c>
    </row>
    <row r="54" spans="2:15" ht="15" customHeight="1" x14ac:dyDescent="0.35">
      <c r="B54" s="2" t="s">
        <v>227</v>
      </c>
      <c r="C54" s="1" t="s">
        <v>23</v>
      </c>
      <c r="D54" s="17">
        <v>15106</v>
      </c>
      <c r="E54" s="17">
        <v>24328</v>
      </c>
      <c r="F54" s="17">
        <v>29650</v>
      </c>
      <c r="G54" s="172">
        <f ca="1">+G59*G60*12</f>
        <v>24763.240740740741</v>
      </c>
      <c r="H54" s="172">
        <f t="shared" ref="H54:K54" si="10">+H59*H60*12</f>
        <v>42303.869598765421</v>
      </c>
      <c r="I54" s="172">
        <f t="shared" si="10"/>
        <v>45332.442081404311</v>
      </c>
      <c r="J54" s="172">
        <f t="shared" si="10"/>
        <v>48486.003269675908</v>
      </c>
      <c r="K54" s="172">
        <f t="shared" si="10"/>
        <v>51768.909741060212</v>
      </c>
      <c r="M54" s="102">
        <f t="shared" si="9"/>
        <v>0.40099830117836821</v>
      </c>
      <c r="N54" s="102">
        <f ca="1">_xlfn.RRI($K$3-$G$3,G54,K54)</f>
        <v>0.20244545392705993</v>
      </c>
      <c r="O54" s="2" t="s">
        <v>279</v>
      </c>
    </row>
    <row r="55" spans="2:15" ht="15" customHeight="1" x14ac:dyDescent="0.35">
      <c r="B55" s="2" t="s">
        <v>224</v>
      </c>
      <c r="C55" s="1" t="s">
        <v>23</v>
      </c>
      <c r="D55" s="17">
        <v>2272</v>
      </c>
      <c r="E55" s="17">
        <v>2170</v>
      </c>
      <c r="F55" s="17">
        <v>3556</v>
      </c>
      <c r="G55" s="64">
        <f>+F55*1.25</f>
        <v>4445</v>
      </c>
      <c r="H55" s="64">
        <f t="shared" ref="H55:K55" si="11">+G55*1.25</f>
        <v>5556.25</v>
      </c>
      <c r="I55" s="64">
        <f t="shared" si="11"/>
        <v>6945.3125</v>
      </c>
      <c r="J55" s="64">
        <f t="shared" si="11"/>
        <v>8681.640625</v>
      </c>
      <c r="K55" s="64">
        <f t="shared" si="11"/>
        <v>10852.05078125</v>
      </c>
      <c r="M55" s="102">
        <f t="shared" ref="M55:M56" si="12">_xlfn.RRI($F$3-$D$3,D55,F55)</f>
        <v>0.25105589206494794</v>
      </c>
      <c r="O55" s="2" t="s">
        <v>281</v>
      </c>
    </row>
    <row r="56" spans="2:15" s="28" customFormat="1" ht="15" customHeight="1" x14ac:dyDescent="0.35">
      <c r="B56" s="28" t="s">
        <v>158</v>
      </c>
      <c r="C56" s="49" t="s">
        <v>23</v>
      </c>
      <c r="D56" s="105">
        <f>SUM(D53:D55)</f>
        <v>53567</v>
      </c>
      <c r="E56" s="105">
        <f t="shared" ref="E56:F56" si="13">SUM(E53:E55)</f>
        <v>66581</v>
      </c>
      <c r="F56" s="105">
        <f t="shared" si="13"/>
        <v>66869</v>
      </c>
      <c r="G56" s="174">
        <f ca="1">SUM(G53:G55)</f>
        <v>65853.240740740745</v>
      </c>
      <c r="H56" s="174">
        <f t="shared" ref="H56:K56" si="14">SUM(H53:H55)</f>
        <v>84505.119598765421</v>
      </c>
      <c r="I56" s="174">
        <f t="shared" si="14"/>
        <v>88922.754581404311</v>
      </c>
      <c r="J56" s="174">
        <f t="shared" si="14"/>
        <v>93812.643894675915</v>
      </c>
      <c r="K56" s="174">
        <f t="shared" si="14"/>
        <v>99265.960522310212</v>
      </c>
      <c r="M56" s="102">
        <f t="shared" si="12"/>
        <v>0.11728444371207214</v>
      </c>
      <c r="N56" s="102">
        <f ca="1">_xlfn.RRI($K$3-$G$3,G56,K56)</f>
        <v>0.10804092021645451</v>
      </c>
    </row>
    <row r="57" spans="2:15" ht="15" customHeight="1" x14ac:dyDescent="0.35">
      <c r="B57" s="15"/>
      <c r="C57" s="16"/>
      <c r="D57" s="120"/>
      <c r="E57" s="120"/>
      <c r="F57" s="120"/>
      <c r="G57" s="120"/>
      <c r="H57" s="120"/>
      <c r="I57" s="120"/>
      <c r="J57" s="120"/>
      <c r="K57" s="120"/>
    </row>
    <row r="58" spans="2:15" ht="15" customHeight="1" x14ac:dyDescent="0.35">
      <c r="B58" s="13" t="s">
        <v>275</v>
      </c>
      <c r="C58" s="16"/>
      <c r="D58" s="97"/>
      <c r="E58" s="97"/>
      <c r="F58" s="97"/>
      <c r="G58" s="17"/>
      <c r="H58" s="17"/>
      <c r="I58" s="17"/>
      <c r="J58" s="17"/>
      <c r="K58" s="17"/>
    </row>
    <row r="59" spans="2:15" ht="15" customHeight="1" x14ac:dyDescent="0.35">
      <c r="B59" s="15" t="s">
        <v>278</v>
      </c>
      <c r="C59" s="16" t="s">
        <v>205</v>
      </c>
      <c r="D59" s="178">
        <f>+D53/(D60*12)</f>
        <v>103.86868526559864</v>
      </c>
      <c r="E59" s="178">
        <f>+E53/(E60*12)</f>
        <v>112.23915935919055</v>
      </c>
      <c r="F59" s="173">
        <f>57+24</f>
        <v>81</v>
      </c>
      <c r="G59" s="140">
        <f ca="1">ROUND(YK_Revenue!G15/(YK_Cost!G61*365),0)</f>
        <v>66</v>
      </c>
      <c r="H59" s="140">
        <v>110</v>
      </c>
      <c r="I59" s="140">
        <v>115</v>
      </c>
      <c r="J59" s="140">
        <v>120</v>
      </c>
      <c r="K59" s="140">
        <v>125</v>
      </c>
      <c r="O59" s="2" t="s">
        <v>298</v>
      </c>
    </row>
    <row r="60" spans="2:15" ht="15" customHeight="1" x14ac:dyDescent="0.35">
      <c r="B60" s="15" t="s">
        <v>276</v>
      </c>
      <c r="C60" s="16" t="s">
        <v>23</v>
      </c>
      <c r="D60" s="178">
        <f>+E60/1.025</f>
        <v>29.034256015550223</v>
      </c>
      <c r="E60" s="178">
        <f>+F60/1.025</f>
        <v>29.760112415938977</v>
      </c>
      <c r="F60" s="173">
        <f>+F54/F59/12</f>
        <v>30.504115226337447</v>
      </c>
      <c r="G60" s="140">
        <f>+F60*1.025</f>
        <v>31.266718106995881</v>
      </c>
      <c r="H60" s="140">
        <f t="shared" ref="H60:K60" si="15">+G60*1.025</f>
        <v>32.048386059670776</v>
      </c>
      <c r="I60" s="140">
        <f t="shared" si="15"/>
        <v>32.849595711162543</v>
      </c>
      <c r="J60" s="140">
        <f t="shared" si="15"/>
        <v>33.670835603941605</v>
      </c>
      <c r="K60" s="140">
        <f t="shared" si="15"/>
        <v>34.512606494040142</v>
      </c>
      <c r="O60" s="2" t="s">
        <v>280</v>
      </c>
    </row>
    <row r="61" spans="2:15" ht="15" customHeight="1" x14ac:dyDescent="0.35">
      <c r="B61" s="15" t="s">
        <v>277</v>
      </c>
      <c r="C61" s="16" t="s">
        <v>23</v>
      </c>
      <c r="D61" s="97"/>
      <c r="E61" s="97"/>
      <c r="F61" s="158">
        <f>+YK_Revenue!F15/YK_Cost!F59/365</f>
        <v>76.37473363774734</v>
      </c>
      <c r="G61" s="140">
        <v>100</v>
      </c>
      <c r="H61" s="140">
        <f>+G61</f>
        <v>100</v>
      </c>
      <c r="I61" s="140">
        <f t="shared" ref="I61:K61" si="16">+H61</f>
        <v>100</v>
      </c>
      <c r="J61" s="140">
        <f t="shared" si="16"/>
        <v>100</v>
      </c>
      <c r="K61" s="140">
        <f t="shared" si="16"/>
        <v>100</v>
      </c>
    </row>
    <row r="62" spans="2:15" ht="15" customHeight="1" x14ac:dyDescent="0.35">
      <c r="C62" s="2"/>
    </row>
    <row r="63" spans="2:15" ht="15" customHeight="1" x14ac:dyDescent="0.35">
      <c r="B63" s="87" t="s">
        <v>282</v>
      </c>
      <c r="C63" s="88"/>
      <c r="D63" s="89"/>
      <c r="E63" s="89"/>
      <c r="F63" s="89"/>
      <c r="G63" s="89"/>
      <c r="H63" s="89"/>
      <c r="I63" s="89"/>
      <c r="J63" s="89"/>
      <c r="K63" s="89"/>
    </row>
    <row r="64" spans="2:15" ht="15" customHeight="1" x14ac:dyDescent="0.35">
      <c r="B64" s="28" t="s">
        <v>283</v>
      </c>
      <c r="D64" s="128"/>
      <c r="E64" s="128"/>
      <c r="F64" s="128"/>
    </row>
    <row r="65" spans="2:15" ht="15" customHeight="1" x14ac:dyDescent="0.35">
      <c r="B65" s="2" t="s">
        <v>285</v>
      </c>
      <c r="C65" s="1" t="s">
        <v>23</v>
      </c>
      <c r="D65" s="17">
        <v>65160</v>
      </c>
      <c r="E65" s="17">
        <v>48685</v>
      </c>
      <c r="F65" s="17">
        <v>58239</v>
      </c>
      <c r="G65" s="135">
        <f>+G71*G72*12</f>
        <v>65664.472500000003</v>
      </c>
      <c r="H65" s="135">
        <f t="shared" ref="H65:K65" si="17">+H71*H72*12</f>
        <v>74036.692743749998</v>
      </c>
      <c r="I65" s="135">
        <f t="shared" si="17"/>
        <v>83476.371068578126</v>
      </c>
      <c r="J65" s="135">
        <f t="shared" si="17"/>
        <v>94119.608379821831</v>
      </c>
      <c r="K65" s="135">
        <f t="shared" si="17"/>
        <v>106119.85844824911</v>
      </c>
    </row>
    <row r="66" spans="2:15" ht="15" customHeight="1" x14ac:dyDescent="0.35">
      <c r="B66" s="2" t="s">
        <v>286</v>
      </c>
      <c r="C66" s="1" t="s">
        <v>23</v>
      </c>
      <c r="D66" s="17">
        <v>14211</v>
      </c>
      <c r="E66" s="17">
        <v>20175</v>
      </c>
      <c r="F66" s="17">
        <v>31956</v>
      </c>
      <c r="G66" s="172">
        <f ca="1">+G88*G87</f>
        <v>35180.829970414197</v>
      </c>
      <c r="H66" s="172">
        <f t="shared" ref="H66:K66" si="18">+H88*H87</f>
        <v>41854.398575443782</v>
      </c>
      <c r="I66" s="172">
        <f t="shared" si="18"/>
        <v>46502.33988217455</v>
      </c>
      <c r="J66" s="172">
        <f t="shared" si="18"/>
        <v>51710.292667133872</v>
      </c>
      <c r="K66" s="172">
        <f t="shared" si="18"/>
        <v>57553.386079686206</v>
      </c>
    </row>
    <row r="67" spans="2:15" ht="15" customHeight="1" x14ac:dyDescent="0.35">
      <c r="B67" s="2" t="s">
        <v>284</v>
      </c>
      <c r="C67" s="1" t="s">
        <v>23</v>
      </c>
      <c r="D67" s="17">
        <v>7413</v>
      </c>
      <c r="E67" s="17">
        <v>11485</v>
      </c>
      <c r="F67" s="17">
        <v>10676</v>
      </c>
      <c r="G67" s="64"/>
      <c r="H67" s="64"/>
      <c r="I67" s="64"/>
      <c r="J67" s="64"/>
      <c r="K67" s="64"/>
    </row>
    <row r="68" spans="2:15" ht="15" customHeight="1" x14ac:dyDescent="0.35">
      <c r="B68" s="15" t="s">
        <v>287</v>
      </c>
      <c r="C68" s="1" t="s">
        <v>23</v>
      </c>
      <c r="D68" s="17">
        <v>4683</v>
      </c>
      <c r="E68" s="17">
        <v>3708</v>
      </c>
      <c r="F68" s="17">
        <v>3522</v>
      </c>
      <c r="G68" s="176">
        <f>AVERAGE(D68:F68)</f>
        <v>3971</v>
      </c>
      <c r="H68" s="176">
        <f>+G68</f>
        <v>3971</v>
      </c>
      <c r="I68" s="176">
        <f t="shared" ref="I68:K68" si="19">+H68</f>
        <v>3971</v>
      </c>
      <c r="J68" s="176">
        <f t="shared" si="19"/>
        <v>3971</v>
      </c>
      <c r="K68" s="176">
        <f t="shared" si="19"/>
        <v>3971</v>
      </c>
      <c r="M68" s="160"/>
      <c r="O68" s="2" t="s">
        <v>290</v>
      </c>
    </row>
    <row r="69" spans="2:15" s="28" customFormat="1" ht="15" customHeight="1" x14ac:dyDescent="0.35">
      <c r="B69" s="28" t="s">
        <v>158</v>
      </c>
      <c r="C69" s="49" t="s">
        <v>23</v>
      </c>
      <c r="D69" s="159">
        <f>SUM(D65:D68)</f>
        <v>91467</v>
      </c>
      <c r="E69" s="159">
        <f t="shared" ref="E69:F69" si="20">SUM(E65:E68)</f>
        <v>84053</v>
      </c>
      <c r="F69" s="159">
        <f t="shared" si="20"/>
        <v>104393</v>
      </c>
      <c r="G69" s="159">
        <f t="shared" ref="G69" ca="1" si="21">SUM(G65:G68)</f>
        <v>104816.3024704142</v>
      </c>
      <c r="H69" s="159">
        <f t="shared" ref="H69" si="22">SUM(H65:H68)</f>
        <v>119862.09131919377</v>
      </c>
      <c r="I69" s="159">
        <f t="shared" ref="I69" si="23">SUM(I65:I68)</f>
        <v>133949.71095075266</v>
      </c>
      <c r="J69" s="159">
        <f t="shared" ref="J69" si="24">SUM(J65:J68)</f>
        <v>149800.9010469557</v>
      </c>
      <c r="K69" s="159">
        <f t="shared" ref="K69" si="25">SUM(K65:K68)</f>
        <v>167644.24452793531</v>
      </c>
      <c r="M69" s="152"/>
    </row>
    <row r="70" spans="2:15" ht="15" customHeight="1" x14ac:dyDescent="0.35">
      <c r="B70" s="13"/>
      <c r="C70" s="16"/>
      <c r="D70" s="97"/>
      <c r="E70" s="97"/>
      <c r="F70" s="97"/>
      <c r="G70" s="17"/>
      <c r="H70" s="17"/>
      <c r="I70" s="17"/>
      <c r="J70" s="17"/>
      <c r="K70" s="17"/>
    </row>
    <row r="71" spans="2:15" ht="15" customHeight="1" x14ac:dyDescent="0.35">
      <c r="B71" s="15" t="s">
        <v>289</v>
      </c>
      <c r="C71" s="16" t="s">
        <v>205</v>
      </c>
      <c r="D71" s="178">
        <f>+D65/(D72*12)</f>
        <v>266.83374671611801</v>
      </c>
      <c r="E71" s="178">
        <f>+E65/(E72*12)</f>
        <v>194.50509752914709</v>
      </c>
      <c r="F71" s="173">
        <f>126+101</f>
        <v>227</v>
      </c>
      <c r="G71" s="140">
        <f>+F71*1.1</f>
        <v>249.70000000000002</v>
      </c>
      <c r="H71" s="140">
        <f t="shared" ref="H71:K71" si="26">+G71*1.1</f>
        <v>274.67</v>
      </c>
      <c r="I71" s="140">
        <f t="shared" si="26"/>
        <v>302.13700000000006</v>
      </c>
      <c r="J71" s="140">
        <f t="shared" si="26"/>
        <v>332.35070000000007</v>
      </c>
      <c r="K71" s="140">
        <f t="shared" si="26"/>
        <v>365.58577000000014</v>
      </c>
      <c r="O71" s="2" t="s">
        <v>298</v>
      </c>
    </row>
    <row r="72" spans="2:15" ht="15" customHeight="1" x14ac:dyDescent="0.35">
      <c r="B72" s="15" t="s">
        <v>276</v>
      </c>
      <c r="C72" s="16" t="s">
        <v>23</v>
      </c>
      <c r="D72" s="178">
        <f>+E72/1.025</f>
        <v>20.349749860451226</v>
      </c>
      <c r="E72" s="178">
        <f>+F72/1.025</f>
        <v>20.858493606962504</v>
      </c>
      <c r="F72" s="173">
        <f>+F65/F71/12</f>
        <v>21.379955947136565</v>
      </c>
      <c r="G72" s="140">
        <f>+F72*1.025</f>
        <v>21.914454845814976</v>
      </c>
      <c r="H72" s="140">
        <f t="shared" ref="H72:K72" si="27">+G72*1.025</f>
        <v>22.46231621696035</v>
      </c>
      <c r="I72" s="140">
        <f t="shared" si="27"/>
        <v>23.023874122384356</v>
      </c>
      <c r="J72" s="140">
        <f t="shared" si="27"/>
        <v>23.599470975443964</v>
      </c>
      <c r="K72" s="140">
        <f t="shared" si="27"/>
        <v>24.189457749830062</v>
      </c>
      <c r="O72" s="2" t="s">
        <v>280</v>
      </c>
    </row>
    <row r="73" spans="2:15" ht="15" customHeight="1" x14ac:dyDescent="0.35">
      <c r="C73" s="2"/>
      <c r="D73" s="129"/>
    </row>
    <row r="74" spans="2:15" ht="15" customHeight="1" x14ac:dyDescent="0.35">
      <c r="B74" s="87" t="s">
        <v>294</v>
      </c>
      <c r="C74" s="88"/>
      <c r="D74" s="89"/>
      <c r="E74" s="89"/>
      <c r="F74" s="89"/>
      <c r="G74" s="89"/>
      <c r="H74" s="89"/>
      <c r="I74" s="89"/>
      <c r="J74" s="89"/>
      <c r="K74" s="89"/>
    </row>
    <row r="75" spans="2:15" ht="15" customHeight="1" x14ac:dyDescent="0.35">
      <c r="B75" s="28" t="s">
        <v>293</v>
      </c>
      <c r="D75" s="128"/>
      <c r="E75" s="128"/>
      <c r="F75" s="128"/>
    </row>
    <row r="76" spans="2:15" ht="15" customHeight="1" x14ac:dyDescent="0.35">
      <c r="B76" s="2" t="s">
        <v>285</v>
      </c>
      <c r="C76" s="1" t="s">
        <v>23</v>
      </c>
      <c r="D76" s="17">
        <v>22076</v>
      </c>
      <c r="E76" s="17">
        <v>30776</v>
      </c>
      <c r="F76" s="17">
        <v>59494</v>
      </c>
      <c r="G76" s="135">
        <f>+G82*G83*12</f>
        <v>70128.552499999991</v>
      </c>
      <c r="H76" s="135">
        <f t="shared" ref="H76:K76" si="28">+H82*H83*12</f>
        <v>82664.031259374955</v>
      </c>
      <c r="I76" s="135">
        <f t="shared" si="28"/>
        <v>97440.226846988211</v>
      </c>
      <c r="J76" s="135">
        <f t="shared" si="28"/>
        <v>114857.66739588734</v>
      </c>
      <c r="K76" s="135">
        <f t="shared" si="28"/>
        <v>135388.47544290219</v>
      </c>
    </row>
    <row r="77" spans="2:15" ht="15" customHeight="1" x14ac:dyDescent="0.35">
      <c r="B77" s="2" t="s">
        <v>296</v>
      </c>
      <c r="C77" s="1" t="s">
        <v>23</v>
      </c>
      <c r="D77" s="17">
        <v>840</v>
      </c>
      <c r="E77" s="17">
        <v>52201</v>
      </c>
      <c r="F77" s="17">
        <v>14387</v>
      </c>
      <c r="G77" s="176">
        <f>AVERAGE(D77:F77)</f>
        <v>22476</v>
      </c>
      <c r="H77" s="176">
        <f>+G77</f>
        <v>22476</v>
      </c>
      <c r="I77" s="176">
        <f t="shared" ref="I77:K77" si="29">+H77+1</f>
        <v>22477</v>
      </c>
      <c r="J77" s="176">
        <f t="shared" si="29"/>
        <v>22478</v>
      </c>
      <c r="K77" s="176">
        <f t="shared" si="29"/>
        <v>22479</v>
      </c>
    </row>
    <row r="78" spans="2:15" ht="15" customHeight="1" x14ac:dyDescent="0.35">
      <c r="B78" s="15" t="s">
        <v>284</v>
      </c>
      <c r="C78" s="1" t="s">
        <v>23</v>
      </c>
      <c r="D78" s="17">
        <v>232</v>
      </c>
      <c r="E78" s="17">
        <v>695</v>
      </c>
      <c r="F78" s="17">
        <v>2066</v>
      </c>
      <c r="G78" s="64"/>
      <c r="H78" s="64"/>
      <c r="I78" s="64"/>
      <c r="J78" s="64"/>
      <c r="K78" s="64"/>
    </row>
    <row r="79" spans="2:15" ht="15" customHeight="1" x14ac:dyDescent="0.35">
      <c r="B79" s="2" t="s">
        <v>224</v>
      </c>
      <c r="C79" s="1" t="s">
        <v>23</v>
      </c>
      <c r="D79" s="17">
        <v>1102</v>
      </c>
      <c r="E79" s="17">
        <v>3449</v>
      </c>
      <c r="F79" s="17">
        <v>2453</v>
      </c>
      <c r="G79" s="176">
        <f>AVERAGE(D79:F79)</f>
        <v>2334.6666666666665</v>
      </c>
      <c r="H79" s="176">
        <f>+G79</f>
        <v>2334.6666666666665</v>
      </c>
      <c r="I79" s="176">
        <f t="shared" ref="I79:K79" si="30">+H79</f>
        <v>2334.6666666666665</v>
      </c>
      <c r="J79" s="176">
        <f t="shared" si="30"/>
        <v>2334.6666666666665</v>
      </c>
      <c r="K79" s="176">
        <f t="shared" si="30"/>
        <v>2334.6666666666665</v>
      </c>
    </row>
    <row r="80" spans="2:15" ht="15" customHeight="1" x14ac:dyDescent="0.35">
      <c r="B80" s="28" t="s">
        <v>158</v>
      </c>
      <c r="C80" s="49" t="s">
        <v>23</v>
      </c>
      <c r="D80" s="159">
        <f>SUM(D76:D79)</f>
        <v>24250</v>
      </c>
      <c r="E80" s="159">
        <f t="shared" ref="E80" si="31">SUM(E76:E79)</f>
        <v>87121</v>
      </c>
      <c r="F80" s="159">
        <f t="shared" ref="F80" si="32">SUM(F76:F79)</f>
        <v>78400</v>
      </c>
      <c r="G80" s="159">
        <f t="shared" ref="G80" si="33">SUM(G76:G79)</f>
        <v>94939.219166666662</v>
      </c>
      <c r="H80" s="159">
        <f t="shared" ref="H80" si="34">SUM(H76:H79)</f>
        <v>107474.69792604163</v>
      </c>
      <c r="I80" s="159">
        <f t="shared" ref="I80" si="35">SUM(I76:I79)</f>
        <v>122251.89351365488</v>
      </c>
      <c r="J80" s="159">
        <f t="shared" ref="J80" si="36">SUM(J76:J79)</f>
        <v>139670.334062554</v>
      </c>
      <c r="K80" s="159">
        <f t="shared" ref="K80" si="37">SUM(K76:K79)</f>
        <v>160202.14210956884</v>
      </c>
    </row>
    <row r="81" spans="2:15" ht="15" customHeight="1" x14ac:dyDescent="0.35">
      <c r="B81" s="13"/>
      <c r="C81" s="16"/>
      <c r="D81" s="97"/>
      <c r="E81" s="97"/>
      <c r="F81" s="97"/>
      <c r="G81" s="17"/>
      <c r="H81" s="17"/>
      <c r="I81" s="17"/>
      <c r="J81" s="17"/>
      <c r="K81" s="17"/>
    </row>
    <row r="82" spans="2:15" ht="15" customHeight="1" x14ac:dyDescent="0.35">
      <c r="B82" s="15" t="s">
        <v>295</v>
      </c>
      <c r="C82" s="16" t="s">
        <v>205</v>
      </c>
      <c r="D82" s="178">
        <f>+D76/(D83*12)</f>
        <v>77.57968706928429</v>
      </c>
      <c r="E82" s="178">
        <f>+E76/(E83*12)</f>
        <v>105.51542340404075</v>
      </c>
      <c r="F82" s="173">
        <v>199</v>
      </c>
      <c r="G82" s="140">
        <f>+F82*1.15</f>
        <v>228.85</v>
      </c>
      <c r="H82" s="140">
        <f t="shared" ref="H82:K82" si="38">+G82*1.15</f>
        <v>263.17749999999995</v>
      </c>
      <c r="I82" s="140">
        <f t="shared" si="38"/>
        <v>302.65412499999991</v>
      </c>
      <c r="J82" s="140">
        <f t="shared" si="38"/>
        <v>348.05224374999989</v>
      </c>
      <c r="K82" s="140">
        <f t="shared" si="38"/>
        <v>400.26008031249984</v>
      </c>
      <c r="M82" s="102"/>
      <c r="O82" s="2" t="s">
        <v>299</v>
      </c>
    </row>
    <row r="83" spans="2:15" ht="15" customHeight="1" x14ac:dyDescent="0.35">
      <c r="B83" s="15" t="s">
        <v>276</v>
      </c>
      <c r="C83" s="16" t="s">
        <v>23</v>
      </c>
      <c r="D83" s="178">
        <f>+E83/1.025</f>
        <v>23.713251962768435</v>
      </c>
      <c r="E83" s="178">
        <f>+F83/1.025</f>
        <v>24.306083261837642</v>
      </c>
      <c r="F83" s="173">
        <f>+F76/F82/12</f>
        <v>24.913735343383582</v>
      </c>
      <c r="G83" s="140">
        <f>+F83*1.025</f>
        <v>25.53657872696817</v>
      </c>
      <c r="H83" s="140">
        <f t="shared" ref="H83:K83" si="39">+G83*1.025</f>
        <v>26.17499319514237</v>
      </c>
      <c r="I83" s="140">
        <f t="shared" si="39"/>
        <v>26.829368025020926</v>
      </c>
      <c r="J83" s="140">
        <f t="shared" si="39"/>
        <v>27.500102225646447</v>
      </c>
      <c r="K83" s="140">
        <f t="shared" si="39"/>
        <v>28.187604781287607</v>
      </c>
    </row>
    <row r="84" spans="2:15" ht="15" customHeight="1" x14ac:dyDescent="0.35">
      <c r="B84" s="15"/>
      <c r="C84" s="2"/>
    </row>
    <row r="85" spans="2:15" ht="15" customHeight="1" x14ac:dyDescent="0.35">
      <c r="B85" s="2" t="s">
        <v>292</v>
      </c>
      <c r="C85" s="2"/>
    </row>
    <row r="86" spans="2:15" ht="15" customHeight="1" x14ac:dyDescent="0.35">
      <c r="C86" s="2"/>
    </row>
    <row r="87" spans="2:15" ht="15" customHeight="1" x14ac:dyDescent="0.35">
      <c r="B87" s="2" t="s">
        <v>291</v>
      </c>
      <c r="C87" s="1" t="s">
        <v>205</v>
      </c>
      <c r="F87" s="177">
        <f t="shared" ref="F87:K87" si="40">+F82+F71+F59</f>
        <v>507</v>
      </c>
      <c r="G87" s="177">
        <f t="shared" ca="1" si="40"/>
        <v>544.54999999999995</v>
      </c>
      <c r="H87" s="177">
        <f t="shared" si="40"/>
        <v>647.84749999999997</v>
      </c>
      <c r="I87" s="177">
        <f t="shared" si="40"/>
        <v>719.79112499999997</v>
      </c>
      <c r="J87" s="177">
        <f t="shared" si="40"/>
        <v>800.40294374999996</v>
      </c>
      <c r="K87" s="177">
        <f t="shared" si="40"/>
        <v>890.84585031250003</v>
      </c>
    </row>
    <row r="88" spans="2:15" ht="15" customHeight="1" x14ac:dyDescent="0.35">
      <c r="B88" s="2" t="s">
        <v>297</v>
      </c>
      <c r="C88" s="1" t="s">
        <v>23</v>
      </c>
      <c r="F88" s="141">
        <f>+F66/F87</f>
        <v>63.029585798816569</v>
      </c>
      <c r="G88" s="140">
        <f>+F88*1.025</f>
        <v>64.605325443786981</v>
      </c>
      <c r="H88" s="140">
        <f>+G88</f>
        <v>64.605325443786981</v>
      </c>
      <c r="I88" s="140">
        <f t="shared" ref="I88:K88" si="41">+H88</f>
        <v>64.605325443786981</v>
      </c>
      <c r="J88" s="140">
        <f t="shared" si="41"/>
        <v>64.605325443786981</v>
      </c>
      <c r="K88" s="140">
        <f t="shared" si="41"/>
        <v>64.605325443786981</v>
      </c>
    </row>
    <row r="89" spans="2:15" ht="15" customHeight="1" x14ac:dyDescent="0.35">
      <c r="C89" s="2"/>
    </row>
    <row r="90" spans="2:15" ht="15" customHeight="1" x14ac:dyDescent="0.35">
      <c r="B90" s="2" t="s">
        <v>354</v>
      </c>
      <c r="C90" s="1" t="s">
        <v>23</v>
      </c>
      <c r="D90" s="129">
        <f>+D54+D65+D76</f>
        <v>102342</v>
      </c>
      <c r="E90" s="129">
        <f t="shared" ref="E90:K90" si="42">+E54+E65+E76</f>
        <v>103789</v>
      </c>
      <c r="F90" s="129">
        <f t="shared" si="42"/>
        <v>147383</v>
      </c>
      <c r="G90" s="129">
        <f t="shared" ca="1" si="42"/>
        <v>160556.26574074075</v>
      </c>
      <c r="H90" s="129">
        <f t="shared" si="42"/>
        <v>199004.59360189037</v>
      </c>
      <c r="I90" s="129">
        <f t="shared" si="42"/>
        <v>226249.03999697065</v>
      </c>
      <c r="J90" s="129">
        <f t="shared" si="42"/>
        <v>257463.27904538508</v>
      </c>
      <c r="K90" s="129">
        <f t="shared" si="42"/>
        <v>293277.24363221152</v>
      </c>
    </row>
    <row r="91" spans="2:15" ht="15" customHeight="1" x14ac:dyDescent="0.35">
      <c r="B91" s="2" t="s">
        <v>103</v>
      </c>
      <c r="C91" s="1" t="s">
        <v>23</v>
      </c>
      <c r="D91" s="186">
        <f>+YK_3FS!D96</f>
        <v>32801</v>
      </c>
      <c r="E91" s="186">
        <f>+YK_3FS!E96</f>
        <v>9085</v>
      </c>
      <c r="F91" s="186">
        <f>+YK_3FS!F96</f>
        <v>9661</v>
      </c>
      <c r="G91" s="64">
        <f ca="1">+G90*G92</f>
        <v>8027.8132870370382</v>
      </c>
      <c r="H91" s="64">
        <f t="shared" ref="H91:K91" si="43">+H90*H92</f>
        <v>9950.2296800945187</v>
      </c>
      <c r="I91" s="64">
        <f t="shared" si="43"/>
        <v>11312.451999848534</v>
      </c>
      <c r="J91" s="64">
        <f t="shared" si="43"/>
        <v>12873.163952269255</v>
      </c>
      <c r="K91" s="64">
        <f t="shared" si="43"/>
        <v>14663.862181610577</v>
      </c>
    </row>
    <row r="92" spans="2:15" ht="15" customHeight="1" x14ac:dyDescent="0.35">
      <c r="B92" s="22" t="s">
        <v>356</v>
      </c>
      <c r="C92" s="23" t="s">
        <v>5</v>
      </c>
      <c r="D92" s="24">
        <f>+D91/D90</f>
        <v>0.32050380098102443</v>
      </c>
      <c r="E92" s="24">
        <f t="shared" ref="E92:F92" si="44">+E91/E90</f>
        <v>8.7533360953472916E-2</v>
      </c>
      <c r="F92" s="24">
        <f t="shared" si="44"/>
        <v>6.555030091665931E-2</v>
      </c>
      <c r="G92" s="122">
        <v>0.05</v>
      </c>
      <c r="H92" s="122">
        <v>0.05</v>
      </c>
      <c r="I92" s="122">
        <v>0.05</v>
      </c>
      <c r="J92" s="122">
        <v>0.05</v>
      </c>
      <c r="K92" s="122">
        <v>0.05</v>
      </c>
    </row>
    <row r="93" spans="2:15" ht="15" customHeight="1" x14ac:dyDescent="0.35">
      <c r="C93" s="2"/>
      <c r="M93" s="2"/>
    </row>
    <row r="94" spans="2:15" ht="15" customHeight="1" x14ac:dyDescent="0.35">
      <c r="B94" s="87" t="s">
        <v>313</v>
      </c>
      <c r="C94" s="88"/>
      <c r="D94" s="89"/>
      <c r="E94" s="89"/>
      <c r="F94" s="89"/>
      <c r="G94" s="89"/>
      <c r="H94" s="89"/>
      <c r="I94" s="89"/>
      <c r="J94" s="89"/>
      <c r="K94" s="89"/>
    </row>
    <row r="95" spans="2:15" ht="15" customHeight="1" x14ac:dyDescent="0.35">
      <c r="B95" s="2" t="s">
        <v>312</v>
      </c>
      <c r="C95" s="1" t="s">
        <v>23</v>
      </c>
      <c r="D95" s="17">
        <v>5536</v>
      </c>
      <c r="E95" s="17">
        <v>2952</v>
      </c>
      <c r="F95" s="17">
        <v>4379</v>
      </c>
      <c r="G95" s="64">
        <f ca="1">+'YK_BS &amp; CF'!G44</f>
        <v>81511.828475000002</v>
      </c>
      <c r="H95" s="64">
        <f ca="1">+'YK_BS &amp; CF'!H44</f>
        <v>144491.45368759517</v>
      </c>
      <c r="I95" s="64">
        <f ca="1">+'YK_BS &amp; CF'!I44</f>
        <v>114929.97391307086</v>
      </c>
      <c r="J95" s="64">
        <f ca="1">+'YK_BS &amp; CF'!J44</f>
        <v>67894.002465278914</v>
      </c>
      <c r="K95" s="64">
        <f ca="1">+'YK_BS &amp; CF'!K44</f>
        <v>19697.40376480325</v>
      </c>
      <c r="M95" s="2"/>
    </row>
    <row r="96" spans="2:15" ht="15" customHeight="1" x14ac:dyDescent="0.35">
      <c r="B96" s="15" t="s">
        <v>311</v>
      </c>
      <c r="C96" s="1" t="s">
        <v>23</v>
      </c>
      <c r="D96" s="17">
        <v>414</v>
      </c>
      <c r="E96" s="17">
        <v>1011</v>
      </c>
      <c r="F96" s="17">
        <v>1236</v>
      </c>
      <c r="G96" s="35">
        <f ca="1">+'YK_BS &amp; CF'!G59</f>
        <v>3736.5525298740731</v>
      </c>
      <c r="H96" s="35">
        <f ca="1">+'YK_BS &amp; CF'!H59</f>
        <v>5720.343450468602</v>
      </c>
      <c r="I96" s="35">
        <f ca="1">+'YK_BS &amp; CF'!I59</f>
        <v>5973.9545383577497</v>
      </c>
      <c r="J96" s="35">
        <f ca="1">+'YK_BS &amp; CF'!J59</f>
        <v>6360.5089517724336</v>
      </c>
      <c r="K96" s="35">
        <f ca="1">+'YK_BS &amp; CF'!K59</f>
        <v>6856.1115175964715</v>
      </c>
      <c r="M96" s="2"/>
    </row>
    <row r="97" spans="2:13" ht="15" customHeight="1" x14ac:dyDescent="0.35">
      <c r="B97" s="28" t="s">
        <v>158</v>
      </c>
      <c r="C97" s="49" t="s">
        <v>23</v>
      </c>
      <c r="D97" s="159">
        <f>SUM(D95:D96)</f>
        <v>5950</v>
      </c>
      <c r="E97" s="159">
        <f>SUM(E95:E96)</f>
        <v>3963</v>
      </c>
      <c r="F97" s="159">
        <f t="shared" ref="F97" si="45">SUM(F95:F96)</f>
        <v>5615</v>
      </c>
      <c r="G97" s="159">
        <f t="shared" ref="G97" ca="1" si="46">SUM(G95:G96)</f>
        <v>85248.381004874071</v>
      </c>
      <c r="H97" s="159">
        <f t="shared" ref="H97" ca="1" si="47">SUM(H95:H96)</f>
        <v>150211.79713806379</v>
      </c>
      <c r="I97" s="159">
        <f t="shared" ref="I97" ca="1" si="48">SUM(I95:I96)</f>
        <v>120903.92845142861</v>
      </c>
      <c r="J97" s="159">
        <f t="shared" ref="J97" ca="1" si="49">SUM(J95:J96)</f>
        <v>74254.511417051341</v>
      </c>
      <c r="K97" s="159">
        <f t="shared" ref="K97" ca="1" si="50">SUM(K95:K96)</f>
        <v>26553.51528239972</v>
      </c>
    </row>
    <row r="98" spans="2:13" ht="15" customHeight="1" x14ac:dyDescent="0.35">
      <c r="C98" s="2"/>
      <c r="M98" s="2"/>
    </row>
    <row r="99" spans="2:13" ht="15" customHeight="1" x14ac:dyDescent="0.35">
      <c r="C99" s="2"/>
      <c r="M99" s="2"/>
    </row>
    <row r="100" spans="2:13" ht="15" customHeight="1" x14ac:dyDescent="0.35">
      <c r="C100" s="2"/>
      <c r="M100" s="2"/>
    </row>
    <row r="101" spans="2:13" ht="15" customHeight="1" x14ac:dyDescent="0.35">
      <c r="C101" s="2"/>
      <c r="L101" s="98"/>
      <c r="M101" s="2"/>
    </row>
    <row r="102" spans="2:13" ht="15" customHeight="1" x14ac:dyDescent="0.35">
      <c r="B102" s="45"/>
      <c r="C102" s="94"/>
      <c r="D102" s="93"/>
      <c r="E102" s="125"/>
      <c r="F102" s="136"/>
      <c r="G102" s="93"/>
      <c r="H102" s="93"/>
      <c r="I102" s="93"/>
      <c r="J102" s="93"/>
      <c r="K102" s="93"/>
      <c r="M102" s="2"/>
    </row>
    <row r="103" spans="2:13" ht="15" customHeight="1" x14ac:dyDescent="0.35">
      <c r="B103" s="45"/>
      <c r="C103" s="92"/>
      <c r="D103" s="93"/>
      <c r="E103" s="93"/>
      <c r="F103" s="93"/>
      <c r="G103" s="93"/>
      <c r="H103" s="93"/>
      <c r="I103" s="93"/>
      <c r="J103" s="93"/>
      <c r="K103" s="93"/>
      <c r="M103" s="2"/>
    </row>
    <row r="104" spans="2:13" ht="15" customHeight="1" x14ac:dyDescent="0.35">
      <c r="B104" s="45"/>
      <c r="C104" s="92"/>
      <c r="D104" s="97"/>
      <c r="E104" s="97"/>
      <c r="F104" s="97"/>
      <c r="G104" s="93"/>
      <c r="H104" s="93"/>
      <c r="I104" s="93"/>
      <c r="J104" s="93"/>
      <c r="K104" s="93"/>
      <c r="M104" s="2"/>
    </row>
    <row r="105" spans="2:13" ht="15" customHeight="1" x14ac:dyDescent="0.35">
      <c r="B105" s="45"/>
      <c r="C105" s="92"/>
      <c r="D105" s="97"/>
      <c r="E105" s="97"/>
      <c r="F105" s="97"/>
      <c r="G105" s="93"/>
      <c r="H105" s="93"/>
      <c r="I105" s="93"/>
      <c r="J105" s="93"/>
      <c r="K105" s="93"/>
      <c r="M105" s="2"/>
    </row>
    <row r="106" spans="2:13" ht="15" customHeight="1" x14ac:dyDescent="0.35">
      <c r="B106" s="45"/>
      <c r="C106" s="92"/>
      <c r="D106" s="97"/>
      <c r="E106" s="97"/>
      <c r="F106" s="97"/>
      <c r="G106" s="93"/>
      <c r="H106" s="93"/>
      <c r="I106" s="93"/>
      <c r="J106" s="93"/>
      <c r="K106" s="93"/>
      <c r="M106" s="2"/>
    </row>
    <row r="107" spans="2:13" ht="15" customHeight="1" x14ac:dyDescent="0.35">
      <c r="B107" s="45"/>
      <c r="C107" s="92"/>
      <c r="D107" s="93"/>
      <c r="E107" s="93"/>
      <c r="F107" s="93"/>
      <c r="G107" s="93"/>
      <c r="H107" s="93"/>
      <c r="I107" s="93"/>
      <c r="J107" s="93"/>
      <c r="K107" s="93"/>
      <c r="M107" s="2"/>
    </row>
    <row r="108" spans="2:13" ht="15" customHeight="1" x14ac:dyDescent="0.35">
      <c r="B108" s="45"/>
      <c r="C108" s="92"/>
      <c r="D108" s="93"/>
      <c r="E108" s="93"/>
      <c r="F108" s="93"/>
      <c r="G108" s="93"/>
      <c r="H108" s="93"/>
      <c r="I108" s="93"/>
      <c r="J108" s="93"/>
      <c r="K108" s="93"/>
      <c r="M108" s="2"/>
    </row>
    <row r="109" spans="2:13" ht="15" customHeight="1" x14ac:dyDescent="0.35">
      <c r="C109" s="2"/>
      <c r="M109" s="2"/>
    </row>
    <row r="110" spans="2:13" ht="15" customHeight="1" x14ac:dyDescent="0.35">
      <c r="C110" s="2"/>
      <c r="M110" s="2"/>
    </row>
    <row r="111" spans="2:13" ht="15" customHeight="1" x14ac:dyDescent="0.35">
      <c r="C111" s="2"/>
      <c r="M111" s="2"/>
    </row>
    <row r="112" spans="2:13" ht="15" customHeight="1" x14ac:dyDescent="0.35">
      <c r="C112" s="2"/>
      <c r="M112" s="2"/>
    </row>
    <row r="113" spans="3:13" ht="15" customHeight="1" x14ac:dyDescent="0.35">
      <c r="C113" s="2"/>
      <c r="M113" s="2"/>
    </row>
    <row r="114" spans="3:13" ht="15" customHeight="1" x14ac:dyDescent="0.35">
      <c r="C114" s="2"/>
      <c r="M114" s="2"/>
    </row>
    <row r="115" spans="3:13" ht="15" customHeight="1" x14ac:dyDescent="0.35">
      <c r="C115" s="2"/>
      <c r="M115" s="2"/>
    </row>
    <row r="116" spans="3:13" ht="15" customHeight="1" x14ac:dyDescent="0.35">
      <c r="C116" s="2"/>
      <c r="M116" s="2"/>
    </row>
    <row r="117" spans="3:13" ht="15" customHeight="1" x14ac:dyDescent="0.35">
      <c r="C117" s="2"/>
      <c r="M117" s="2"/>
    </row>
    <row r="118" spans="3:13" ht="15" customHeight="1" x14ac:dyDescent="0.35">
      <c r="C118" s="2"/>
      <c r="M118" s="2"/>
    </row>
    <row r="119" spans="3:13" ht="15" customHeight="1" x14ac:dyDescent="0.35">
      <c r="C119" s="2"/>
      <c r="M119" s="2"/>
    </row>
    <row r="120" spans="3:13" ht="15" customHeight="1" x14ac:dyDescent="0.35">
      <c r="C120" s="2"/>
      <c r="M120" s="2"/>
    </row>
    <row r="121" spans="3:13" s="28" customFormat="1" ht="15" customHeight="1" x14ac:dyDescent="0.35">
      <c r="M121" s="152"/>
    </row>
    <row r="122" spans="3:13" ht="15" customHeight="1" x14ac:dyDescent="0.35">
      <c r="C122" s="2"/>
      <c r="M122" s="2"/>
    </row>
    <row r="123" spans="3:13" ht="15" customHeight="1" x14ac:dyDescent="0.35">
      <c r="C123" s="2"/>
      <c r="M123" s="2"/>
    </row>
    <row r="124" spans="3:13" ht="15" customHeight="1" x14ac:dyDescent="0.35">
      <c r="C124" s="2"/>
      <c r="M124" s="2"/>
    </row>
    <row r="125" spans="3:13" ht="15" customHeight="1" x14ac:dyDescent="0.35">
      <c r="C125" s="2"/>
      <c r="M125" s="2"/>
    </row>
    <row r="126" spans="3:13" ht="15" customHeight="1" x14ac:dyDescent="0.35">
      <c r="C126" s="2"/>
      <c r="M126" s="2"/>
    </row>
    <row r="127" spans="3:13" ht="15" customHeight="1" x14ac:dyDescent="0.35">
      <c r="C127" s="2"/>
    </row>
    <row r="128" spans="3:13" ht="15" customHeight="1" x14ac:dyDescent="0.35">
      <c r="C128" s="2"/>
    </row>
    <row r="129" spans="3:13" ht="15" customHeight="1" x14ac:dyDescent="0.35">
      <c r="C129" s="2"/>
      <c r="L129" s="148"/>
      <c r="M129" s="149"/>
    </row>
    <row r="130" spans="3:13" ht="15" customHeight="1" x14ac:dyDescent="0.35">
      <c r="C130" s="2"/>
    </row>
    <row r="131" spans="3:13" ht="15" customHeight="1" x14ac:dyDescent="0.35">
      <c r="C131" s="2"/>
    </row>
    <row r="132" spans="3:13" ht="15" customHeight="1" x14ac:dyDescent="0.35">
      <c r="C132" s="2"/>
    </row>
    <row r="133" spans="3:13" ht="15" customHeight="1" x14ac:dyDescent="0.35">
      <c r="C133" s="2"/>
    </row>
    <row r="134" spans="3:13" ht="15" customHeight="1" x14ac:dyDescent="0.35">
      <c r="C134" s="2"/>
    </row>
    <row r="135" spans="3:13" ht="15" customHeight="1" x14ac:dyDescent="0.35">
      <c r="C135" s="2"/>
    </row>
    <row r="136" spans="3:13" ht="15" customHeight="1" x14ac:dyDescent="0.35">
      <c r="C136" s="2"/>
    </row>
    <row r="137" spans="3:13" ht="15" customHeight="1" x14ac:dyDescent="0.35">
      <c r="C137" s="2"/>
    </row>
    <row r="138" spans="3:13" ht="15" customHeight="1" x14ac:dyDescent="0.35">
      <c r="C138" s="2"/>
    </row>
    <row r="139" spans="3:13" ht="15" customHeight="1" x14ac:dyDescent="0.35">
      <c r="C139" s="2"/>
    </row>
    <row r="140" spans="3:13" ht="15" customHeight="1" x14ac:dyDescent="0.35">
      <c r="C140" s="2"/>
    </row>
    <row r="141" spans="3:13" ht="15" customHeight="1" x14ac:dyDescent="0.35">
      <c r="C141" s="2"/>
      <c r="L141" s="141"/>
    </row>
    <row r="142" spans="3:13" ht="15" customHeight="1" x14ac:dyDescent="0.35">
      <c r="C142" s="2"/>
      <c r="L142" s="141"/>
    </row>
    <row r="143" spans="3:13" ht="15" customHeight="1" x14ac:dyDescent="0.35">
      <c r="C143" s="2"/>
    </row>
    <row r="144" spans="3:13" ht="15" customHeight="1" x14ac:dyDescent="0.35">
      <c r="C144" s="2"/>
    </row>
    <row r="145" spans="2:13" ht="15" customHeight="1" x14ac:dyDescent="0.35">
      <c r="C145" s="2"/>
    </row>
    <row r="146" spans="2:13" ht="15" customHeight="1" x14ac:dyDescent="0.35">
      <c r="C146" s="2"/>
    </row>
    <row r="147" spans="2:13" ht="15" customHeight="1" x14ac:dyDescent="0.35">
      <c r="C147" s="2"/>
    </row>
    <row r="148" spans="2:13" ht="15" customHeight="1" x14ac:dyDescent="0.35">
      <c r="C148" s="2"/>
    </row>
    <row r="149" spans="2:13" ht="15" customHeight="1" x14ac:dyDescent="0.35">
      <c r="C149" s="2"/>
    </row>
    <row r="150" spans="2:13" ht="15" customHeight="1" x14ac:dyDescent="0.35">
      <c r="C150" s="2"/>
    </row>
    <row r="151" spans="2:13" ht="15" customHeight="1" x14ac:dyDescent="0.35">
      <c r="C151" s="2"/>
    </row>
    <row r="152" spans="2:13" ht="15" customHeight="1" x14ac:dyDescent="0.35">
      <c r="C152" s="2"/>
      <c r="M152" s="2"/>
    </row>
    <row r="153" spans="2:13" ht="15" customHeight="1" x14ac:dyDescent="0.35">
      <c r="D153" s="46"/>
      <c r="E153" s="46"/>
      <c r="F153" s="46"/>
      <c r="M153" s="2"/>
    </row>
    <row r="155" spans="2:13" ht="15" customHeight="1" x14ac:dyDescent="0.35">
      <c r="B155" s="2" t="s">
        <v>213</v>
      </c>
      <c r="M155" s="2"/>
    </row>
    <row r="156" spans="2:13" ht="15" customHeight="1" x14ac:dyDescent="0.35">
      <c r="B156" s="2" t="s">
        <v>216</v>
      </c>
      <c r="F156" s="2">
        <v>57</v>
      </c>
      <c r="M156" s="2"/>
    </row>
    <row r="157" spans="2:13" ht="15" customHeight="1" x14ac:dyDescent="0.35">
      <c r="B157" s="2" t="s">
        <v>214</v>
      </c>
      <c r="F157" s="2">
        <v>199</v>
      </c>
      <c r="M157" s="2"/>
    </row>
    <row r="158" spans="2:13" ht="15" customHeight="1" x14ac:dyDescent="0.35">
      <c r="B158" s="2" t="s">
        <v>217</v>
      </c>
      <c r="F158" s="2">
        <v>126</v>
      </c>
      <c r="M158" s="2"/>
    </row>
    <row r="159" spans="2:13" ht="15" customHeight="1" x14ac:dyDescent="0.35">
      <c r="B159" s="2" t="s">
        <v>218</v>
      </c>
      <c r="F159" s="2">
        <v>24</v>
      </c>
      <c r="M159" s="2"/>
    </row>
    <row r="160" spans="2:13" ht="15" customHeight="1" x14ac:dyDescent="0.35">
      <c r="B160" s="2" t="s">
        <v>215</v>
      </c>
      <c r="F160" s="2">
        <v>101</v>
      </c>
      <c r="M160" s="2"/>
    </row>
    <row r="176" spans="4:13" ht="15" customHeight="1" x14ac:dyDescent="0.35">
      <c r="D176" s="128"/>
      <c r="E176" s="128"/>
      <c r="F176" s="128"/>
      <c r="M176" s="2"/>
    </row>
    <row r="177" spans="4:13" ht="15" customHeight="1" x14ac:dyDescent="0.35">
      <c r="D177" s="128"/>
      <c r="E177" s="128"/>
      <c r="F177" s="128"/>
      <c r="M177" s="2"/>
    </row>
    <row r="178" spans="4:13" ht="15" customHeight="1" x14ac:dyDescent="0.35">
      <c r="D178" s="128"/>
      <c r="E178" s="128"/>
      <c r="F178" s="128"/>
      <c r="M178" s="2"/>
    </row>
    <row r="179" spans="4:13" ht="15" customHeight="1" x14ac:dyDescent="0.35">
      <c r="D179" s="128"/>
      <c r="E179" s="128"/>
      <c r="F179" s="128"/>
      <c r="M179" s="2"/>
    </row>
    <row r="180" spans="4:13" ht="15" customHeight="1" x14ac:dyDescent="0.35">
      <c r="D180" s="128"/>
      <c r="E180" s="128"/>
      <c r="F180" s="128"/>
      <c r="M180" s="2"/>
    </row>
    <row r="181" spans="4:13" ht="15" customHeight="1" x14ac:dyDescent="0.35">
      <c r="D181" s="128"/>
      <c r="E181" s="128"/>
      <c r="F181" s="128"/>
      <c r="M181" s="2"/>
    </row>
    <row r="182" spans="4:13" ht="15" customHeight="1" x14ac:dyDescent="0.35">
      <c r="D182" s="128"/>
      <c r="E182" s="128"/>
      <c r="F182" s="128"/>
      <c r="M182" s="2"/>
    </row>
    <row r="183" spans="4:13" ht="15" customHeight="1" x14ac:dyDescent="0.35">
      <c r="D183" s="128"/>
      <c r="E183" s="128"/>
      <c r="F183" s="128"/>
      <c r="M183" s="2"/>
    </row>
    <row r="189" spans="4:13" ht="15" customHeight="1" x14ac:dyDescent="0.35">
      <c r="E189" s="64"/>
      <c r="F189" s="64"/>
      <c r="M189" s="2"/>
    </row>
    <row r="190" spans="4:13" ht="15" customHeight="1" x14ac:dyDescent="0.35">
      <c r="M190" s="2"/>
    </row>
    <row r="191" spans="4:13" ht="15" customHeight="1" x14ac:dyDescent="0.35">
      <c r="M191" s="2"/>
    </row>
    <row r="192" spans="4:13" ht="15" customHeight="1" x14ac:dyDescent="0.35">
      <c r="M192" s="2"/>
    </row>
  </sheetData>
  <mergeCells count="1">
    <mergeCell ref="M2:N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EEBFE-BCE7-485A-8602-71CFD8FEEE40}">
  <sheetPr>
    <tabColor rgb="FF00B24F"/>
  </sheetPr>
  <dimension ref="B1:O60"/>
  <sheetViews>
    <sheetView showGridLines="0" zoomScale="70" zoomScaleNormal="70" workbookViewId="0">
      <pane xSplit="3" ySplit="4" topLeftCell="D5" activePane="bottomRight" state="frozen"/>
      <selection pane="topRight" activeCell="D1" sqref="D1"/>
      <selection pane="bottomLeft" activeCell="A6" sqref="A6"/>
      <selection pane="bottomRight" activeCell="D5" sqref="D5"/>
    </sheetView>
  </sheetViews>
  <sheetFormatPr defaultColWidth="9.08984375" defaultRowHeight="15" customHeight="1" x14ac:dyDescent="0.35"/>
  <cols>
    <col min="1" max="1" width="1.81640625" style="2" customWidth="1"/>
    <col min="2" max="2" width="58.81640625" style="2" customWidth="1"/>
    <col min="3" max="3" width="9.08984375" style="1"/>
    <col min="4" max="11" width="11.6328125" style="2" customWidth="1"/>
    <col min="12" max="16384" width="9.08984375" style="2"/>
  </cols>
  <sheetData>
    <row r="1" spans="2:15" ht="15" customHeight="1" x14ac:dyDescent="0.35">
      <c r="B1" s="90" t="s">
        <v>20</v>
      </c>
      <c r="F1" s="3"/>
      <c r="G1" s="4">
        <v>1</v>
      </c>
      <c r="H1" s="4">
        <v>2</v>
      </c>
      <c r="I1" s="4">
        <v>3</v>
      </c>
      <c r="J1" s="4">
        <v>4</v>
      </c>
      <c r="K1" s="4">
        <v>5</v>
      </c>
    </row>
    <row r="2" spans="2:15" ht="15" customHeight="1" x14ac:dyDescent="0.35">
      <c r="B2" s="84" t="s">
        <v>0</v>
      </c>
      <c r="C2" s="85"/>
      <c r="D2" s="5" t="s">
        <v>1</v>
      </c>
      <c r="E2" s="5"/>
      <c r="F2" s="5"/>
      <c r="G2" s="86" t="s">
        <v>2</v>
      </c>
      <c r="H2" s="86"/>
      <c r="I2" s="86"/>
      <c r="J2" s="86"/>
      <c r="K2" s="86"/>
    </row>
    <row r="3" spans="2:15" ht="15" customHeight="1" x14ac:dyDescent="0.35">
      <c r="B3" s="9"/>
      <c r="C3" s="10" t="s">
        <v>4</v>
      </c>
      <c r="D3" s="11">
        <v>2017</v>
      </c>
      <c r="E3" s="11">
        <f t="shared" ref="E3:K3" si="0">D3+1</f>
        <v>2018</v>
      </c>
      <c r="F3" s="11">
        <f t="shared" si="0"/>
        <v>2019</v>
      </c>
      <c r="G3" s="12">
        <f t="shared" si="0"/>
        <v>2020</v>
      </c>
      <c r="H3" s="12">
        <f t="shared" si="0"/>
        <v>2021</v>
      </c>
      <c r="I3" s="12">
        <f t="shared" si="0"/>
        <v>2022</v>
      </c>
      <c r="J3" s="12">
        <f t="shared" si="0"/>
        <v>2023</v>
      </c>
      <c r="K3" s="12">
        <f t="shared" si="0"/>
        <v>2024</v>
      </c>
    </row>
    <row r="6" spans="2:15" ht="15" customHeight="1" x14ac:dyDescent="0.35">
      <c r="B6" s="87" t="s">
        <v>162</v>
      </c>
      <c r="C6" s="88"/>
      <c r="D6" s="89"/>
      <c r="E6" s="89"/>
      <c r="F6" s="89"/>
      <c r="G6" s="89"/>
      <c r="H6" s="89"/>
      <c r="I6" s="89"/>
      <c r="J6" s="89"/>
      <c r="K6" s="89"/>
    </row>
    <row r="7" spans="2:15" ht="15" customHeight="1" x14ac:dyDescent="0.35">
      <c r="B7" s="15" t="s">
        <v>316</v>
      </c>
      <c r="C7" s="16" t="s">
        <v>147</v>
      </c>
      <c r="D7" s="128">
        <f>+YK_3FS!D53/YK_Revenue!D7</f>
        <v>1.4240664620891614</v>
      </c>
      <c r="E7" s="128">
        <f>+YK_3FS!E53/YK_Revenue!E7</f>
        <v>0.92662822266391731</v>
      </c>
      <c r="F7" s="128">
        <f>+YK_3FS!F53/YK_Revenue!F7</f>
        <v>0.55318346354798609</v>
      </c>
      <c r="G7" s="118">
        <v>0.5</v>
      </c>
      <c r="H7" s="118">
        <f>G7-5%</f>
        <v>0.45</v>
      </c>
      <c r="I7" s="118">
        <f t="shared" ref="I7:K7" si="1">H7-5%</f>
        <v>0.4</v>
      </c>
      <c r="J7" s="118">
        <f t="shared" si="1"/>
        <v>0.35000000000000003</v>
      </c>
      <c r="K7" s="118">
        <f t="shared" si="1"/>
        <v>0.30000000000000004</v>
      </c>
      <c r="O7" s="2" t="s">
        <v>315</v>
      </c>
    </row>
    <row r="8" spans="2:15" ht="15" customHeight="1" x14ac:dyDescent="0.35">
      <c r="B8" s="15" t="s">
        <v>317</v>
      </c>
      <c r="C8" s="16" t="s">
        <v>147</v>
      </c>
      <c r="D8" s="128">
        <f>+YK_3FS!D43/YK_Revenue!D7</f>
        <v>2.7314102157413376E-3</v>
      </c>
      <c r="E8" s="128">
        <f>+YK_3FS!E43/YK_Revenue!E7</f>
        <v>1.2737761211915851E-3</v>
      </c>
      <c r="F8" s="128">
        <f>+YK_3FS!F43/YK_Revenue!F7</f>
        <v>1.55109125148783E-2</v>
      </c>
      <c r="G8" s="163">
        <f>AVERAGE(D8:F8)</f>
        <v>6.5053662839370738E-3</v>
      </c>
      <c r="H8" s="163">
        <f>+G8</f>
        <v>6.5053662839370738E-3</v>
      </c>
      <c r="I8" s="163">
        <f t="shared" ref="I8:K8" si="2">+H8</f>
        <v>6.5053662839370738E-3</v>
      </c>
      <c r="J8" s="163">
        <f t="shared" si="2"/>
        <v>6.5053662839370738E-3</v>
      </c>
      <c r="K8" s="163">
        <f t="shared" si="2"/>
        <v>6.5053662839370738E-3</v>
      </c>
    </row>
    <row r="9" spans="2:15" ht="15" customHeight="1" x14ac:dyDescent="0.35">
      <c r="B9" s="15" t="s">
        <v>320</v>
      </c>
      <c r="C9" s="16" t="s">
        <v>147</v>
      </c>
      <c r="D9" s="128">
        <f>+YK_3FS!D52/YK_Revenue!D7</f>
        <v>0</v>
      </c>
      <c r="E9" s="128">
        <f>+YK_3FS!E52/YK_Revenue!E7</f>
        <v>0</v>
      </c>
      <c r="F9" s="128">
        <f>+YK_3FS!F52/YK_Revenue!F7</f>
        <v>2.0916354284445694E-2</v>
      </c>
      <c r="G9" s="163">
        <v>0</v>
      </c>
      <c r="H9" s="163">
        <v>0</v>
      </c>
      <c r="I9" s="163">
        <v>0</v>
      </c>
      <c r="J9" s="163">
        <v>0</v>
      </c>
      <c r="K9" s="163">
        <v>0</v>
      </c>
      <c r="O9" s="2" t="s">
        <v>314</v>
      </c>
    </row>
    <row r="10" spans="2:15" ht="15" customHeight="1" x14ac:dyDescent="0.35">
      <c r="B10" s="15" t="s">
        <v>163</v>
      </c>
      <c r="C10" s="16" t="s">
        <v>147</v>
      </c>
      <c r="D10" s="128">
        <f>+YK_3FS!D54/YK_Revenue!D7</f>
        <v>0.18233665799605314</v>
      </c>
      <c r="E10" s="128">
        <f>+YK_3FS!E54/YK_Revenue!E7</f>
        <v>0.14606069496729299</v>
      </c>
      <c r="F10" s="128">
        <f>+YK_3FS!F54/YK_Revenue!F7</f>
        <v>7.7904866339171888E-2</v>
      </c>
      <c r="G10" s="118">
        <v>7.0000000000000007E-2</v>
      </c>
      <c r="H10" s="118">
        <v>6.5000000000000002E-2</v>
      </c>
      <c r="I10" s="118">
        <v>0.06</v>
      </c>
      <c r="J10" s="118">
        <v>5.5E-2</v>
      </c>
      <c r="K10" s="118">
        <v>0.05</v>
      </c>
      <c r="O10" s="2" t="s">
        <v>315</v>
      </c>
    </row>
    <row r="11" spans="2:15" ht="15" customHeight="1" x14ac:dyDescent="0.35">
      <c r="B11" s="15" t="s">
        <v>164</v>
      </c>
      <c r="C11" s="16" t="s">
        <v>147</v>
      </c>
      <c r="D11" s="102">
        <f>+YK_3FS!D69/YK_Cost!D17</f>
        <v>1.9741624428235875</v>
      </c>
      <c r="E11" s="102">
        <f>+YK_3FS!E69/YK_Cost!E17</f>
        <v>1.6183399174409754</v>
      </c>
      <c r="F11" s="102">
        <f>+YK_3FS!F69/YK_Cost!F17</f>
        <v>0.75101238458557829</v>
      </c>
      <c r="G11" s="118">
        <v>0.7</v>
      </c>
      <c r="H11" s="118">
        <v>0.65</v>
      </c>
      <c r="I11" s="118">
        <v>0.6</v>
      </c>
      <c r="J11" s="118">
        <v>0.55000000000000004</v>
      </c>
      <c r="K11" s="118">
        <v>0.5</v>
      </c>
      <c r="O11" s="2" t="s">
        <v>315</v>
      </c>
    </row>
    <row r="12" spans="2:15" ht="15" customHeight="1" x14ac:dyDescent="0.35">
      <c r="B12" s="15" t="s">
        <v>318</v>
      </c>
      <c r="C12" s="16" t="s">
        <v>147</v>
      </c>
      <c r="D12" s="102">
        <f>+YK_3FS!D62/YK_Cost!D18</f>
        <v>0.25450516445681637</v>
      </c>
      <c r="E12" s="102">
        <f>+YK_3FS!E62/YK_Cost!E18</f>
        <v>0.12633303535455279</v>
      </c>
      <c r="F12" s="102">
        <f>+YK_3FS!F62/YK_Cost!F18</f>
        <v>3.8409231180624677E-2</v>
      </c>
      <c r="G12" s="118">
        <v>0.04</v>
      </c>
      <c r="H12" s="118">
        <v>0.04</v>
      </c>
      <c r="I12" s="118">
        <v>0.04</v>
      </c>
      <c r="J12" s="118">
        <v>0.04</v>
      </c>
      <c r="K12" s="118">
        <v>0.04</v>
      </c>
    </row>
    <row r="13" spans="2:15" ht="15" customHeight="1" x14ac:dyDescent="0.35">
      <c r="B13" s="15" t="s">
        <v>165</v>
      </c>
      <c r="C13" s="16" t="s">
        <v>147</v>
      </c>
      <c r="D13" s="98">
        <f>+YK_3FS!D70/YK_Revenue!D7</f>
        <v>3.3554940413184228E-2</v>
      </c>
      <c r="E13" s="98">
        <f>+YK_3FS!E70/YK_Revenue!E7</f>
        <v>7.4564973945958013E-2</v>
      </c>
      <c r="F13" s="98">
        <f>+YK_3FS!F70/YK_Revenue!F7</f>
        <v>1.2450439705706395E-2</v>
      </c>
      <c r="G13" s="118">
        <v>0.02</v>
      </c>
      <c r="H13" s="118">
        <f>+G13</f>
        <v>0.02</v>
      </c>
      <c r="I13" s="118">
        <f t="shared" ref="I13:K13" si="3">+H13</f>
        <v>0.02</v>
      </c>
      <c r="J13" s="118">
        <f t="shared" si="3"/>
        <v>0.02</v>
      </c>
      <c r="K13" s="118">
        <f t="shared" si="3"/>
        <v>0.02</v>
      </c>
    </row>
    <row r="14" spans="2:15" ht="15" customHeight="1" x14ac:dyDescent="0.35">
      <c r="B14" s="15" t="s">
        <v>345</v>
      </c>
      <c r="C14" s="16" t="s">
        <v>147</v>
      </c>
      <c r="D14" s="184">
        <f>+YK_3FS!D51/YK_Cost!D17</f>
        <v>2.1607443280461389E-3</v>
      </c>
      <c r="E14" s="184">
        <f>+YK_3FS!E51/YK_Cost!E17</f>
        <v>1.3810679981863083E-3</v>
      </c>
      <c r="F14" s="184">
        <f>+YK_3FS!F51/YK_Cost!F17</f>
        <v>4.6949113530847988E-3</v>
      </c>
      <c r="G14" s="118">
        <v>5.0000000000000001E-3</v>
      </c>
      <c r="H14" s="118">
        <v>5.0000000000000001E-3</v>
      </c>
      <c r="I14" s="118">
        <v>5.0000000000000001E-3</v>
      </c>
      <c r="J14" s="118">
        <v>5.0000000000000001E-3</v>
      </c>
      <c r="K14" s="118">
        <v>5.0000000000000001E-3</v>
      </c>
    </row>
    <row r="16" spans="2:15" ht="15" customHeight="1" x14ac:dyDescent="0.35">
      <c r="B16" s="87" t="s">
        <v>360</v>
      </c>
      <c r="C16" s="88"/>
      <c r="D16" s="89"/>
      <c r="E16" s="89"/>
      <c r="F16" s="89"/>
      <c r="G16" s="89"/>
      <c r="H16" s="89"/>
      <c r="I16" s="89"/>
      <c r="J16" s="89"/>
      <c r="K16" s="89"/>
      <c r="O16" s="2" t="s">
        <v>331</v>
      </c>
    </row>
    <row r="17" spans="2:14" ht="15" customHeight="1" x14ac:dyDescent="0.35">
      <c r="B17" s="15" t="s">
        <v>359</v>
      </c>
      <c r="C17" s="16" t="s">
        <v>23</v>
      </c>
      <c r="D17" s="186">
        <f>YK_3FS!D41</f>
        <v>10551</v>
      </c>
      <c r="E17" s="186">
        <f>YK_3FS!E41</f>
        <v>30069</v>
      </c>
      <c r="F17" s="186">
        <f>YK_3FS!F41</f>
        <v>210530</v>
      </c>
      <c r="G17" s="64">
        <f t="shared" ref="G17:K18" ca="1" si="4">+F17-G20-G23</f>
        <v>212925.55767955081</v>
      </c>
      <c r="H17" s="64">
        <f t="shared" ca="1" si="4"/>
        <v>219367.35377567087</v>
      </c>
      <c r="I17" s="64">
        <f t="shared" ca="1" si="4"/>
        <v>232091.23829125336</v>
      </c>
      <c r="J17" s="64">
        <f t="shared" ca="1" si="4"/>
        <v>248579.71388268692</v>
      </c>
      <c r="K17" s="64">
        <f t="shared" ca="1" si="4"/>
        <v>269544.49227151932</v>
      </c>
    </row>
    <row r="18" spans="2:14" ht="15" customHeight="1" x14ac:dyDescent="0.35">
      <c r="B18" s="15" t="s">
        <v>46</v>
      </c>
      <c r="C18" s="16" t="s">
        <v>23</v>
      </c>
      <c r="D18" s="186">
        <f>+YK_3FS!D45</f>
        <v>41178</v>
      </c>
      <c r="E18" s="186">
        <f>+YK_3FS!E45</f>
        <v>111279</v>
      </c>
      <c r="F18" s="186">
        <f>+YK_3FS!F45</f>
        <v>90450</v>
      </c>
      <c r="G18" s="64">
        <f t="shared" ca="1" si="4"/>
        <v>97636.67303865237</v>
      </c>
      <c r="H18" s="64">
        <f t="shared" ca="1" si="4"/>
        <v>110520.26523089249</v>
      </c>
      <c r="I18" s="64">
        <f t="shared" ca="1" si="4"/>
        <v>123244.14974647497</v>
      </c>
      <c r="J18" s="64">
        <f t="shared" ca="1" si="4"/>
        <v>125992.22901171389</v>
      </c>
      <c r="K18" s="64">
        <f t="shared" ca="1" si="4"/>
        <v>129486.35874318596</v>
      </c>
    </row>
    <row r="19" spans="2:14" ht="15" customHeight="1" x14ac:dyDescent="0.35">
      <c r="B19" s="15"/>
      <c r="C19" s="16"/>
      <c r="D19" s="98"/>
      <c r="E19" s="98"/>
      <c r="F19" s="98"/>
      <c r="G19" s="128"/>
      <c r="H19" s="128"/>
      <c r="I19" s="128"/>
      <c r="J19" s="128"/>
      <c r="K19" s="128"/>
    </row>
    <row r="20" spans="2:14" ht="15" customHeight="1" x14ac:dyDescent="0.35">
      <c r="B20" s="15" t="s">
        <v>324</v>
      </c>
      <c r="C20" s="16" t="s">
        <v>23</v>
      </c>
      <c r="D20" s="186">
        <f>+YK_3FS!D92</f>
        <v>7646</v>
      </c>
      <c r="E20" s="186">
        <f>+YK_3FS!E92</f>
        <v>12178</v>
      </c>
      <c r="F20" s="186">
        <f>+YK_3FS!F92</f>
        <v>18537</v>
      </c>
      <c r="G20" s="64">
        <f ca="1">+G26*YK_Revenue!G15</f>
        <v>11977.788397753942</v>
      </c>
      <c r="H20" s="64">
        <f ca="1">+H26*YK_Revenue!H15</f>
        <v>12883.592192240112</v>
      </c>
      <c r="I20" s="64">
        <f ca="1">+I26*YK_Revenue!I15</f>
        <v>12723.884515582493</v>
      </c>
      <c r="J20" s="64">
        <f ca="1">+J26*YK_Revenue!J15</f>
        <v>10992.317060955706</v>
      </c>
      <c r="K20" s="64">
        <f ca="1">+K26*YK_Revenue!K15</f>
        <v>13976.518925888286</v>
      </c>
    </row>
    <row r="21" spans="2:14" ht="15" customHeight="1" x14ac:dyDescent="0.35">
      <c r="B21" s="15" t="s">
        <v>101</v>
      </c>
      <c r="C21" s="16" t="s">
        <v>23</v>
      </c>
      <c r="D21" s="186">
        <f>+YK_3FS!D93</f>
        <v>4358</v>
      </c>
      <c r="E21" s="186">
        <f>+YK_3FS!E93</f>
        <v>28894</v>
      </c>
      <c r="F21" s="186">
        <f>+YK_3FS!F93</f>
        <v>57459</v>
      </c>
      <c r="G21" s="64">
        <f ca="1">+G27*YK_Revenue!G15</f>
        <v>55097.826629668132</v>
      </c>
      <c r="H21" s="64">
        <f ca="1">+H27*YK_Revenue!H15</f>
        <v>61197.062913140529</v>
      </c>
      <c r="I21" s="64">
        <f ca="1">+I27*YK_Revenue!I15</f>
        <v>63619.422577912468</v>
      </c>
      <c r="J21" s="64">
        <f ca="1">+J27*YK_Revenue!J15</f>
        <v>68701.981630973154</v>
      </c>
      <c r="K21" s="64">
        <f ca="1">+K27*YK_Revenue!K15</f>
        <v>52411.94597208107</v>
      </c>
    </row>
    <row r="22" spans="2:14" ht="15" customHeight="1" x14ac:dyDescent="0.35">
      <c r="B22" s="15"/>
      <c r="C22" s="16"/>
      <c r="D22" s="101"/>
      <c r="E22" s="101"/>
      <c r="F22" s="101"/>
    </row>
    <row r="23" spans="2:14" ht="15" customHeight="1" x14ac:dyDescent="0.35">
      <c r="B23" s="15" t="s">
        <v>118</v>
      </c>
      <c r="C23" s="16" t="s">
        <v>23</v>
      </c>
      <c r="D23" s="186">
        <f>+YK_3FS!D116</f>
        <v>-3749</v>
      </c>
      <c r="E23" s="186">
        <f>+YK_3FS!E116</f>
        <v>-11153</v>
      </c>
      <c r="F23" s="186">
        <f>+YK_3FS!F116</f>
        <v>-8487</v>
      </c>
      <c r="G23" s="135">
        <f ca="1">-G29*YK_Revenue!G15</f>
        <v>-14373.34607730473</v>
      </c>
      <c r="H23" s="135">
        <f ca="1">-H29*YK_Revenue!H15</f>
        <v>-19325.388288360169</v>
      </c>
      <c r="I23" s="135">
        <f ca="1">-I29*YK_Revenue!I15</f>
        <v>-25447.769031164986</v>
      </c>
      <c r="J23" s="135">
        <f ca="1">-J29*YK_Revenue!J15</f>
        <v>-27480.792652389264</v>
      </c>
      <c r="K23" s="135">
        <f ca="1">-K29*YK_Revenue!K15</f>
        <v>-34941.297314720716</v>
      </c>
    </row>
    <row r="24" spans="2:14" ht="15" customHeight="1" x14ac:dyDescent="0.35">
      <c r="B24" s="15" t="s">
        <v>119</v>
      </c>
      <c r="C24" s="16" t="s">
        <v>23</v>
      </c>
      <c r="D24" s="186">
        <f>+YK_3FS!D117</f>
        <v>-41975</v>
      </c>
      <c r="E24" s="186">
        <f>+YK_3FS!E117</f>
        <v>-76637</v>
      </c>
      <c r="F24" s="186">
        <f>+YK_3FS!F117</f>
        <v>-96821</v>
      </c>
      <c r="G24" s="135">
        <f ca="1">-G30*YK_Revenue!G15</f>
        <v>-62284.499668320495</v>
      </c>
      <c r="H24" s="135">
        <f ca="1">-H30*YK_Revenue!H15</f>
        <v>-74080.655105380647</v>
      </c>
      <c r="I24" s="135">
        <f ca="1">-I30*YK_Revenue!I15</f>
        <v>-76343.30709349495</v>
      </c>
      <c r="J24" s="135">
        <f ca="1">-J30*YK_Revenue!J15</f>
        <v>-71450.060896212075</v>
      </c>
      <c r="K24" s="135">
        <f ca="1">-K30*YK_Revenue!K15</f>
        <v>-55906.075703553142</v>
      </c>
    </row>
    <row r="25" spans="2:14" ht="15" customHeight="1" x14ac:dyDescent="0.35">
      <c r="B25" s="15"/>
      <c r="C25" s="16"/>
      <c r="D25" s="186"/>
      <c r="E25" s="186"/>
      <c r="F25" s="186"/>
    </row>
    <row r="26" spans="2:14" ht="15" customHeight="1" x14ac:dyDescent="0.35">
      <c r="B26" s="15" t="s">
        <v>329</v>
      </c>
      <c r="C26" s="16" t="s">
        <v>5</v>
      </c>
      <c r="D26" s="121">
        <f>+D20/YK_Revenue!D15</f>
        <v>2.509452292180854E-2</v>
      </c>
      <c r="E26" s="121">
        <f>+E20/YK_Revenue!E15</f>
        <v>1.2265193258877359E-2</v>
      </c>
      <c r="F26" s="121">
        <f>+F20/YK_Revenue!F15</f>
        <v>8.2094083353594464E-3</v>
      </c>
      <c r="G26" s="118">
        <v>5.0000000000000001E-3</v>
      </c>
      <c r="H26" s="118">
        <v>4.0000000000000001E-3</v>
      </c>
      <c r="I26" s="118">
        <v>3.0000000000000001E-3</v>
      </c>
      <c r="J26" s="118">
        <v>2E-3</v>
      </c>
      <c r="K26" s="118">
        <v>2E-3</v>
      </c>
    </row>
    <row r="27" spans="2:14" ht="15" customHeight="1" x14ac:dyDescent="0.35">
      <c r="B27" s="15" t="s">
        <v>330</v>
      </c>
      <c r="C27" s="16" t="s">
        <v>5</v>
      </c>
      <c r="D27" s="121">
        <f>+D21/YK_Revenue!D15</f>
        <v>1.4303156015333718E-2</v>
      </c>
      <c r="E27" s="121">
        <f>+E21/YK_Revenue!E15</f>
        <v>2.9100878142716571E-2</v>
      </c>
      <c r="F27" s="121">
        <f>+F21/YK_Revenue!F15</f>
        <v>2.5446641503016582E-2</v>
      </c>
      <c r="G27" s="118">
        <v>2.3E-2</v>
      </c>
      <c r="H27" s="118">
        <v>1.9E-2</v>
      </c>
      <c r="I27" s="118">
        <v>1.4999999999999999E-2</v>
      </c>
      <c r="J27" s="118">
        <v>1.2500000000000001E-2</v>
      </c>
      <c r="K27" s="118">
        <v>7.4999999999999997E-3</v>
      </c>
    </row>
    <row r="28" spans="2:14" ht="15" customHeight="1" x14ac:dyDescent="0.35">
      <c r="B28" s="15"/>
      <c r="C28" s="16"/>
      <c r="D28" s="101"/>
      <c r="E28" s="101"/>
      <c r="F28" s="101"/>
    </row>
    <row r="29" spans="2:14" ht="15" customHeight="1" x14ac:dyDescent="0.35">
      <c r="B29" s="15" t="s">
        <v>332</v>
      </c>
      <c r="C29" s="16" t="s">
        <v>5</v>
      </c>
      <c r="D29" s="121">
        <f>-D23/YK_Revenue!D15</f>
        <v>1.2304390064590663E-2</v>
      </c>
      <c r="E29" s="121">
        <f>-E23/YK_Revenue!E15</f>
        <v>1.1232854361657019E-2</v>
      </c>
      <c r="F29" s="121">
        <f>-F23/YK_Revenue!F15</f>
        <v>3.7586043341530785E-3</v>
      </c>
      <c r="G29" s="118">
        <v>6.0000000000000001E-3</v>
      </c>
      <c r="H29" s="118">
        <f>+G29</f>
        <v>6.0000000000000001E-3</v>
      </c>
      <c r="I29" s="118">
        <f>+H29</f>
        <v>6.0000000000000001E-3</v>
      </c>
      <c r="J29" s="118">
        <v>5.0000000000000001E-3</v>
      </c>
      <c r="K29" s="118">
        <f>+J29</f>
        <v>5.0000000000000001E-3</v>
      </c>
    </row>
    <row r="30" spans="2:14" ht="15" customHeight="1" x14ac:dyDescent="0.35">
      <c r="B30" s="15" t="s">
        <v>333</v>
      </c>
      <c r="C30" s="16" t="s">
        <v>5</v>
      </c>
      <c r="D30" s="121">
        <f>-D24/YK_Revenue!D15</f>
        <v>0.13776387649004884</v>
      </c>
      <c r="E30" s="121">
        <f>-E24/YK_Revenue!E15</f>
        <v>7.7185713235390391E-2</v>
      </c>
      <c r="F30" s="121">
        <f>-F24/YK_Revenue!F15</f>
        <v>4.2878735741373304E-2</v>
      </c>
      <c r="G30" s="118">
        <v>2.5999999999999999E-2</v>
      </c>
      <c r="H30" s="118">
        <v>2.3E-2</v>
      </c>
      <c r="I30" s="118">
        <v>1.7999999999999999E-2</v>
      </c>
      <c r="J30" s="118">
        <v>1.2999999999999999E-2</v>
      </c>
      <c r="K30" s="118">
        <v>8.0000000000000002E-3</v>
      </c>
    </row>
    <row r="32" spans="2:14" ht="15" customHeight="1" x14ac:dyDescent="0.35">
      <c r="B32" s="87" t="s">
        <v>334</v>
      </c>
      <c r="C32" s="88"/>
      <c r="D32" s="89"/>
      <c r="E32" s="89"/>
      <c r="F32" s="89"/>
      <c r="G32" s="89"/>
      <c r="H32" s="89"/>
      <c r="I32" s="89"/>
      <c r="J32" s="89"/>
      <c r="K32" s="89"/>
      <c r="N32" s="2" t="s">
        <v>342</v>
      </c>
    </row>
    <row r="33" spans="2:14" ht="15" customHeight="1" x14ac:dyDescent="0.35">
      <c r="B33" s="15" t="s">
        <v>339</v>
      </c>
      <c r="C33" s="16" t="s">
        <v>23</v>
      </c>
      <c r="D33" s="35">
        <f>+YK_3FS!D113+YK_3FS!D123</f>
        <v>-72726</v>
      </c>
      <c r="E33" s="35">
        <f>+YK_3FS!E113+YK_3FS!E123</f>
        <v>246986</v>
      </c>
      <c r="F33" s="35">
        <f>+YK_3FS!F113+YK_3FS!F123</f>
        <v>-61012</v>
      </c>
      <c r="G33" s="35">
        <f ca="1">+YK_3FS!G113+YK_3FS!G123</f>
        <v>334950.19722154521</v>
      </c>
      <c r="H33" s="35">
        <f ca="1">+YK_3FS!H113+YK_3FS!H123</f>
        <v>400898.30045108439</v>
      </c>
      <c r="I33" s="35">
        <f ca="1">+YK_3FS!I113+YK_3FS!I123</f>
        <v>674064.60044070939</v>
      </c>
      <c r="J33" s="35">
        <f ca="1">+YK_3FS!J113+YK_3FS!J123</f>
        <v>1036334.3612971789</v>
      </c>
      <c r="K33" s="35">
        <f ca="1">+YK_3FS!K113+YK_3FS!K123</f>
        <v>1471693.7545673763</v>
      </c>
    </row>
    <row r="35" spans="2:14" ht="15" customHeight="1" x14ac:dyDescent="0.35">
      <c r="B35" s="2" t="s">
        <v>335</v>
      </c>
      <c r="D35" s="133">
        <v>5.5E-2</v>
      </c>
      <c r="N35" s="2" t="s">
        <v>336</v>
      </c>
    </row>
    <row r="37" spans="2:14" ht="15" customHeight="1" x14ac:dyDescent="0.35">
      <c r="B37" s="28" t="s">
        <v>358</v>
      </c>
    </row>
    <row r="38" spans="2:14" ht="15" customHeight="1" x14ac:dyDescent="0.35">
      <c r="B38" s="2" t="s">
        <v>340</v>
      </c>
      <c r="C38" s="1" t="s">
        <v>23</v>
      </c>
      <c r="F38" s="191"/>
      <c r="G38" s="191">
        <f>+F41</f>
        <v>136500</v>
      </c>
      <c r="H38" s="191">
        <f t="shared" ref="H38:K38" ca="1" si="5">+G41</f>
        <v>2827566.49</v>
      </c>
      <c r="I38" s="191">
        <f t="shared" ca="1" si="5"/>
        <v>2426668.1895489157</v>
      </c>
      <c r="J38" s="191">
        <f t="shared" ca="1" si="5"/>
        <v>1752603.5891082061</v>
      </c>
      <c r="K38" s="191">
        <f t="shared" ca="1" si="5"/>
        <v>716269.2278110272</v>
      </c>
    </row>
    <row r="39" spans="2:14" ht="15" customHeight="1" x14ac:dyDescent="0.35">
      <c r="B39" s="2" t="s">
        <v>337</v>
      </c>
      <c r="C39" s="1" t="s">
        <v>23</v>
      </c>
      <c r="F39" s="191"/>
      <c r="G39" s="191">
        <f ca="1">+IF(Leverage=1,Returns!D33,IF(G33&lt;0,-G33,0))</f>
        <v>2827566.49</v>
      </c>
      <c r="H39" s="191">
        <f ca="1">IF(H33&lt;0,-H33,0)</f>
        <v>0</v>
      </c>
      <c r="I39" s="191">
        <f t="shared" ref="I39:K39" ca="1" si="6">IF(I33&lt;0,-I33,0)</f>
        <v>0</v>
      </c>
      <c r="J39" s="191">
        <f t="shared" ca="1" si="6"/>
        <v>0</v>
      </c>
      <c r="K39" s="191">
        <f t="shared" ca="1" si="6"/>
        <v>0</v>
      </c>
    </row>
    <row r="40" spans="2:14" ht="15" customHeight="1" x14ac:dyDescent="0.35">
      <c r="B40" s="2" t="s">
        <v>338</v>
      </c>
      <c r="C40" s="1" t="s">
        <v>23</v>
      </c>
      <c r="F40" s="191"/>
      <c r="G40" s="191">
        <f ca="1">IF(G33&gt;0,MIN(G38,G33),0)</f>
        <v>136500</v>
      </c>
      <c r="H40" s="191">
        <f t="shared" ref="H40:K40" ca="1" si="7">IF(H33&gt;0,MIN(H38,H33),0)</f>
        <v>400898.30045108439</v>
      </c>
      <c r="I40" s="191">
        <f t="shared" ca="1" si="7"/>
        <v>674064.60044070939</v>
      </c>
      <c r="J40" s="191">
        <f t="shared" ca="1" si="7"/>
        <v>1036334.3612971789</v>
      </c>
      <c r="K40" s="191">
        <f t="shared" ca="1" si="7"/>
        <v>716269.2278110272</v>
      </c>
    </row>
    <row r="41" spans="2:14" s="28" customFormat="1" ht="15" customHeight="1" x14ac:dyDescent="0.35">
      <c r="B41" s="28" t="s">
        <v>341</v>
      </c>
      <c r="C41" s="49" t="s">
        <v>23</v>
      </c>
      <c r="D41" s="192">
        <f>+YK_3FS!D73</f>
        <v>275708</v>
      </c>
      <c r="E41" s="192">
        <f>+YK_3FS!E73</f>
        <v>45100</v>
      </c>
      <c r="F41" s="192">
        <f>+YK_3FS!F73</f>
        <v>136500</v>
      </c>
      <c r="G41" s="185">
        <f ca="1">+G38+G39-G40</f>
        <v>2827566.49</v>
      </c>
      <c r="H41" s="185">
        <f t="shared" ref="H41:K41" ca="1" si="8">+H38+H39-H40</f>
        <v>2426668.1895489157</v>
      </c>
      <c r="I41" s="185">
        <f t="shared" ca="1" si="8"/>
        <v>1752603.5891082063</v>
      </c>
      <c r="J41" s="185">
        <f t="shared" ca="1" si="8"/>
        <v>716269.2278110272</v>
      </c>
      <c r="K41" s="185">
        <f t="shared" ca="1" si="8"/>
        <v>0</v>
      </c>
    </row>
    <row r="42" spans="2:14" ht="15" customHeight="1" x14ac:dyDescent="0.35">
      <c r="F42" s="191"/>
      <c r="G42" s="191"/>
      <c r="H42" s="191"/>
      <c r="I42" s="191"/>
      <c r="J42" s="191"/>
      <c r="K42" s="191"/>
    </row>
    <row r="43" spans="2:14" ht="15" customHeight="1" x14ac:dyDescent="0.35">
      <c r="F43" s="191"/>
      <c r="G43" s="191"/>
      <c r="H43" s="191"/>
      <c r="I43" s="191"/>
      <c r="J43" s="191"/>
      <c r="K43" s="191"/>
    </row>
    <row r="44" spans="2:14" s="28" customFormat="1" ht="15" customHeight="1" x14ac:dyDescent="0.35">
      <c r="B44" s="28" t="s">
        <v>343</v>
      </c>
      <c r="C44" s="49" t="s">
        <v>23</v>
      </c>
      <c r="D44" s="186">
        <f>+YK_Cost!D95</f>
        <v>5536</v>
      </c>
      <c r="E44" s="186">
        <f>+YK_Cost!E95</f>
        <v>2952</v>
      </c>
      <c r="F44" s="186">
        <f>+YK_Cost!F95</f>
        <v>4379</v>
      </c>
      <c r="G44" s="185">
        <f ca="1">+AVERAGE(G41,G38)*$D$35</f>
        <v>81511.828475000002</v>
      </c>
      <c r="H44" s="185">
        <f t="shared" ref="H44:K44" ca="1" si="9">+AVERAGE(H41,H38)*$D$35</f>
        <v>144491.45368759517</v>
      </c>
      <c r="I44" s="185">
        <f t="shared" ca="1" si="9"/>
        <v>114929.97391307086</v>
      </c>
      <c r="J44" s="185">
        <f t="shared" ca="1" si="9"/>
        <v>67894.002465278914</v>
      </c>
      <c r="K44" s="185">
        <f t="shared" ca="1" si="9"/>
        <v>19697.40376480325</v>
      </c>
    </row>
    <row r="46" spans="2:14" ht="15" customHeight="1" x14ac:dyDescent="0.35">
      <c r="B46" s="87" t="s">
        <v>346</v>
      </c>
      <c r="C46" s="88"/>
      <c r="D46" s="89"/>
      <c r="E46" s="89"/>
      <c r="F46" s="89"/>
      <c r="G46" s="89"/>
      <c r="H46" s="89"/>
      <c r="I46" s="89"/>
      <c r="J46" s="89"/>
      <c r="K46" s="89"/>
    </row>
    <row r="47" spans="2:14" ht="15" customHeight="1" x14ac:dyDescent="0.35">
      <c r="B47" s="2" t="s">
        <v>351</v>
      </c>
      <c r="C47" s="16" t="s">
        <v>23</v>
      </c>
      <c r="D47" s="189">
        <f>+YK_3FS!D72</f>
        <v>5286</v>
      </c>
      <c r="E47" s="189">
        <f>+YK_3FS!E72</f>
        <v>6112</v>
      </c>
      <c r="F47" s="189">
        <f>+YK_3FS!F72</f>
        <v>10212</v>
      </c>
      <c r="G47" s="64">
        <f ca="1">+G49/$D$54</f>
        <v>28390.074357273446</v>
      </c>
      <c r="H47" s="64">
        <f ca="1">+H49/$D$54</f>
        <v>29248.980503422787</v>
      </c>
      <c r="I47" s="64">
        <f ca="1">+I49/$D$54</f>
        <v>30945.498438833787</v>
      </c>
      <c r="J47" s="64">
        <f ca="1">+J49/$D$54</f>
        <v>33143.96185102492</v>
      </c>
      <c r="K47" s="64">
        <f ca="1">+K49/$D$54</f>
        <v>35939.265636202581</v>
      </c>
    </row>
    <row r="48" spans="2:14" ht="15" customHeight="1" x14ac:dyDescent="0.35">
      <c r="B48" s="2" t="s">
        <v>350</v>
      </c>
      <c r="C48" s="16" t="s">
        <v>23</v>
      </c>
      <c r="D48" s="189">
        <f>+YK_3FS!D63</f>
        <v>886</v>
      </c>
      <c r="E48" s="189">
        <f>+YK_3FS!E63</f>
        <v>13301</v>
      </c>
      <c r="F48" s="189">
        <f>+YK_3FS!F63</f>
        <v>17568</v>
      </c>
      <c r="G48" s="64">
        <f ca="1">+G49-G47</f>
        <v>56780.148714546885</v>
      </c>
      <c r="H48" s="64">
        <f t="shared" ref="H48:K48" ca="1" si="10">+H49-H47</f>
        <v>58497.961006845566</v>
      </c>
      <c r="I48" s="64">
        <f t="shared" ca="1" si="10"/>
        <v>61890.996877667567</v>
      </c>
      <c r="J48" s="64">
        <f t="shared" ca="1" si="10"/>
        <v>66287.923702049855</v>
      </c>
      <c r="K48" s="64">
        <f t="shared" ca="1" si="10"/>
        <v>71878.531272405147</v>
      </c>
    </row>
    <row r="49" spans="2:11" ht="15" customHeight="1" x14ac:dyDescent="0.35">
      <c r="B49" s="2" t="s">
        <v>158</v>
      </c>
      <c r="C49" s="16"/>
      <c r="D49" s="64">
        <f>SUM(D47:D48)</f>
        <v>6172</v>
      </c>
      <c r="E49" s="64">
        <f>SUM(E47:E48)</f>
        <v>19413</v>
      </c>
      <c r="F49" s="64">
        <f>SUM(F47:F48)</f>
        <v>27780</v>
      </c>
      <c r="G49" s="64">
        <f ca="1">+$D$53*G17</f>
        <v>85170.223071820335</v>
      </c>
      <c r="H49" s="64">
        <f ca="1">+$D$53*H17</f>
        <v>87746.941510268356</v>
      </c>
      <c r="I49" s="64">
        <f ca="1">+$D$53*I17</f>
        <v>92836.495316501358</v>
      </c>
      <c r="J49" s="64">
        <f ca="1">+$D$53*J17</f>
        <v>99431.885553074768</v>
      </c>
      <c r="K49" s="64">
        <f ca="1">+$D$53*K17</f>
        <v>107817.79690860774</v>
      </c>
    </row>
    <row r="50" spans="2:11" ht="15" customHeight="1" x14ac:dyDescent="0.35">
      <c r="C50" s="16"/>
      <c r="D50" s="64"/>
      <c r="E50" s="64"/>
      <c r="F50" s="64"/>
    </row>
    <row r="51" spans="2:11" ht="15" customHeight="1" x14ac:dyDescent="0.35">
      <c r="C51" s="16"/>
      <c r="D51" s="64">
        <f>D49-D57</f>
        <v>11552</v>
      </c>
      <c r="E51" s="64">
        <f>E49-E57</f>
        <v>28636</v>
      </c>
      <c r="F51" s="64">
        <f>F49-F57</f>
        <v>35963</v>
      </c>
    </row>
    <row r="52" spans="2:11" ht="15" customHeight="1" x14ac:dyDescent="0.35">
      <c r="C52" s="16"/>
      <c r="D52" s="64"/>
      <c r="E52" s="64"/>
      <c r="F52" s="64"/>
    </row>
    <row r="53" spans="2:11" ht="15" customHeight="1" x14ac:dyDescent="0.35">
      <c r="B53" s="2" t="s">
        <v>361</v>
      </c>
      <c r="C53" s="16" t="s">
        <v>353</v>
      </c>
      <c r="D53" s="122">
        <v>0.4</v>
      </c>
      <c r="E53" s="64"/>
      <c r="F53" s="64"/>
    </row>
    <row r="54" spans="2:11" ht="15" customHeight="1" x14ac:dyDescent="0.35">
      <c r="B54" s="2" t="s">
        <v>352</v>
      </c>
      <c r="C54" s="16" t="s">
        <v>353</v>
      </c>
      <c r="D54" s="140">
        <v>3</v>
      </c>
      <c r="E54" s="64"/>
      <c r="F54" s="64"/>
    </row>
    <row r="55" spans="2:11" ht="15" customHeight="1" x14ac:dyDescent="0.35">
      <c r="C55" s="16"/>
      <c r="D55" s="102"/>
      <c r="E55" s="102"/>
      <c r="F55" s="102"/>
    </row>
    <row r="57" spans="2:11" ht="15" customHeight="1" x14ac:dyDescent="0.35">
      <c r="B57" s="15" t="s">
        <v>348</v>
      </c>
      <c r="C57" s="16" t="s">
        <v>23</v>
      </c>
      <c r="D57" s="186">
        <f>+YK_3FS!D132</f>
        <v>-5380</v>
      </c>
      <c r="E57" s="186">
        <f>+YK_3FS!E132</f>
        <v>-9223</v>
      </c>
      <c r="F57" s="186">
        <f>+YK_3FS!F132</f>
        <v>-8183</v>
      </c>
      <c r="G57" s="35">
        <f ca="1">-G49/$D$54</f>
        <v>-28390.074357273446</v>
      </c>
      <c r="H57" s="35">
        <f ca="1">-H49/$D$54</f>
        <v>-29248.980503422787</v>
      </c>
      <c r="I57" s="35">
        <f ca="1">-I49/$D$54</f>
        <v>-30945.498438833787</v>
      </c>
      <c r="J57" s="35">
        <f ca="1">-J49/$D$54</f>
        <v>-33143.96185102492</v>
      </c>
      <c r="K57" s="35">
        <f ca="1">-K49/$D$54</f>
        <v>-35939.265636202581</v>
      </c>
    </row>
    <row r="59" spans="2:11" ht="15" customHeight="1" x14ac:dyDescent="0.35">
      <c r="B59" s="2" t="s">
        <v>311</v>
      </c>
      <c r="C59" s="16" t="s">
        <v>23</v>
      </c>
      <c r="D59" s="2">
        <f>+YK_Cost!D96</f>
        <v>414</v>
      </c>
      <c r="E59" s="2">
        <f>+YK_Cost!E96</f>
        <v>1011</v>
      </c>
      <c r="F59" s="2">
        <f>+YK_Cost!F96</f>
        <v>1236</v>
      </c>
      <c r="G59" s="64">
        <f ca="1">+G60*AVERAGE(G49,F49)</f>
        <v>3736.5525298740731</v>
      </c>
      <c r="H59" s="64">
        <f ca="1">+H60*AVERAGE(H49,G49)</f>
        <v>5720.343450468602</v>
      </c>
      <c r="I59" s="64">
        <f ca="1">+I60*AVERAGE(I49,H49)</f>
        <v>5973.9545383577497</v>
      </c>
      <c r="J59" s="64">
        <f ca="1">+J60*AVERAGE(J49,I49)</f>
        <v>6360.5089517724336</v>
      </c>
      <c r="K59" s="64">
        <f ca="1">+K60*AVERAGE(K49,J49)</f>
        <v>6856.1115175964715</v>
      </c>
    </row>
    <row r="60" spans="2:11" ht="15" customHeight="1" x14ac:dyDescent="0.35">
      <c r="B60" s="22" t="s">
        <v>349</v>
      </c>
      <c r="C60" s="23" t="s">
        <v>5</v>
      </c>
      <c r="D60" s="24">
        <f>+D59/D49</f>
        <v>6.7077122488658464E-2</v>
      </c>
      <c r="E60" s="24">
        <f>E59/AVERAGE(E49,D49)</f>
        <v>7.9030682040257969E-2</v>
      </c>
      <c r="F60" s="24">
        <f>F59/AVERAGE(F49,E49)</f>
        <v>5.2380649672620939E-2</v>
      </c>
      <c r="G60" s="24">
        <f>AVERAGE(D60:F60)</f>
        <v>6.6162818067179122E-2</v>
      </c>
      <c r="H60" s="24">
        <f>+G60</f>
        <v>6.6162818067179122E-2</v>
      </c>
      <c r="I60" s="24">
        <f t="shared" ref="I60:K60" si="11">+H60</f>
        <v>6.6162818067179122E-2</v>
      </c>
      <c r="J60" s="24">
        <f t="shared" si="11"/>
        <v>6.6162818067179122E-2</v>
      </c>
      <c r="K60" s="24">
        <f t="shared" si="11"/>
        <v>6.6162818067179122E-2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8CE13-DCD4-4515-B2EF-ED29268858CB}">
  <sheetPr>
    <tabColor rgb="FF00B24F"/>
  </sheetPr>
  <dimension ref="B1:XFD192"/>
  <sheetViews>
    <sheetView showGridLines="0" zoomScale="70" zoomScaleNormal="70" workbookViewId="0">
      <pane xSplit="3" ySplit="5" topLeftCell="D6" activePane="bottomRight" state="frozen"/>
      <selection activeCell="G18" sqref="G18"/>
      <selection pane="topRight" activeCell="G18" sqref="G18"/>
      <selection pane="bottomLeft" activeCell="G18" sqref="G18"/>
      <selection pane="bottomRight" activeCell="D6" sqref="D6"/>
    </sheetView>
  </sheetViews>
  <sheetFormatPr defaultColWidth="9.08984375" defaultRowHeight="10" outlineLevelRow="1" x14ac:dyDescent="0.35"/>
  <cols>
    <col min="1" max="1" width="1.7265625" style="2" customWidth="1"/>
    <col min="2" max="2" width="58.7265625" style="2" customWidth="1"/>
    <col min="3" max="3" width="9.08984375" style="1"/>
    <col min="4" max="13" width="11.6328125" style="2" customWidth="1"/>
    <col min="14" max="16384" width="9.08984375" style="2"/>
  </cols>
  <sheetData>
    <row r="1" spans="2:13" ht="15" customHeight="1" x14ac:dyDescent="0.35">
      <c r="B1" s="371" t="s">
        <v>704</v>
      </c>
      <c r="H1" s="3"/>
      <c r="I1" s="4">
        <v>1</v>
      </c>
      <c r="J1" s="4">
        <v>2</v>
      </c>
      <c r="K1" s="4">
        <v>3</v>
      </c>
      <c r="L1" s="4">
        <v>4</v>
      </c>
      <c r="M1" s="4">
        <v>5</v>
      </c>
    </row>
    <row r="2" spans="2:13" ht="15" customHeight="1" x14ac:dyDescent="0.35">
      <c r="B2" s="372" t="s">
        <v>0</v>
      </c>
      <c r="C2" s="373"/>
      <c r="D2" s="5" t="s">
        <v>1</v>
      </c>
      <c r="E2" s="5"/>
      <c r="F2" s="5"/>
      <c r="G2" s="5"/>
      <c r="H2" s="5"/>
      <c r="I2" s="374" t="s">
        <v>2</v>
      </c>
      <c r="J2" s="374"/>
      <c r="K2" s="374"/>
      <c r="L2" s="374"/>
      <c r="M2" s="374"/>
    </row>
    <row r="3" spans="2:13" ht="15" customHeight="1" x14ac:dyDescent="0.35">
      <c r="B3" s="6" t="s">
        <v>3</v>
      </c>
      <c r="C3" s="7"/>
      <c r="D3" s="8" t="str">
        <f t="shared" ref="D3:M3" si="0">IF(ROUND(D74,0)-ROUND(D107,0)=0,"Balanced",D74-D107)</f>
        <v>Balanced</v>
      </c>
      <c r="E3" s="8" t="str">
        <f t="shared" si="0"/>
        <v>Balanced</v>
      </c>
      <c r="F3" s="8" t="str">
        <f t="shared" si="0"/>
        <v>Balanced</v>
      </c>
      <c r="G3" s="8" t="str">
        <f t="shared" si="0"/>
        <v>Balanced</v>
      </c>
      <c r="H3" s="8" t="str">
        <f t="shared" si="0"/>
        <v>Balanced</v>
      </c>
      <c r="I3" s="8" t="str">
        <f t="shared" si="0"/>
        <v>Balanced</v>
      </c>
      <c r="J3" s="8" t="str">
        <f t="shared" si="0"/>
        <v>Balanced</v>
      </c>
      <c r="K3" s="8" t="str">
        <f t="shared" si="0"/>
        <v>Balanced</v>
      </c>
      <c r="L3" s="8" t="str">
        <f t="shared" si="0"/>
        <v>Balanced</v>
      </c>
      <c r="M3" s="8" t="str">
        <f t="shared" si="0"/>
        <v>Balanced</v>
      </c>
    </row>
    <row r="4" spans="2:13" ht="15" customHeight="1" x14ac:dyDescent="0.35">
      <c r="B4" s="9"/>
      <c r="C4" s="10" t="s">
        <v>4</v>
      </c>
      <c r="D4" s="11">
        <v>2015</v>
      </c>
      <c r="E4" s="11">
        <f t="shared" ref="E4:M4" si="1">D4+1</f>
        <v>2016</v>
      </c>
      <c r="F4" s="11">
        <f t="shared" si="1"/>
        <v>2017</v>
      </c>
      <c r="G4" s="11">
        <f t="shared" si="1"/>
        <v>2018</v>
      </c>
      <c r="H4" s="11">
        <f t="shared" si="1"/>
        <v>2019</v>
      </c>
      <c r="I4" s="12">
        <f t="shared" si="1"/>
        <v>2020</v>
      </c>
      <c r="J4" s="12">
        <f t="shared" si="1"/>
        <v>2021</v>
      </c>
      <c r="K4" s="12">
        <f t="shared" si="1"/>
        <v>2022</v>
      </c>
      <c r="L4" s="12">
        <f t="shared" si="1"/>
        <v>2023</v>
      </c>
      <c r="M4" s="12">
        <f t="shared" si="1"/>
        <v>2024</v>
      </c>
    </row>
    <row r="5" spans="2:13" ht="2.25" customHeight="1" x14ac:dyDescent="0.35"/>
    <row r="7" spans="2:13" ht="15" customHeight="1" x14ac:dyDescent="0.35">
      <c r="B7" s="375" t="s">
        <v>19</v>
      </c>
      <c r="C7" s="376"/>
      <c r="D7" s="377"/>
      <c r="E7" s="377"/>
      <c r="F7" s="377"/>
      <c r="G7" s="377"/>
      <c r="H7" s="377"/>
      <c r="I7" s="377"/>
      <c r="J7" s="377"/>
      <c r="K7" s="377"/>
      <c r="L7" s="377"/>
      <c r="M7" s="377"/>
    </row>
    <row r="8" spans="2:13" s="28" customFormat="1" ht="15" customHeight="1" x14ac:dyDescent="0.35">
      <c r="B8" s="13" t="s">
        <v>21</v>
      </c>
      <c r="C8" s="49" t="s">
        <v>23</v>
      </c>
      <c r="D8" s="130">
        <v>555715</v>
      </c>
      <c r="E8" s="130">
        <v>1094777</v>
      </c>
      <c r="F8" s="130">
        <v>1726256</v>
      </c>
      <c r="G8" s="130">
        <v>3246493</v>
      </c>
      <c r="H8" s="130">
        <v>3683514</v>
      </c>
      <c r="I8" s="190">
        <f ca="1">HF_Rev!I15</f>
        <v>3534169.9889008589</v>
      </c>
      <c r="J8" s="190">
        <f ca="1">HF_Rev!J15</f>
        <v>4356817.2546350071</v>
      </c>
      <c r="K8" s="190">
        <f ca="1">HF_Rev!K15</f>
        <v>5220492.658863659</v>
      </c>
      <c r="L8" s="190">
        <f ca="1">HF_Rev!L15</f>
        <v>6071923.6938349511</v>
      </c>
      <c r="M8" s="190">
        <f ca="1">HF_Rev!M15</f>
        <v>6853332.327285463</v>
      </c>
    </row>
    <row r="9" spans="2:13" ht="15" customHeight="1" x14ac:dyDescent="0.35">
      <c r="B9" s="40" t="s">
        <v>22</v>
      </c>
      <c r="C9" s="41" t="s">
        <v>23</v>
      </c>
      <c r="D9" s="42">
        <v>-297511</v>
      </c>
      <c r="E9" s="42">
        <v>-630681</v>
      </c>
      <c r="F9" s="42">
        <v>-1159234</v>
      </c>
      <c r="G9" s="42">
        <v>-2357014</v>
      </c>
      <c r="H9" s="42">
        <v>-2698145</v>
      </c>
      <c r="I9" s="43">
        <f ca="1">-HF_Cost!I17</f>
        <v>-2793103.5228519132</v>
      </c>
      <c r="J9" s="43">
        <f ca="1">-HF_Cost!J17</f>
        <v>-3172652.5997407632</v>
      </c>
      <c r="K9" s="43">
        <f ca="1">-HF_Cost!K17</f>
        <v>-3511063.9530115733</v>
      </c>
      <c r="L9" s="43">
        <f ca="1">-HF_Cost!L17</f>
        <v>-4000783.2434379449</v>
      </c>
      <c r="M9" s="43">
        <f ca="1">-HF_Cost!M17</f>
        <v>-4376116.493748039</v>
      </c>
    </row>
    <row r="10" spans="2:13" ht="15" customHeight="1" x14ac:dyDescent="0.35">
      <c r="B10" s="13" t="s">
        <v>24</v>
      </c>
      <c r="C10" s="14" t="s">
        <v>23</v>
      </c>
      <c r="D10" s="25">
        <f t="shared" ref="D10:M10" si="2">SUM(D8:D9)</f>
        <v>258204</v>
      </c>
      <c r="E10" s="25">
        <f t="shared" si="2"/>
        <v>464096</v>
      </c>
      <c r="F10" s="25">
        <f t="shared" si="2"/>
        <v>567022</v>
      </c>
      <c r="G10" s="25">
        <f t="shared" si="2"/>
        <v>889479</v>
      </c>
      <c r="H10" s="25">
        <f t="shared" si="2"/>
        <v>985369</v>
      </c>
      <c r="I10" s="25">
        <f t="shared" ca="1" si="2"/>
        <v>741066.46604894567</v>
      </c>
      <c r="J10" s="25">
        <f t="shared" ca="1" si="2"/>
        <v>1184164.6548942439</v>
      </c>
      <c r="K10" s="25">
        <f t="shared" ca="1" si="2"/>
        <v>1709428.7058520857</v>
      </c>
      <c r="L10" s="25">
        <f t="shared" ca="1" si="2"/>
        <v>2071140.4503970062</v>
      </c>
      <c r="M10" s="25">
        <f t="shared" ca="1" si="2"/>
        <v>2477215.833537424</v>
      </c>
    </row>
    <row r="11" spans="2:13" ht="15" customHeight="1" x14ac:dyDescent="0.35">
      <c r="B11" s="22" t="s">
        <v>25</v>
      </c>
      <c r="C11" s="23" t="s">
        <v>5</v>
      </c>
      <c r="D11" s="24"/>
      <c r="E11" s="24">
        <f t="shared" ref="E11:M11" si="3">E8/D8</f>
        <v>1.9700332004714647</v>
      </c>
      <c r="F11" s="24">
        <f t="shared" si="3"/>
        <v>1.576810619879665</v>
      </c>
      <c r="G11" s="24">
        <f t="shared" si="3"/>
        <v>1.8806555922180719</v>
      </c>
      <c r="H11" s="24">
        <f t="shared" si="3"/>
        <v>1.134613258060313</v>
      </c>
      <c r="I11" s="24">
        <f t="shared" ca="1" si="3"/>
        <v>0.9594561033026775</v>
      </c>
      <c r="J11" s="24">
        <f t="shared" ca="1" si="3"/>
        <v>1.2327695805005674</v>
      </c>
      <c r="K11" s="24">
        <f t="shared" ca="1" si="3"/>
        <v>1.19823539840002</v>
      </c>
      <c r="L11" s="24">
        <f t="shared" ca="1" si="3"/>
        <v>1.1630940010088286</v>
      </c>
      <c r="M11" s="24">
        <f t="shared" ca="1" si="3"/>
        <v>1.128692103664594</v>
      </c>
    </row>
    <row r="12" spans="2:13" ht="15" customHeight="1" x14ac:dyDescent="0.35">
      <c r="B12" s="22" t="s">
        <v>26</v>
      </c>
      <c r="C12" s="23"/>
      <c r="D12" s="24">
        <f t="shared" ref="D12:M12" si="4">+D10/D8</f>
        <v>0.46463385008502561</v>
      </c>
      <c r="E12" s="24">
        <f t="shared" si="4"/>
        <v>0.42391829568944178</v>
      </c>
      <c r="F12" s="24">
        <f t="shared" si="4"/>
        <v>0.3284692421054583</v>
      </c>
      <c r="G12" s="24">
        <f t="shared" si="4"/>
        <v>0.27398149326057381</v>
      </c>
      <c r="H12" s="24">
        <f t="shared" si="4"/>
        <v>0.26750787427440209</v>
      </c>
      <c r="I12" s="24">
        <f t="shared" ca="1" si="4"/>
        <v>0.20968614084106926</v>
      </c>
      <c r="J12" s="24">
        <f t="shared" ca="1" si="4"/>
        <v>0.27179580544363396</v>
      </c>
      <c r="K12" s="24">
        <f t="shared" ca="1" si="4"/>
        <v>0.32744585953008043</v>
      </c>
      <c r="L12" s="24">
        <f t="shared" ca="1" si="4"/>
        <v>0.34110119870246586</v>
      </c>
      <c r="M12" s="24">
        <f t="shared" ca="1" si="4"/>
        <v>0.36146150737135269</v>
      </c>
    </row>
    <row r="13" spans="2:13" ht="15" customHeight="1" x14ac:dyDescent="0.35">
      <c r="B13" s="26"/>
      <c r="C13" s="7"/>
      <c r="D13" s="39"/>
      <c r="E13" s="39"/>
      <c r="F13" s="39"/>
      <c r="G13" s="39"/>
      <c r="H13" s="126"/>
      <c r="I13" s="39"/>
      <c r="J13" s="39"/>
      <c r="K13" s="39"/>
      <c r="L13" s="39"/>
      <c r="M13" s="39"/>
    </row>
    <row r="14" spans="2:13" ht="15" customHeight="1" x14ac:dyDescent="0.35">
      <c r="B14" s="15" t="s">
        <v>705</v>
      </c>
      <c r="C14" s="16" t="s">
        <v>23</v>
      </c>
      <c r="D14" s="17">
        <v>-65203</v>
      </c>
      <c r="E14" s="17">
        <v>-81920</v>
      </c>
      <c r="F14" s="17">
        <v>-94978</v>
      </c>
      <c r="G14" s="17">
        <v>-132541</v>
      </c>
      <c r="H14" s="17">
        <v>-200591</v>
      </c>
      <c r="I14" s="35">
        <f ca="1">-I15*I$8</f>
        <v>-176708.49944504295</v>
      </c>
      <c r="J14" s="35">
        <f ca="1">-J15*J$8</f>
        <v>-217840.86273175036</v>
      </c>
      <c r="K14" s="35">
        <f ca="1">-K15*K$8</f>
        <v>-261024.63294318295</v>
      </c>
      <c r="L14" s="35">
        <f ca="1">-L15*L$8</f>
        <v>-303596.18469174759</v>
      </c>
      <c r="M14" s="35">
        <f ca="1">-M15*M$8</f>
        <v>-342666.61636427318</v>
      </c>
    </row>
    <row r="15" spans="2:13" s="291" customFormat="1" ht="15" customHeight="1" outlineLevel="1" x14ac:dyDescent="0.35">
      <c r="B15" s="289" t="s">
        <v>706</v>
      </c>
      <c r="C15" s="7"/>
      <c r="D15" s="290">
        <f>-D14/D$8</f>
        <v>0.11733172579469692</v>
      </c>
      <c r="E15" s="290">
        <f>-E14/E$8</f>
        <v>7.4828024337376467E-2</v>
      </c>
      <c r="F15" s="290">
        <f>-F14/F$8</f>
        <v>5.5019649461030114E-2</v>
      </c>
      <c r="G15" s="290">
        <f>-G14/G$8</f>
        <v>4.0825900440875737E-2</v>
      </c>
      <c r="H15" s="290">
        <f>-H14/H$8</f>
        <v>5.4456423947350271E-2</v>
      </c>
      <c r="I15" s="218">
        <v>0.05</v>
      </c>
      <c r="J15" s="218">
        <f>I15</f>
        <v>0.05</v>
      </c>
      <c r="K15" s="218">
        <f>J15</f>
        <v>0.05</v>
      </c>
      <c r="L15" s="218">
        <f>K15</f>
        <v>0.05</v>
      </c>
      <c r="M15" s="218">
        <f>L15</f>
        <v>0.05</v>
      </c>
    </row>
    <row r="16" spans="2:13" ht="15" customHeight="1" x14ac:dyDescent="0.35">
      <c r="B16" s="15" t="s">
        <v>28</v>
      </c>
      <c r="C16" s="16" t="s">
        <v>23</v>
      </c>
      <c r="D16" s="17">
        <v>-118025</v>
      </c>
      <c r="E16" s="17">
        <v>-146029</v>
      </c>
      <c r="F16" s="17">
        <v>-215853</v>
      </c>
      <c r="G16" s="17">
        <v>-294078</v>
      </c>
      <c r="H16" s="17">
        <v>-260288</v>
      </c>
      <c r="I16" s="35">
        <f ca="1">-I17*I$8</f>
        <v>-282733.59911206871</v>
      </c>
      <c r="J16" s="35">
        <f ca="1">-J17*J$8</f>
        <v>-348545.38037080056</v>
      </c>
      <c r="K16" s="35">
        <f ca="1">-K17*K$8</f>
        <v>-417639.41270909272</v>
      </c>
      <c r="L16" s="35">
        <f ca="1">-L17*L$8</f>
        <v>-485753.89550679608</v>
      </c>
      <c r="M16" s="35">
        <f ca="1">-M17*M$8</f>
        <v>-548266.58618283703</v>
      </c>
    </row>
    <row r="17" spans="2:13" s="291" customFormat="1" ht="15" customHeight="1" outlineLevel="1" x14ac:dyDescent="0.35">
      <c r="B17" s="289" t="s">
        <v>706</v>
      </c>
      <c r="C17" s="7"/>
      <c r="D17" s="290">
        <f>-D16/D$8</f>
        <v>0.21238404577886147</v>
      </c>
      <c r="E17" s="290">
        <f>-E16/E$8</f>
        <v>0.13338698200638122</v>
      </c>
      <c r="F17" s="290">
        <f>-F16/F$8</f>
        <v>0.12504112947326468</v>
      </c>
      <c r="G17" s="290">
        <f>-G16/G$8</f>
        <v>9.0583284793775934E-2</v>
      </c>
      <c r="H17" s="290">
        <f>-H16/H$8</f>
        <v>7.0662959337198128E-2</v>
      </c>
      <c r="I17" s="218">
        <v>0.08</v>
      </c>
      <c r="J17" s="218">
        <f>I17</f>
        <v>0.08</v>
      </c>
      <c r="K17" s="218">
        <f>J17</f>
        <v>0.08</v>
      </c>
      <c r="L17" s="218">
        <f>K17</f>
        <v>0.08</v>
      </c>
      <c r="M17" s="218">
        <f>L17</f>
        <v>0.08</v>
      </c>
    </row>
    <row r="18" spans="2:13" ht="15" customHeight="1" x14ac:dyDescent="0.35">
      <c r="B18" s="15" t="s">
        <v>29</v>
      </c>
      <c r="C18" s="16" t="s">
        <v>23</v>
      </c>
      <c r="D18" s="17">
        <v>-79763</v>
      </c>
      <c r="E18" s="17">
        <v>-93271</v>
      </c>
      <c r="F18" s="17">
        <v>-130780</v>
      </c>
      <c r="G18" s="17">
        <v>-231704</v>
      </c>
      <c r="H18" s="17">
        <v>-305366</v>
      </c>
      <c r="I18" s="35">
        <f ca="1">-I19*I$8</f>
        <v>-282733.59911206871</v>
      </c>
      <c r="J18" s="35">
        <f ca="1">-J19*J$8</f>
        <v>-348545.38037080056</v>
      </c>
      <c r="K18" s="35">
        <f ca="1">-K19*K$8</f>
        <v>-417639.41270909272</v>
      </c>
      <c r="L18" s="35">
        <f ca="1">-L19*L$8</f>
        <v>-485753.89550679608</v>
      </c>
      <c r="M18" s="35">
        <f ca="1">-M19*M$8</f>
        <v>-548266.58618283703</v>
      </c>
    </row>
    <row r="19" spans="2:13" s="291" customFormat="1" ht="15" customHeight="1" outlineLevel="1" x14ac:dyDescent="0.35">
      <c r="B19" s="289" t="s">
        <v>706</v>
      </c>
      <c r="C19" s="7"/>
      <c r="D19" s="290">
        <f>-D18/D$8</f>
        <v>0.1435322062568043</v>
      </c>
      <c r="E19" s="290">
        <f>-E18/E$8</f>
        <v>8.5196345922502942E-2</v>
      </c>
      <c r="F19" s="290">
        <f>-F18/F$8</f>
        <v>7.5759331176835878E-2</v>
      </c>
      <c r="G19" s="290">
        <f>-G18/G$8</f>
        <v>7.1370552778028479E-2</v>
      </c>
      <c r="H19" s="290">
        <f>-H18/H$8</f>
        <v>8.2900730118034033E-2</v>
      </c>
      <c r="I19" s="218">
        <v>0.08</v>
      </c>
      <c r="J19" s="218">
        <f>I19</f>
        <v>0.08</v>
      </c>
      <c r="K19" s="218">
        <f>J19</f>
        <v>0.08</v>
      </c>
      <c r="L19" s="218">
        <f>K19</f>
        <v>0.08</v>
      </c>
      <c r="M19" s="218">
        <f>L19</f>
        <v>0.08</v>
      </c>
    </row>
    <row r="20" spans="2:13" ht="15" customHeight="1" x14ac:dyDescent="0.35">
      <c r="B20" s="15" t="s">
        <v>707</v>
      </c>
      <c r="C20" s="16" t="s">
        <v>23</v>
      </c>
      <c r="D20" s="292">
        <f>-75188</f>
        <v>-75188</v>
      </c>
      <c r="E20" s="292">
        <f>-72451</f>
        <v>-72451</v>
      </c>
      <c r="F20" s="292">
        <v>-65289</v>
      </c>
      <c r="G20" s="292">
        <v>-91467</v>
      </c>
      <c r="H20" s="292">
        <v>-15347</v>
      </c>
      <c r="I20" s="140">
        <v>-20000</v>
      </c>
      <c r="J20" s="140">
        <f>+I20</f>
        <v>-20000</v>
      </c>
      <c r="K20" s="140">
        <f t="shared" ref="K20:M20" si="5">+J20</f>
        <v>-20000</v>
      </c>
      <c r="L20" s="140">
        <f t="shared" si="5"/>
        <v>-20000</v>
      </c>
      <c r="M20" s="140">
        <f t="shared" si="5"/>
        <v>-20000</v>
      </c>
    </row>
    <row r="21" spans="2:13" ht="15" customHeight="1" x14ac:dyDescent="0.35">
      <c r="B21" s="15" t="s">
        <v>708</v>
      </c>
      <c r="C21" s="16" t="s">
        <v>23</v>
      </c>
      <c r="D21" s="17">
        <f>85108-D25</f>
        <v>59054</v>
      </c>
      <c r="E21" s="17">
        <f>94126-E25</f>
        <v>55779</v>
      </c>
      <c r="F21" s="17">
        <f>124688-F25</f>
        <v>63055</v>
      </c>
      <c r="G21" s="17">
        <v>32513</v>
      </c>
      <c r="H21" s="17">
        <v>29734</v>
      </c>
      <c r="I21" s="140">
        <f>AVERAGE(G21:H21)</f>
        <v>31123.5</v>
      </c>
      <c r="J21" s="140">
        <f>AVERAGE(H21:I21)</f>
        <v>30428.75</v>
      </c>
      <c r="K21" s="140">
        <f>AVERAGE(I21:J21)</f>
        <v>30776.125</v>
      </c>
      <c r="L21" s="140">
        <f>AVERAGE(J21:K21)</f>
        <v>30602.4375</v>
      </c>
      <c r="M21" s="140">
        <f>AVERAGE(K21:L21)</f>
        <v>30689.28125</v>
      </c>
    </row>
    <row r="22" spans="2:13" ht="15" customHeight="1" x14ac:dyDescent="0.35">
      <c r="B22" s="2" t="s">
        <v>709</v>
      </c>
      <c r="C22" s="16" t="s">
        <v>23</v>
      </c>
      <c r="D22" s="17"/>
      <c r="E22" s="17"/>
      <c r="F22" s="17"/>
      <c r="G22" s="17">
        <v>4410</v>
      </c>
      <c r="H22" s="17">
        <v>3927</v>
      </c>
      <c r="I22" s="140">
        <v>0</v>
      </c>
      <c r="J22" s="140">
        <v>0</v>
      </c>
      <c r="K22" s="140">
        <v>0</v>
      </c>
      <c r="L22" s="140">
        <v>0</v>
      </c>
      <c r="M22" s="140">
        <v>0</v>
      </c>
    </row>
    <row r="23" spans="2:13" ht="15" customHeight="1" x14ac:dyDescent="0.35">
      <c r="B23" s="19" t="s">
        <v>33</v>
      </c>
      <c r="C23" s="20" t="s">
        <v>23</v>
      </c>
      <c r="D23" s="21">
        <f t="shared" ref="D23:M23" si="6">D10+D14+D16+D18+D20+D21+D22</f>
        <v>-20921</v>
      </c>
      <c r="E23" s="21">
        <f t="shared" si="6"/>
        <v>126204</v>
      </c>
      <c r="F23" s="21">
        <f t="shared" si="6"/>
        <v>123177</v>
      </c>
      <c r="G23" s="21">
        <f t="shared" si="6"/>
        <v>176612</v>
      </c>
      <c r="H23" s="21">
        <f t="shared" si="6"/>
        <v>237438</v>
      </c>
      <c r="I23" s="21">
        <f t="shared" ca="1" si="6"/>
        <v>10014.26837976533</v>
      </c>
      <c r="J23" s="21">
        <f t="shared" ca="1" si="6"/>
        <v>279661.7814208924</v>
      </c>
      <c r="K23" s="21">
        <f t="shared" ca="1" si="6"/>
        <v>623901.37249071733</v>
      </c>
      <c r="L23" s="21">
        <f t="shared" ca="1" si="6"/>
        <v>806638.91219166655</v>
      </c>
      <c r="M23" s="21">
        <f t="shared" ca="1" si="6"/>
        <v>1048705.3260574769</v>
      </c>
    </row>
    <row r="24" spans="2:13" ht="15" customHeight="1" x14ac:dyDescent="0.35">
      <c r="B24" s="13"/>
      <c r="C24" s="16"/>
      <c r="D24" s="25"/>
      <c r="E24" s="25"/>
      <c r="F24" s="25"/>
      <c r="G24" s="25"/>
      <c r="H24" s="25"/>
    </row>
    <row r="25" spans="2:13" ht="15" customHeight="1" x14ac:dyDescent="0.35">
      <c r="B25" s="15" t="s">
        <v>710</v>
      </c>
      <c r="C25" s="16"/>
      <c r="D25" s="17">
        <v>26054</v>
      </c>
      <c r="E25" s="17">
        <v>38347</v>
      </c>
      <c r="F25" s="17">
        <v>61633</v>
      </c>
      <c r="G25" s="17">
        <v>33355</v>
      </c>
      <c r="H25" s="17">
        <v>30646</v>
      </c>
      <c r="I25" s="140">
        <v>26054</v>
      </c>
      <c r="J25" s="140">
        <v>38347</v>
      </c>
      <c r="K25" s="140">
        <v>61633</v>
      </c>
      <c r="L25" s="140">
        <v>33355</v>
      </c>
      <c r="M25" s="140">
        <v>30646</v>
      </c>
    </row>
    <row r="26" spans="2:13" ht="15" customHeight="1" x14ac:dyDescent="0.35">
      <c r="B26" s="15" t="s">
        <v>34</v>
      </c>
      <c r="C26" s="16" t="s">
        <v>23</v>
      </c>
      <c r="D26" s="17">
        <v>-1534</v>
      </c>
      <c r="E26" s="17">
        <v>-15167</v>
      </c>
      <c r="F26" s="17">
        <v>-22285</v>
      </c>
      <c r="G26" s="17">
        <v>-24451</v>
      </c>
      <c r="H26" s="17">
        <v>-18866</v>
      </c>
      <c r="I26" s="140">
        <v>-1534</v>
      </c>
      <c r="J26" s="140">
        <v>-15167</v>
      </c>
      <c r="K26" s="140">
        <v>-22285</v>
      </c>
      <c r="L26" s="140">
        <v>-24451</v>
      </c>
      <c r="M26" s="140">
        <v>-18866</v>
      </c>
    </row>
    <row r="27" spans="2:13" ht="15" customHeight="1" x14ac:dyDescent="0.35">
      <c r="B27" s="15" t="s">
        <v>35</v>
      </c>
      <c r="C27" s="16" t="s">
        <v>23</v>
      </c>
      <c r="D27" s="17">
        <v>-45</v>
      </c>
      <c r="E27" s="17">
        <v>-9689</v>
      </c>
      <c r="F27" s="17">
        <v>-7129</v>
      </c>
      <c r="G27" s="17">
        <v>3051</v>
      </c>
      <c r="H27" s="17">
        <v>239</v>
      </c>
      <c r="I27" s="140">
        <v>0</v>
      </c>
      <c r="J27" s="140">
        <v>0</v>
      </c>
      <c r="K27" s="140">
        <v>0</v>
      </c>
      <c r="L27" s="140">
        <v>0</v>
      </c>
      <c r="M27" s="140">
        <v>0</v>
      </c>
    </row>
    <row r="28" spans="2:13" ht="15" customHeight="1" x14ac:dyDescent="0.35">
      <c r="B28" s="19" t="s">
        <v>37</v>
      </c>
      <c r="C28" s="20" t="s">
        <v>23</v>
      </c>
      <c r="D28" s="21">
        <f t="shared" ref="D28:M28" si="7">+D23+SUM(D25:D27)</f>
        <v>3554</v>
      </c>
      <c r="E28" s="21">
        <f t="shared" si="7"/>
        <v>139695</v>
      </c>
      <c r="F28" s="21">
        <f t="shared" si="7"/>
        <v>155396</v>
      </c>
      <c r="G28" s="21">
        <f t="shared" si="7"/>
        <v>188567</v>
      </c>
      <c r="H28" s="21">
        <f t="shared" si="7"/>
        <v>249457</v>
      </c>
      <c r="I28" s="21">
        <f t="shared" ca="1" si="7"/>
        <v>34534.26837976533</v>
      </c>
      <c r="J28" s="21">
        <f t="shared" ca="1" si="7"/>
        <v>302841.7814208924</v>
      </c>
      <c r="K28" s="21">
        <f t="shared" ca="1" si="7"/>
        <v>663249.37249071733</v>
      </c>
      <c r="L28" s="21">
        <f t="shared" ca="1" si="7"/>
        <v>815542.91219166655</v>
      </c>
      <c r="M28" s="21">
        <f t="shared" ca="1" si="7"/>
        <v>1060485.3260574769</v>
      </c>
    </row>
    <row r="29" spans="2:13" ht="15" customHeight="1" x14ac:dyDescent="0.35">
      <c r="B29" s="13"/>
      <c r="C29" s="16"/>
      <c r="D29" s="17"/>
      <c r="E29" s="17"/>
      <c r="F29" s="17"/>
      <c r="G29" s="17"/>
      <c r="H29" s="17"/>
      <c r="I29" s="18"/>
      <c r="J29" s="18"/>
      <c r="K29" s="18"/>
      <c r="L29" s="18"/>
      <c r="M29" s="18"/>
    </row>
    <row r="30" spans="2:13" ht="15" customHeight="1" x14ac:dyDescent="0.35">
      <c r="B30" s="15" t="s">
        <v>38</v>
      </c>
      <c r="C30" s="16" t="s">
        <v>23</v>
      </c>
      <c r="D30" s="292">
        <v>-11128</v>
      </c>
      <c r="E30" s="292">
        <v>-20962</v>
      </c>
      <c r="F30" s="292">
        <v>-22570</v>
      </c>
      <c r="G30" s="292">
        <v>-14001</v>
      </c>
      <c r="H30" s="292">
        <v>-6902</v>
      </c>
      <c r="I30" s="293">
        <f ca="1">-I28*I31</f>
        <v>-6906.8536759530662</v>
      </c>
      <c r="J30" s="293">
        <f ca="1">-J28*J31</f>
        <v>-60568.356284178481</v>
      </c>
      <c r="K30" s="293">
        <f ca="1">-K28*K31</f>
        <v>-132649.87449814347</v>
      </c>
      <c r="L30" s="293">
        <f ca="1">-L28*L31</f>
        <v>-163108.58243833331</v>
      </c>
      <c r="M30" s="293">
        <f ca="1">-M28*M31</f>
        <v>-212097.06521149538</v>
      </c>
    </row>
    <row r="31" spans="2:13" ht="15" customHeight="1" outlineLevel="1" x14ac:dyDescent="0.35">
      <c r="B31" s="294" t="s">
        <v>711</v>
      </c>
      <c r="C31" s="41"/>
      <c r="D31" s="295">
        <f>-D30/D28</f>
        <v>3.1311198649409118</v>
      </c>
      <c r="E31" s="295">
        <f>-E30/E28</f>
        <v>0.15005547800565519</v>
      </c>
      <c r="F31" s="295">
        <f>-F30/F28</f>
        <v>0.14524183376663491</v>
      </c>
      <c r="G31" s="295">
        <f>-G30/G28</f>
        <v>7.4249471010304033E-2</v>
      </c>
      <c r="H31" s="295">
        <f>-H30/H28</f>
        <v>2.7668095102562767E-2</v>
      </c>
      <c r="I31" s="296">
        <v>0.2</v>
      </c>
      <c r="J31" s="296">
        <v>0.2</v>
      </c>
      <c r="K31" s="296">
        <v>0.2</v>
      </c>
      <c r="L31" s="296">
        <v>0.2</v>
      </c>
      <c r="M31" s="296">
        <v>0.2</v>
      </c>
    </row>
    <row r="32" spans="2:13" ht="15" customHeight="1" x14ac:dyDescent="0.35">
      <c r="B32" s="13" t="s">
        <v>41</v>
      </c>
      <c r="C32" s="16" t="s">
        <v>23</v>
      </c>
      <c r="D32" s="25">
        <f t="shared" ref="D32:M32" si="8">+D28+D30</f>
        <v>-7574</v>
      </c>
      <c r="E32" s="25">
        <f t="shared" si="8"/>
        <v>118733</v>
      </c>
      <c r="F32" s="25">
        <f t="shared" si="8"/>
        <v>132826</v>
      </c>
      <c r="G32" s="25">
        <f t="shared" si="8"/>
        <v>174566</v>
      </c>
      <c r="H32" s="25">
        <f t="shared" si="8"/>
        <v>242555</v>
      </c>
      <c r="I32" s="21">
        <f t="shared" ca="1" si="8"/>
        <v>27627.414703812265</v>
      </c>
      <c r="J32" s="21">
        <f t="shared" ca="1" si="8"/>
        <v>242273.42513671392</v>
      </c>
      <c r="K32" s="21">
        <f t="shared" ca="1" si="8"/>
        <v>530599.49799257389</v>
      </c>
      <c r="L32" s="21">
        <f t="shared" ca="1" si="8"/>
        <v>652434.32975333324</v>
      </c>
      <c r="M32" s="21">
        <f t="shared" ca="1" si="8"/>
        <v>848388.26084598154</v>
      </c>
    </row>
    <row r="33" spans="2:13" ht="15" customHeight="1" x14ac:dyDescent="0.35">
      <c r="B33" s="13"/>
      <c r="C33" s="16"/>
      <c r="D33" s="25"/>
      <c r="E33" s="25"/>
      <c r="F33" s="25"/>
      <c r="G33" s="25"/>
      <c r="H33" s="25"/>
      <c r="I33" s="18"/>
      <c r="J33" s="18"/>
      <c r="K33" s="18"/>
      <c r="L33" s="18"/>
      <c r="M33" s="18"/>
    </row>
    <row r="34" spans="2:13" ht="15" customHeight="1" x14ac:dyDescent="0.35">
      <c r="B34" s="15" t="s">
        <v>712</v>
      </c>
      <c r="C34" s="16"/>
      <c r="I34" s="18"/>
      <c r="J34" s="18"/>
      <c r="K34" s="18"/>
      <c r="L34" s="18"/>
      <c r="M34" s="18"/>
    </row>
    <row r="35" spans="2:13" ht="15" customHeight="1" x14ac:dyDescent="0.35">
      <c r="B35" s="15" t="s">
        <v>713</v>
      </c>
      <c r="C35" s="16" t="s">
        <v>23</v>
      </c>
      <c r="D35" s="292">
        <v>-7547</v>
      </c>
      <c r="E35" s="292">
        <v>125193</v>
      </c>
      <c r="F35" s="292">
        <v>138239</v>
      </c>
      <c r="G35" s="292">
        <v>176065</v>
      </c>
      <c r="H35" s="292">
        <v>248995</v>
      </c>
      <c r="I35" s="18"/>
      <c r="J35" s="18"/>
      <c r="K35" s="18"/>
      <c r="L35" s="18"/>
      <c r="M35" s="18"/>
    </row>
    <row r="36" spans="2:13" ht="15" customHeight="1" x14ac:dyDescent="0.35">
      <c r="B36" s="15" t="s">
        <v>714</v>
      </c>
      <c r="C36" s="16" t="s">
        <v>23</v>
      </c>
      <c r="D36" s="292">
        <v>0</v>
      </c>
      <c r="E36" s="292">
        <v>-6460</v>
      </c>
      <c r="F36" s="292">
        <v>-5413</v>
      </c>
      <c r="G36" s="292">
        <v>-1499</v>
      </c>
      <c r="H36" s="292">
        <v>-6440</v>
      </c>
      <c r="I36" s="18"/>
      <c r="J36" s="18"/>
      <c r="K36" s="18"/>
      <c r="L36" s="18"/>
      <c r="M36" s="18"/>
    </row>
    <row r="37" spans="2:13" ht="15" customHeight="1" thickBot="1" x14ac:dyDescent="0.4">
      <c r="B37" s="297" t="s">
        <v>41</v>
      </c>
      <c r="C37" s="298" t="s">
        <v>23</v>
      </c>
      <c r="D37" s="299">
        <f>SUM(D35:D36)</f>
        <v>-7547</v>
      </c>
      <c r="E37" s="299">
        <f>SUM(E35:E36)</f>
        <v>118733</v>
      </c>
      <c r="F37" s="299">
        <f>SUM(F35:F36)</f>
        <v>132826</v>
      </c>
      <c r="G37" s="299">
        <f>SUM(G35:G36)</f>
        <v>174566</v>
      </c>
      <c r="H37" s="299">
        <f>SUM(H35:H36)</f>
        <v>242555</v>
      </c>
      <c r="I37" s="300">
        <f ca="1">I32</f>
        <v>27627.414703812265</v>
      </c>
      <c r="J37" s="300">
        <f ca="1">J32</f>
        <v>242273.42513671392</v>
      </c>
      <c r="K37" s="300">
        <f ca="1">K32</f>
        <v>530599.49799257389</v>
      </c>
      <c r="L37" s="300">
        <f ca="1">L32</f>
        <v>652434.32975333324</v>
      </c>
      <c r="M37" s="300">
        <f ca="1">M32</f>
        <v>848388.26084598154</v>
      </c>
    </row>
    <row r="38" spans="2:13" ht="15" customHeight="1" thickTop="1" x14ac:dyDescent="0.35">
      <c r="B38" s="13"/>
      <c r="C38" s="16"/>
      <c r="D38" s="93"/>
      <c r="E38" s="93"/>
      <c r="F38" s="93"/>
      <c r="G38" s="93"/>
      <c r="H38" s="93"/>
      <c r="I38" s="18"/>
      <c r="J38" s="18"/>
      <c r="K38" s="18"/>
      <c r="L38" s="18"/>
      <c r="M38" s="18"/>
    </row>
    <row r="39" spans="2:13" ht="15" customHeight="1" x14ac:dyDescent="0.35">
      <c r="B39" s="15" t="s">
        <v>39</v>
      </c>
      <c r="C39" s="16" t="s">
        <v>23</v>
      </c>
      <c r="D39" s="17"/>
      <c r="E39" s="17"/>
      <c r="F39" s="17"/>
      <c r="G39" s="17"/>
      <c r="H39" s="17"/>
      <c r="I39"/>
      <c r="J39"/>
      <c r="K39"/>
      <c r="L39"/>
      <c r="M39"/>
    </row>
    <row r="40" spans="2:13" ht="15" customHeight="1" x14ac:dyDescent="0.35">
      <c r="B40" s="19" t="s">
        <v>40</v>
      </c>
      <c r="C40" s="20" t="s">
        <v>23</v>
      </c>
      <c r="D40" s="21">
        <f t="shared" ref="D40:M40" si="9">+D32+D39</f>
        <v>-7574</v>
      </c>
      <c r="E40" s="21">
        <f t="shared" si="9"/>
        <v>118733</v>
      </c>
      <c r="F40" s="21">
        <f t="shared" si="9"/>
        <v>132826</v>
      </c>
      <c r="G40" s="21">
        <f t="shared" si="9"/>
        <v>174566</v>
      </c>
      <c r="H40" s="21">
        <f t="shared" si="9"/>
        <v>242555</v>
      </c>
      <c r="I40" s="21">
        <f t="shared" ca="1" si="9"/>
        <v>27627.414703812265</v>
      </c>
      <c r="J40" s="21">
        <f t="shared" ca="1" si="9"/>
        <v>242273.42513671392</v>
      </c>
      <c r="K40" s="21">
        <f t="shared" ca="1" si="9"/>
        <v>530599.49799257389</v>
      </c>
      <c r="L40" s="21">
        <f t="shared" ca="1" si="9"/>
        <v>652434.32975333324</v>
      </c>
      <c r="M40" s="21">
        <f t="shared" ca="1" si="9"/>
        <v>848388.26084598154</v>
      </c>
    </row>
    <row r="41" spans="2:13" s="26" customFormat="1" ht="15" customHeight="1" x14ac:dyDescent="0.35">
      <c r="B41" s="22" t="s">
        <v>11</v>
      </c>
      <c r="C41" s="23" t="s">
        <v>5</v>
      </c>
      <c r="D41" s="175">
        <f t="shared" ref="D41:M41" si="10">+D40/D8</f>
        <v>-1.3629288394230856E-2</v>
      </c>
      <c r="E41" s="175">
        <f t="shared" si="10"/>
        <v>0.10845405045959132</v>
      </c>
      <c r="F41" s="175">
        <f t="shared" si="10"/>
        <v>7.6944555152885785E-2</v>
      </c>
      <c r="G41" s="175">
        <f t="shared" si="10"/>
        <v>5.3770638039262672E-2</v>
      </c>
      <c r="H41" s="175">
        <f t="shared" si="10"/>
        <v>6.5848806330042448E-2</v>
      </c>
      <c r="I41" s="175">
        <f t="shared" ca="1" si="10"/>
        <v>7.8172285969765991E-3</v>
      </c>
      <c r="J41" s="175">
        <f t="shared" ca="1" si="10"/>
        <v>5.5607892407920238E-2</v>
      </c>
      <c r="K41" s="175">
        <f t="shared" ca="1" si="10"/>
        <v>0.10163782092322089</v>
      </c>
      <c r="L41" s="175">
        <f t="shared" ca="1" si="10"/>
        <v>0.10745100937545937</v>
      </c>
      <c r="M41" s="175">
        <f t="shared" ca="1" si="10"/>
        <v>0.12379207957977717</v>
      </c>
    </row>
    <row r="43" spans="2:13" ht="15" hidden="1" customHeight="1" outlineLevel="1" x14ac:dyDescent="0.35">
      <c r="B43" s="87" t="s">
        <v>6</v>
      </c>
      <c r="C43" s="88"/>
      <c r="D43" s="89"/>
      <c r="E43" s="89"/>
      <c r="F43" s="89"/>
      <c r="G43" s="89"/>
      <c r="H43" s="89"/>
      <c r="I43" s="89"/>
      <c r="J43" s="89"/>
      <c r="K43" s="89"/>
      <c r="L43" s="89"/>
      <c r="M43" s="89"/>
    </row>
    <row r="44" spans="2:13" ht="2.25" hidden="1" customHeight="1" outlineLevel="1" x14ac:dyDescent="0.35">
      <c r="D44" s="27"/>
      <c r="E44" s="27"/>
      <c r="F44" s="27"/>
      <c r="G44" s="27"/>
      <c r="H44" s="27"/>
    </row>
    <row r="45" spans="2:13" ht="15" hidden="1" customHeight="1" outlineLevel="1" x14ac:dyDescent="0.35">
      <c r="B45" s="29" t="s">
        <v>42</v>
      </c>
      <c r="C45" s="30"/>
      <c r="D45" s="31"/>
      <c r="E45" s="31"/>
      <c r="F45" s="31"/>
      <c r="G45" s="31"/>
      <c r="H45" s="31"/>
      <c r="I45" s="31"/>
      <c r="J45" s="31"/>
      <c r="K45" s="31"/>
      <c r="L45" s="31"/>
      <c r="M45" s="31"/>
    </row>
    <row r="46" spans="2:13" ht="15" hidden="1" customHeight="1" outlineLevel="1" x14ac:dyDescent="0.35">
      <c r="B46" s="13" t="s">
        <v>47</v>
      </c>
      <c r="C46" s="16"/>
      <c r="D46" s="17"/>
      <c r="E46" s="17"/>
      <c r="F46" s="17"/>
      <c r="G46" s="17"/>
      <c r="H46" s="17"/>
      <c r="I46" s="17"/>
      <c r="J46" s="17"/>
      <c r="K46" s="17"/>
      <c r="L46" s="17"/>
      <c r="M46" s="17"/>
    </row>
    <row r="47" spans="2:13" ht="15" hidden="1" customHeight="1" outlineLevel="1" x14ac:dyDescent="0.35">
      <c r="B47" s="15" t="s">
        <v>715</v>
      </c>
      <c r="C47" s="16" t="s">
        <v>23</v>
      </c>
      <c r="D47" s="17">
        <v>39036</v>
      </c>
      <c r="E47" s="17">
        <v>145509</v>
      </c>
      <c r="F47" s="17">
        <v>836113</v>
      </c>
      <c r="G47" s="17">
        <v>864716</v>
      </c>
      <c r="H47" s="17">
        <v>672859</v>
      </c>
      <c r="I47" s="186"/>
      <c r="J47" s="186"/>
      <c r="K47" s="186"/>
      <c r="L47" s="186"/>
      <c r="M47" s="186"/>
    </row>
    <row r="48" spans="2:13" ht="15" hidden="1" customHeight="1" outlineLevel="1" x14ac:dyDescent="0.35">
      <c r="B48" s="15" t="s">
        <v>716</v>
      </c>
      <c r="C48" s="16" t="s">
        <v>23</v>
      </c>
      <c r="D48" s="17">
        <v>0</v>
      </c>
      <c r="E48" s="17">
        <v>0</v>
      </c>
      <c r="F48" s="17">
        <v>0</v>
      </c>
      <c r="G48" s="17">
        <v>0</v>
      </c>
      <c r="H48" s="17">
        <v>12935</v>
      </c>
      <c r="I48" s="186"/>
      <c r="J48" s="186"/>
      <c r="K48" s="186"/>
      <c r="L48" s="186"/>
      <c r="M48" s="186"/>
    </row>
    <row r="49" spans="2:13" ht="15" hidden="1" customHeight="1" outlineLevel="1" x14ac:dyDescent="0.35">
      <c r="B49" s="15" t="s">
        <v>717</v>
      </c>
      <c r="C49" s="16" t="s">
        <v>23</v>
      </c>
      <c r="D49" s="17">
        <v>0</v>
      </c>
      <c r="E49" s="17">
        <v>0</v>
      </c>
      <c r="F49" s="17">
        <v>0</v>
      </c>
      <c r="G49" s="17">
        <v>0</v>
      </c>
      <c r="H49" s="17">
        <v>0</v>
      </c>
      <c r="I49" s="186"/>
      <c r="J49" s="186"/>
      <c r="K49" s="186"/>
      <c r="L49" s="186"/>
      <c r="M49" s="186"/>
    </row>
    <row r="50" spans="2:13" ht="15" hidden="1" customHeight="1" outlineLevel="1" x14ac:dyDescent="0.35">
      <c r="B50" s="194" t="s">
        <v>718</v>
      </c>
      <c r="C50" s="195" t="s">
        <v>23</v>
      </c>
      <c r="D50" s="196">
        <v>118435</v>
      </c>
      <c r="E50" s="196">
        <v>121869</v>
      </c>
      <c r="F50" s="196">
        <v>0</v>
      </c>
      <c r="G50" s="196">
        <v>0</v>
      </c>
      <c r="H50" s="196">
        <v>0</v>
      </c>
      <c r="I50" s="197"/>
      <c r="J50" s="197"/>
      <c r="K50" s="197"/>
      <c r="L50" s="197"/>
      <c r="M50" s="197"/>
    </row>
    <row r="51" spans="2:13" ht="15" hidden="1" customHeight="1" outlineLevel="1" x14ac:dyDescent="0.35">
      <c r="B51" s="194" t="s">
        <v>719</v>
      </c>
      <c r="C51" s="195" t="s">
        <v>23</v>
      </c>
      <c r="D51" s="198">
        <v>32509</v>
      </c>
      <c r="E51" s="198">
        <v>29759</v>
      </c>
      <c r="F51" s="198">
        <v>38459</v>
      </c>
      <c r="G51" s="198">
        <v>33830</v>
      </c>
      <c r="H51" s="198">
        <v>32586</v>
      </c>
      <c r="I51" s="197"/>
      <c r="J51" s="197"/>
      <c r="K51" s="197"/>
      <c r="L51" s="197"/>
      <c r="M51" s="197"/>
    </row>
    <row r="52" spans="2:13" ht="15" hidden="1" customHeight="1" outlineLevel="1" x14ac:dyDescent="0.35">
      <c r="B52" s="15" t="s">
        <v>720</v>
      </c>
      <c r="C52" s="16" t="s">
        <v>23</v>
      </c>
      <c r="D52" s="17">
        <v>27205</v>
      </c>
      <c r="E52" s="17">
        <v>80326</v>
      </c>
      <c r="F52" s="17">
        <v>354</v>
      </c>
      <c r="G52" s="17">
        <v>24641</v>
      </c>
      <c r="H52" s="17">
        <v>54880</v>
      </c>
      <c r="I52" s="186"/>
      <c r="J52" s="186"/>
      <c r="K52" s="186"/>
      <c r="L52" s="186"/>
      <c r="M52" s="186"/>
    </row>
    <row r="53" spans="2:13" ht="15" hidden="1" customHeight="1" outlineLevel="1" x14ac:dyDescent="0.35">
      <c r="B53" s="15" t="s">
        <v>721</v>
      </c>
      <c r="C53" s="16" t="s">
        <v>23</v>
      </c>
      <c r="D53" s="17">
        <v>0</v>
      </c>
      <c r="E53" s="17">
        <v>0</v>
      </c>
      <c r="F53" s="17">
        <v>0</v>
      </c>
      <c r="G53" s="17">
        <v>23600</v>
      </c>
      <c r="H53" s="17">
        <v>23600</v>
      </c>
      <c r="I53" s="186"/>
      <c r="J53" s="186"/>
      <c r="K53" s="186"/>
      <c r="L53" s="186"/>
      <c r="M53" s="186"/>
    </row>
    <row r="54" spans="2:13" ht="15" hidden="1" customHeight="1" outlineLevel="1" x14ac:dyDescent="0.35">
      <c r="B54" s="15" t="s">
        <v>722</v>
      </c>
      <c r="C54" s="16" t="s">
        <v>23</v>
      </c>
      <c r="D54" s="17">
        <v>128148</v>
      </c>
      <c r="E54" s="17">
        <v>224831</v>
      </c>
      <c r="F54" s="17">
        <v>11800</v>
      </c>
      <c r="G54" s="17">
        <v>0</v>
      </c>
      <c r="H54" s="17">
        <v>0</v>
      </c>
      <c r="I54" s="186"/>
      <c r="J54" s="186"/>
      <c r="K54" s="186"/>
      <c r="L54" s="186"/>
      <c r="M54" s="186"/>
    </row>
    <row r="55" spans="2:13" ht="15" hidden="1" customHeight="1" outlineLevel="1" x14ac:dyDescent="0.35">
      <c r="B55" s="40" t="s">
        <v>229</v>
      </c>
      <c r="C55" s="41" t="s">
        <v>23</v>
      </c>
      <c r="D55" s="42">
        <v>2100</v>
      </c>
      <c r="E55" s="42">
        <v>1692</v>
      </c>
      <c r="F55" s="42">
        <v>1836</v>
      </c>
      <c r="G55" s="42">
        <v>8250</v>
      </c>
      <c r="H55" s="42">
        <v>15358</v>
      </c>
      <c r="I55" s="155"/>
      <c r="J55" s="155"/>
      <c r="K55" s="155"/>
      <c r="L55" s="155"/>
      <c r="M55" s="155"/>
    </row>
    <row r="56" spans="2:13" s="109" customFormat="1" ht="15" hidden="1" customHeight="1" outlineLevel="1" x14ac:dyDescent="0.35">
      <c r="B56" s="107" t="s">
        <v>48</v>
      </c>
      <c r="C56" s="108" t="s">
        <v>23</v>
      </c>
      <c r="D56" s="95">
        <f>SUM(D47:D55)</f>
        <v>347433</v>
      </c>
      <c r="E56" s="95">
        <f>SUM(E47:E55)</f>
        <v>603986</v>
      </c>
      <c r="F56" s="95">
        <f>SUM(F47:F55)</f>
        <v>888562</v>
      </c>
      <c r="G56" s="95">
        <f>SUM(G47:G55)</f>
        <v>955037</v>
      </c>
      <c r="H56" s="95">
        <f>SUM(H47:H55)</f>
        <v>812218</v>
      </c>
      <c r="I56" s="95"/>
      <c r="J56" s="95"/>
      <c r="K56" s="95"/>
      <c r="L56" s="95"/>
      <c r="M56" s="95"/>
    </row>
    <row r="57" spans="2:13" ht="15" hidden="1" customHeight="1" outlineLevel="1" x14ac:dyDescent="0.35">
      <c r="B57" s="15"/>
      <c r="C57" s="16"/>
      <c r="D57" s="17"/>
      <c r="E57" s="17"/>
      <c r="F57" s="17"/>
      <c r="G57" s="17"/>
      <c r="H57" s="17"/>
      <c r="I57" s="17"/>
      <c r="J57" s="17"/>
      <c r="K57" s="17"/>
      <c r="L57" s="48"/>
      <c r="M57" s="17"/>
    </row>
    <row r="58" spans="2:13" ht="15" hidden="1" customHeight="1" outlineLevel="1" x14ac:dyDescent="0.35">
      <c r="B58" s="13" t="s">
        <v>61</v>
      </c>
      <c r="C58" s="16"/>
      <c r="D58" s="17"/>
      <c r="E58" s="17"/>
      <c r="F58" s="17"/>
      <c r="G58" s="17"/>
      <c r="H58" s="17"/>
      <c r="I58" s="17"/>
      <c r="J58" s="17"/>
      <c r="K58" s="17"/>
      <c r="L58" s="17"/>
      <c r="M58" s="17"/>
    </row>
    <row r="59" spans="2:13" ht="15" hidden="1" customHeight="1" outlineLevel="1" x14ac:dyDescent="0.35">
      <c r="B59" s="15" t="s">
        <v>722</v>
      </c>
      <c r="C59" s="16" t="s">
        <v>23</v>
      </c>
      <c r="D59" s="17">
        <v>5115</v>
      </c>
      <c r="E59" s="17">
        <v>86000</v>
      </c>
      <c r="F59" s="17">
        <v>70623</v>
      </c>
      <c r="G59" s="17">
        <v>0</v>
      </c>
      <c r="H59" s="17">
        <v>0</v>
      </c>
      <c r="I59" s="17"/>
      <c r="J59" s="17"/>
      <c r="K59" s="17"/>
      <c r="L59" s="17"/>
      <c r="M59" s="17"/>
    </row>
    <row r="60" spans="2:13" ht="15" hidden="1" customHeight="1" outlineLevel="1" x14ac:dyDescent="0.35">
      <c r="B60" s="15" t="s">
        <v>723</v>
      </c>
      <c r="C60" s="16" t="s">
        <v>23</v>
      </c>
      <c r="D60" s="17">
        <v>6317</v>
      </c>
      <c r="E60" s="17">
        <v>20859</v>
      </c>
      <c r="F60" s="17">
        <v>2172</v>
      </c>
      <c r="G60" s="17">
        <v>392</v>
      </c>
      <c r="H60" s="17">
        <v>395</v>
      </c>
      <c r="I60" s="17"/>
      <c r="J60" s="17"/>
      <c r="K60" s="17"/>
      <c r="L60" s="17"/>
      <c r="M60" s="17"/>
    </row>
    <row r="61" spans="2:13" ht="15" hidden="1" customHeight="1" outlineLevel="1" x14ac:dyDescent="0.35">
      <c r="B61" s="15" t="s">
        <v>724</v>
      </c>
      <c r="C61" s="16" t="s">
        <v>23</v>
      </c>
      <c r="D61" s="17">
        <v>11415</v>
      </c>
      <c r="E61" s="17">
        <v>5812</v>
      </c>
      <c r="F61" s="17">
        <v>21288</v>
      </c>
      <c r="G61" s="17">
        <v>18688</v>
      </c>
      <c r="H61" s="17">
        <v>92686</v>
      </c>
      <c r="I61" s="17"/>
      <c r="J61" s="17"/>
      <c r="K61" s="17"/>
      <c r="L61" s="17"/>
      <c r="M61" s="17"/>
    </row>
    <row r="62" spans="2:13" ht="15" hidden="1" customHeight="1" outlineLevel="1" x14ac:dyDescent="0.35">
      <c r="B62" s="15" t="s">
        <v>725</v>
      </c>
      <c r="C62" s="16" t="s">
        <v>23</v>
      </c>
      <c r="D62" s="17">
        <v>0</v>
      </c>
      <c r="E62" s="17">
        <v>0</v>
      </c>
      <c r="F62" s="17">
        <v>0</v>
      </c>
      <c r="G62" s="17">
        <v>16722</v>
      </c>
      <c r="H62" s="17">
        <v>31235</v>
      </c>
      <c r="I62" s="17"/>
      <c r="J62" s="17"/>
      <c r="K62" s="17"/>
      <c r="L62" s="17"/>
      <c r="M62" s="17"/>
    </row>
    <row r="63" spans="2:13" ht="15" hidden="1" customHeight="1" outlineLevel="1" x14ac:dyDescent="0.35">
      <c r="B63" s="15" t="s">
        <v>726</v>
      </c>
      <c r="C63" s="16" t="s">
        <v>23</v>
      </c>
      <c r="D63" s="17">
        <v>100750</v>
      </c>
      <c r="E63" s="17">
        <v>100000</v>
      </c>
      <c r="F63" s="17">
        <v>332618</v>
      </c>
      <c r="G63" s="17">
        <v>0</v>
      </c>
      <c r="H63" s="17">
        <v>0</v>
      </c>
      <c r="I63" s="17"/>
      <c r="J63" s="17"/>
      <c r="K63" s="17"/>
      <c r="L63" s="17"/>
      <c r="M63" s="17"/>
    </row>
    <row r="64" spans="2:13" ht="15" hidden="1" customHeight="1" outlineLevel="1" x14ac:dyDescent="0.35">
      <c r="B64" s="15" t="s">
        <v>727</v>
      </c>
      <c r="C64" s="16" t="s">
        <v>23</v>
      </c>
      <c r="D64" s="17">
        <v>285651</v>
      </c>
      <c r="E64" s="17">
        <v>282543</v>
      </c>
      <c r="F64" s="17">
        <v>334938</v>
      </c>
      <c r="G64" s="17">
        <v>59</v>
      </c>
      <c r="H64" s="17">
        <v>291</v>
      </c>
      <c r="I64" s="17"/>
      <c r="J64" s="17"/>
      <c r="K64" s="17"/>
      <c r="L64" s="17"/>
      <c r="M64" s="17"/>
    </row>
    <row r="65" spans="2:14" ht="15" hidden="1" customHeight="1" outlineLevel="1" x14ac:dyDescent="0.35">
      <c r="B65" s="194" t="s">
        <v>728</v>
      </c>
      <c r="C65" s="16" t="s">
        <v>23</v>
      </c>
      <c r="D65" s="196">
        <v>566</v>
      </c>
      <c r="E65" s="196">
        <v>605</v>
      </c>
      <c r="F65" s="196">
        <v>605</v>
      </c>
      <c r="G65" s="196">
        <v>0</v>
      </c>
      <c r="H65" s="196">
        <v>0</v>
      </c>
      <c r="I65" s="196"/>
      <c r="J65" s="196"/>
      <c r="K65" s="196"/>
      <c r="L65" s="196"/>
      <c r="M65" s="196"/>
      <c r="N65" s="148"/>
    </row>
    <row r="66" spans="2:14" ht="15" hidden="1" customHeight="1" outlineLevel="1" x14ac:dyDescent="0.35">
      <c r="B66" s="194" t="s">
        <v>729</v>
      </c>
      <c r="C66" s="16" t="s">
        <v>23</v>
      </c>
      <c r="D66" s="196">
        <v>836381</v>
      </c>
      <c r="E66" s="196">
        <v>1330426</v>
      </c>
      <c r="F66" s="196">
        <v>2944975</v>
      </c>
      <c r="G66" s="196">
        <v>5438750</v>
      </c>
      <c r="H66" s="196">
        <v>5359145</v>
      </c>
      <c r="I66" s="197"/>
      <c r="J66" s="197"/>
      <c r="K66" s="197"/>
      <c r="L66" s="197"/>
      <c r="M66" s="197"/>
      <c r="N66" s="148"/>
    </row>
    <row r="67" spans="2:14" ht="15" hidden="1" customHeight="1" outlineLevel="1" x14ac:dyDescent="0.35">
      <c r="B67" s="194" t="s">
        <v>730</v>
      </c>
      <c r="C67" s="16" t="s">
        <v>23</v>
      </c>
      <c r="D67" s="196">
        <v>918</v>
      </c>
      <c r="E67" s="196">
        <v>7640</v>
      </c>
      <c r="F67" s="196">
        <v>7372</v>
      </c>
      <c r="G67" s="196">
        <v>11469</v>
      </c>
      <c r="H67" s="196">
        <v>3661</v>
      </c>
      <c r="I67" s="197"/>
      <c r="J67" s="197"/>
      <c r="K67" s="197"/>
      <c r="L67" s="197"/>
      <c r="M67" s="197"/>
      <c r="N67" s="148"/>
    </row>
    <row r="68" spans="2:14" ht="15" hidden="1" customHeight="1" outlineLevel="1" x14ac:dyDescent="0.35">
      <c r="B68" s="194" t="s">
        <v>45</v>
      </c>
      <c r="C68" s="16" t="s">
        <v>23</v>
      </c>
      <c r="D68" s="196">
        <v>0</v>
      </c>
      <c r="E68" s="196">
        <v>0</v>
      </c>
      <c r="F68" s="196">
        <v>0</v>
      </c>
      <c r="G68" s="196">
        <v>219410</v>
      </c>
      <c r="H68" s="196">
        <v>63940</v>
      </c>
      <c r="I68" s="197"/>
      <c r="J68" s="197"/>
      <c r="K68" s="197"/>
      <c r="L68" s="197"/>
      <c r="M68" s="197"/>
      <c r="N68" s="148"/>
    </row>
    <row r="69" spans="2:14" ht="15" hidden="1" customHeight="1" outlineLevel="1" x14ac:dyDescent="0.35">
      <c r="B69" s="194" t="s">
        <v>731</v>
      </c>
      <c r="C69" s="16" t="s">
        <v>23</v>
      </c>
      <c r="D69" s="196">
        <v>0</v>
      </c>
      <c r="E69" s="196">
        <v>0</v>
      </c>
      <c r="F69" s="196">
        <v>0</v>
      </c>
      <c r="G69" s="196">
        <v>0</v>
      </c>
      <c r="H69" s="196">
        <v>219749</v>
      </c>
      <c r="I69" s="197"/>
      <c r="J69" s="197"/>
      <c r="K69" s="197"/>
      <c r="L69" s="197"/>
      <c r="M69" s="197"/>
      <c r="N69" s="148"/>
    </row>
    <row r="70" spans="2:14" ht="15" hidden="1" customHeight="1" outlineLevel="1" x14ac:dyDescent="0.35">
      <c r="B70" s="194" t="s">
        <v>52</v>
      </c>
      <c r="C70" s="16" t="s">
        <v>23</v>
      </c>
      <c r="D70" s="196">
        <v>2418287</v>
      </c>
      <c r="E70" s="196">
        <v>3788968</v>
      </c>
      <c r="F70" s="196">
        <v>3216167</v>
      </c>
      <c r="G70" s="196">
        <v>1610657</v>
      </c>
      <c r="H70" s="196">
        <v>2280246</v>
      </c>
      <c r="I70" s="197"/>
      <c r="J70" s="197"/>
      <c r="K70" s="197"/>
      <c r="L70" s="197"/>
      <c r="M70" s="197"/>
      <c r="N70" s="148"/>
    </row>
    <row r="71" spans="2:14" ht="15" hidden="1" customHeight="1" outlineLevel="1" x14ac:dyDescent="0.35">
      <c r="B71" s="194" t="s">
        <v>732</v>
      </c>
      <c r="C71" s="195" t="s">
        <v>23</v>
      </c>
      <c r="D71" s="196">
        <v>213625</v>
      </c>
      <c r="E71" s="196">
        <v>175953</v>
      </c>
      <c r="F71" s="196">
        <v>304736</v>
      </c>
      <c r="G71" s="196">
        <v>1514966</v>
      </c>
      <c r="H71" s="196">
        <v>1366816</v>
      </c>
      <c r="I71" s="197"/>
      <c r="J71" s="197"/>
      <c r="K71" s="197"/>
      <c r="L71" s="197"/>
      <c r="M71" s="197"/>
      <c r="N71" s="148"/>
    </row>
    <row r="72" spans="2:14" ht="15" hidden="1" customHeight="1" outlineLevel="1" x14ac:dyDescent="0.35">
      <c r="B72" s="19" t="s">
        <v>54</v>
      </c>
      <c r="C72" s="20" t="s">
        <v>23</v>
      </c>
      <c r="D72" s="21">
        <f>SUM(D59:D71)</f>
        <v>3879025</v>
      </c>
      <c r="E72" s="21">
        <f>SUM(E59:E71)</f>
        <v>5798806</v>
      </c>
      <c r="F72" s="21">
        <f>SUM(F59:F71)</f>
        <v>7235494</v>
      </c>
      <c r="G72" s="21">
        <f>SUM(G59:G71)</f>
        <v>8831113</v>
      </c>
      <c r="H72" s="21">
        <f>SUM(H59:H71)</f>
        <v>9418164</v>
      </c>
      <c r="I72" s="21"/>
      <c r="J72" s="21"/>
      <c r="K72" s="21"/>
      <c r="L72" s="21"/>
      <c r="M72" s="21"/>
    </row>
    <row r="73" spans="2:14" ht="15" hidden="1" customHeight="1" outlineLevel="1" x14ac:dyDescent="0.35">
      <c r="B73" s="13"/>
      <c r="C73" s="14"/>
      <c r="D73" s="25"/>
      <c r="E73" s="25"/>
      <c r="F73" s="25"/>
      <c r="G73" s="25"/>
      <c r="H73" s="25"/>
      <c r="I73" s="25"/>
      <c r="J73" s="25"/>
      <c r="K73" s="25"/>
      <c r="L73" s="25"/>
      <c r="M73" s="25"/>
    </row>
    <row r="74" spans="2:14" ht="15" hidden="1" customHeight="1" outlineLevel="1" x14ac:dyDescent="0.35">
      <c r="B74" s="13" t="s">
        <v>7</v>
      </c>
      <c r="C74" s="14" t="s">
        <v>23</v>
      </c>
      <c r="D74" s="25">
        <f>+D56+D72</f>
        <v>4226458</v>
      </c>
      <c r="E74" s="25">
        <f>+E56+E72</f>
        <v>6402792</v>
      </c>
      <c r="F74" s="25">
        <f>+F56+F72</f>
        <v>8124056</v>
      </c>
      <c r="G74" s="25">
        <f>+G56+G72</f>
        <v>9786150</v>
      </c>
      <c r="H74" s="25">
        <f>+H56+H72</f>
        <v>10230382</v>
      </c>
      <c r="I74" s="25"/>
      <c r="J74" s="25"/>
      <c r="K74" s="25"/>
      <c r="L74" s="25"/>
      <c r="M74" s="25"/>
    </row>
    <row r="75" spans="2:14" ht="15" hidden="1" customHeight="1" outlineLevel="1" x14ac:dyDescent="0.35">
      <c r="B75" s="32"/>
      <c r="C75" s="16"/>
      <c r="D75" s="17"/>
      <c r="E75" s="17"/>
      <c r="F75" s="17"/>
      <c r="G75" s="17"/>
      <c r="H75" s="17"/>
      <c r="I75" s="17"/>
      <c r="J75" s="17"/>
      <c r="K75" s="17"/>
      <c r="L75" s="17"/>
      <c r="M75" s="17"/>
    </row>
    <row r="76" spans="2:14" ht="15" hidden="1" customHeight="1" outlineLevel="1" x14ac:dyDescent="0.35">
      <c r="B76" s="29" t="s">
        <v>12</v>
      </c>
      <c r="C76" s="30"/>
      <c r="D76" s="33"/>
      <c r="E76" s="33"/>
      <c r="F76" s="33"/>
      <c r="G76" s="33"/>
      <c r="H76" s="33"/>
      <c r="I76" s="33"/>
      <c r="J76" s="33"/>
      <c r="K76" s="33"/>
      <c r="L76" s="33"/>
      <c r="M76" s="33"/>
    </row>
    <row r="77" spans="2:14" ht="15" hidden="1" customHeight="1" outlineLevel="1" x14ac:dyDescent="0.35">
      <c r="B77" s="13" t="s">
        <v>55</v>
      </c>
      <c r="C77" s="16"/>
      <c r="D77" s="17"/>
      <c r="E77" s="17"/>
      <c r="F77" s="17"/>
      <c r="G77" s="17"/>
      <c r="H77" s="17"/>
      <c r="I77" s="17"/>
      <c r="J77" s="17"/>
      <c r="K77" s="17"/>
      <c r="L77" s="17"/>
      <c r="M77" s="17"/>
    </row>
    <row r="78" spans="2:14" ht="15" hidden="1" customHeight="1" outlineLevel="1" x14ac:dyDescent="0.35">
      <c r="B78" s="194" t="s">
        <v>733</v>
      </c>
      <c r="C78" s="195" t="s">
        <v>23</v>
      </c>
      <c r="D78" s="196">
        <v>0</v>
      </c>
      <c r="E78" s="196">
        <v>0</v>
      </c>
      <c r="F78" s="196">
        <v>35000</v>
      </c>
      <c r="G78" s="196">
        <v>182138</v>
      </c>
      <c r="H78" s="196">
        <v>120591</v>
      </c>
      <c r="I78" s="196"/>
      <c r="J78" s="196"/>
      <c r="K78" s="196"/>
      <c r="L78" s="196"/>
      <c r="M78" s="196"/>
      <c r="N78" s="148"/>
    </row>
    <row r="79" spans="2:14" ht="15" hidden="1" customHeight="1" outlineLevel="1" x14ac:dyDescent="0.35">
      <c r="B79" s="194" t="s">
        <v>57</v>
      </c>
      <c r="C79" s="195" t="s">
        <v>23</v>
      </c>
      <c r="D79" s="196">
        <v>0</v>
      </c>
      <c r="E79" s="196">
        <v>0</v>
      </c>
      <c r="F79" s="196">
        <v>0</v>
      </c>
      <c r="G79" s="196">
        <v>0</v>
      </c>
      <c r="H79" s="196">
        <v>5882</v>
      </c>
      <c r="I79" s="196"/>
      <c r="J79" s="196"/>
      <c r="K79" s="196"/>
      <c r="L79" s="196"/>
      <c r="M79" s="196"/>
      <c r="N79" s="148"/>
    </row>
    <row r="80" spans="2:14" ht="15" hidden="1" customHeight="1" outlineLevel="1" x14ac:dyDescent="0.35">
      <c r="B80" s="194" t="s">
        <v>59</v>
      </c>
      <c r="C80" s="195" t="s">
        <v>23</v>
      </c>
      <c r="D80" s="196">
        <v>2045</v>
      </c>
      <c r="E80" s="196">
        <v>0</v>
      </c>
      <c r="F80" s="196">
        <v>0</v>
      </c>
      <c r="G80" s="196">
        <v>1102</v>
      </c>
      <c r="H80" s="196">
        <v>0</v>
      </c>
      <c r="I80" s="199"/>
      <c r="J80" s="199"/>
      <c r="K80" s="199"/>
      <c r="L80" s="199"/>
      <c r="M80" s="199"/>
      <c r="N80" s="148"/>
    </row>
    <row r="81" spans="2:14" ht="15" hidden="1" customHeight="1" outlineLevel="1" x14ac:dyDescent="0.35">
      <c r="B81" s="194" t="s">
        <v>734</v>
      </c>
      <c r="C81" s="195" t="s">
        <v>23</v>
      </c>
      <c r="D81" s="196">
        <v>0</v>
      </c>
      <c r="E81" s="196">
        <v>7560</v>
      </c>
      <c r="F81" s="196">
        <v>0</v>
      </c>
      <c r="G81" s="196">
        <v>0</v>
      </c>
      <c r="H81" s="196">
        <v>0</v>
      </c>
      <c r="I81" s="197"/>
      <c r="J81" s="197"/>
      <c r="K81" s="197"/>
      <c r="L81" s="197"/>
      <c r="M81" s="197"/>
      <c r="N81" s="148"/>
    </row>
    <row r="82" spans="2:14" s="28" customFormat="1" ht="15" hidden="1" customHeight="1" outlineLevel="1" x14ac:dyDescent="0.35">
      <c r="B82" s="209" t="s">
        <v>60</v>
      </c>
      <c r="C82" s="210" t="s">
        <v>23</v>
      </c>
      <c r="D82" s="301">
        <f>SUM(D78:D81)</f>
        <v>2045</v>
      </c>
      <c r="E82" s="301">
        <f>SUM(E78:E81)</f>
        <v>7560</v>
      </c>
      <c r="F82" s="301">
        <f>SUM(F78:F81)</f>
        <v>35000</v>
      </c>
      <c r="G82" s="301">
        <f>SUM(G78:G81)</f>
        <v>183240</v>
      </c>
      <c r="H82" s="301">
        <f>SUM(H78:H81)</f>
        <v>126473</v>
      </c>
      <c r="I82" s="301"/>
      <c r="J82" s="301"/>
      <c r="K82" s="301"/>
      <c r="L82" s="301"/>
      <c r="M82" s="301"/>
      <c r="N82" s="151"/>
    </row>
    <row r="83" spans="2:14" ht="15" hidden="1" customHeight="1" outlineLevel="1" x14ac:dyDescent="0.35">
      <c r="B83" s="194"/>
      <c r="C83" s="195"/>
      <c r="D83" s="196"/>
      <c r="E83" s="196"/>
      <c r="F83" s="196"/>
      <c r="G83" s="196"/>
      <c r="H83" s="196"/>
      <c r="I83" s="196"/>
      <c r="J83" s="196"/>
      <c r="K83" s="196"/>
      <c r="L83" s="207"/>
      <c r="M83" s="196"/>
      <c r="N83" s="148"/>
    </row>
    <row r="84" spans="2:14" ht="15" hidden="1" customHeight="1" outlineLevel="1" x14ac:dyDescent="0.35">
      <c r="B84" s="204" t="s">
        <v>68</v>
      </c>
      <c r="C84" s="195"/>
      <c r="D84" s="196"/>
      <c r="E84" s="196"/>
      <c r="F84" s="196"/>
      <c r="G84" s="208"/>
      <c r="H84" s="208"/>
      <c r="I84" s="196"/>
      <c r="J84" s="196"/>
      <c r="K84" s="196"/>
      <c r="L84" s="207"/>
      <c r="M84" s="196"/>
      <c r="N84" s="148"/>
    </row>
    <row r="85" spans="2:14" ht="15" hidden="1" customHeight="1" outlineLevel="1" x14ac:dyDescent="0.35">
      <c r="B85" s="194" t="s">
        <v>735</v>
      </c>
      <c r="C85" s="195" t="s">
        <v>23</v>
      </c>
      <c r="D85" s="196">
        <v>53838</v>
      </c>
      <c r="E85" s="196">
        <v>50638</v>
      </c>
      <c r="F85" s="196">
        <v>201114</v>
      </c>
      <c r="G85" s="196">
        <v>423739</v>
      </c>
      <c r="H85" s="196">
        <v>242115</v>
      </c>
      <c r="I85" s="197"/>
      <c r="J85" s="197"/>
      <c r="K85" s="197"/>
      <c r="L85" s="197"/>
      <c r="M85" s="197"/>
      <c r="N85" s="148"/>
    </row>
    <row r="86" spans="2:14" ht="15" hidden="1" customHeight="1" outlineLevel="1" x14ac:dyDescent="0.35">
      <c r="B86" s="194" t="s">
        <v>63</v>
      </c>
      <c r="C86" s="195" t="s">
        <v>23</v>
      </c>
      <c r="D86" s="196">
        <v>0</v>
      </c>
      <c r="E86" s="196">
        <v>0</v>
      </c>
      <c r="F86" s="196">
        <v>82450</v>
      </c>
      <c r="G86" s="196">
        <v>31509</v>
      </c>
      <c r="H86" s="196">
        <v>907</v>
      </c>
      <c r="I86" s="197"/>
      <c r="J86" s="197"/>
      <c r="K86" s="197"/>
      <c r="L86" s="197"/>
      <c r="M86" s="197"/>
      <c r="N86" s="148"/>
    </row>
    <row r="87" spans="2:14" ht="15" hidden="1" customHeight="1" outlineLevel="1" x14ac:dyDescent="0.35">
      <c r="B87" s="194" t="s">
        <v>736</v>
      </c>
      <c r="C87" s="195" t="s">
        <v>23</v>
      </c>
      <c r="D87" s="302">
        <v>3360981</v>
      </c>
      <c r="E87" s="302">
        <v>4677925</v>
      </c>
      <c r="F87" s="302">
        <v>6202314</v>
      </c>
      <c r="G87" s="302">
        <v>6619474</v>
      </c>
      <c r="H87" s="302">
        <v>7606095</v>
      </c>
      <c r="I87" s="303"/>
      <c r="J87" s="303"/>
      <c r="K87" s="303"/>
      <c r="L87" s="303"/>
      <c r="M87" s="303"/>
      <c r="N87" s="148"/>
    </row>
    <row r="88" spans="2:14" ht="15" hidden="1" customHeight="1" outlineLevel="1" x14ac:dyDescent="0.35">
      <c r="B88" s="194" t="s">
        <v>737</v>
      </c>
      <c r="C88" s="195" t="s">
        <v>23</v>
      </c>
      <c r="D88" s="196">
        <v>35108</v>
      </c>
      <c r="E88" s="196">
        <v>6971</v>
      </c>
      <c r="F88" s="196">
        <v>5180</v>
      </c>
      <c r="G88" s="196">
        <v>3165</v>
      </c>
      <c r="H88" s="196">
        <v>4543</v>
      </c>
      <c r="I88" s="196"/>
      <c r="J88" s="196"/>
      <c r="K88" s="196"/>
      <c r="L88" s="196"/>
      <c r="M88" s="196"/>
      <c r="N88" s="148"/>
    </row>
    <row r="89" spans="2:14" ht="15" hidden="1" customHeight="1" outlineLevel="1" x14ac:dyDescent="0.35">
      <c r="B89" s="194" t="s">
        <v>738</v>
      </c>
      <c r="C89" s="195" t="s">
        <v>23</v>
      </c>
      <c r="D89" s="196">
        <v>236025</v>
      </c>
      <c r="E89" s="196">
        <v>352194</v>
      </c>
      <c r="F89" s="196">
        <v>511348</v>
      </c>
      <c r="G89" s="196">
        <v>6282</v>
      </c>
      <c r="H89" s="196">
        <v>11538</v>
      </c>
      <c r="I89" s="199"/>
      <c r="J89" s="199"/>
      <c r="K89" s="199"/>
      <c r="L89" s="199"/>
      <c r="M89" s="199"/>
      <c r="N89" s="148"/>
    </row>
    <row r="90" spans="2:14" ht="15" hidden="1" customHeight="1" outlineLevel="1" x14ac:dyDescent="0.35">
      <c r="B90" s="194" t="s">
        <v>739</v>
      </c>
      <c r="C90" s="195" t="s">
        <v>23</v>
      </c>
      <c r="D90" s="196">
        <v>131795</v>
      </c>
      <c r="E90" s="196">
        <v>766348</v>
      </c>
      <c r="F90" s="196">
        <v>380315</v>
      </c>
      <c r="G90" s="196">
        <v>535141</v>
      </c>
      <c r="H90" s="196">
        <v>168547</v>
      </c>
      <c r="I90" s="199"/>
      <c r="J90" s="199"/>
      <c r="K90" s="199"/>
      <c r="L90" s="199"/>
      <c r="M90" s="199"/>
      <c r="N90" s="148"/>
    </row>
    <row r="91" spans="2:14" ht="15" hidden="1" customHeight="1" outlineLevel="1" x14ac:dyDescent="0.35">
      <c r="B91" s="194" t="s">
        <v>740</v>
      </c>
      <c r="C91" s="195" t="s">
        <v>23</v>
      </c>
      <c r="D91" s="196">
        <v>0</v>
      </c>
      <c r="E91" s="196">
        <v>1449</v>
      </c>
      <c r="F91" s="196">
        <v>108</v>
      </c>
      <c r="G91" s="196">
        <v>5</v>
      </c>
      <c r="H91" s="196">
        <v>64</v>
      </c>
      <c r="I91" s="199"/>
      <c r="J91" s="199"/>
      <c r="K91" s="199"/>
      <c r="L91" s="199"/>
      <c r="M91" s="199"/>
      <c r="N91" s="148"/>
    </row>
    <row r="92" spans="2:14" ht="15" hidden="1" customHeight="1" outlineLevel="1" x14ac:dyDescent="0.35">
      <c r="B92" s="2" t="s">
        <v>741</v>
      </c>
      <c r="C92" s="195" t="s">
        <v>23</v>
      </c>
      <c r="D92" s="196">
        <v>0</v>
      </c>
      <c r="E92" s="196">
        <v>0</v>
      </c>
      <c r="F92" s="196">
        <v>0</v>
      </c>
      <c r="G92" s="196">
        <v>0</v>
      </c>
      <c r="H92" s="196">
        <v>6985</v>
      </c>
      <c r="I92" s="196"/>
      <c r="J92" s="196"/>
      <c r="K92" s="196"/>
      <c r="L92" s="196"/>
      <c r="M92" s="196"/>
      <c r="N92" s="148"/>
    </row>
    <row r="93" spans="2:14" ht="15" hidden="1" customHeight="1" outlineLevel="1" x14ac:dyDescent="0.35">
      <c r="B93" s="209" t="s">
        <v>67</v>
      </c>
      <c r="C93" s="210" t="s">
        <v>23</v>
      </c>
      <c r="D93" s="211">
        <f>SUM(D85:D92)</f>
        <v>3817747</v>
      </c>
      <c r="E93" s="211">
        <f>SUM(E85:E91)</f>
        <v>5855525</v>
      </c>
      <c r="F93" s="211">
        <f>SUM(F85:F91)</f>
        <v>7382829</v>
      </c>
      <c r="G93" s="211">
        <f>SUM(G85:G91)</f>
        <v>7619315</v>
      </c>
      <c r="H93" s="211">
        <f>SUM(H85:H92)</f>
        <v>8040794</v>
      </c>
      <c r="I93" s="211"/>
      <c r="J93" s="211"/>
      <c r="K93" s="211"/>
      <c r="L93" s="211"/>
      <c r="M93" s="211"/>
      <c r="N93" s="148"/>
    </row>
    <row r="94" spans="2:14" ht="15" hidden="1" customHeight="1" outlineLevel="1" x14ac:dyDescent="0.35">
      <c r="B94" s="13"/>
      <c r="C94" s="14"/>
      <c r="D94" s="25"/>
      <c r="E94" s="25"/>
      <c r="F94" s="25"/>
      <c r="G94" s="25"/>
      <c r="H94" s="25"/>
      <c r="I94" s="25"/>
      <c r="J94" s="25"/>
      <c r="K94" s="25"/>
      <c r="L94" s="25"/>
      <c r="M94" s="25"/>
    </row>
    <row r="95" spans="2:14" ht="15" hidden="1" customHeight="1" outlineLevel="1" x14ac:dyDescent="0.35">
      <c r="B95" s="13" t="s">
        <v>13</v>
      </c>
      <c r="C95" s="14" t="s">
        <v>23</v>
      </c>
      <c r="D95" s="25">
        <f>+D82+D93</f>
        <v>3819792</v>
      </c>
      <c r="E95" s="25">
        <f>+E82+E93</f>
        <v>5863085</v>
      </c>
      <c r="F95" s="25">
        <f>+F82+F93</f>
        <v>7417829</v>
      </c>
      <c r="G95" s="25">
        <f>+G82+G93</f>
        <v>7802555</v>
      </c>
      <c r="H95" s="25">
        <f>+H82+H93</f>
        <v>8167267</v>
      </c>
      <c r="I95" s="25"/>
      <c r="J95" s="25"/>
      <c r="K95" s="25"/>
      <c r="L95" s="25"/>
      <c r="M95" s="25"/>
    </row>
    <row r="96" spans="2:14" ht="15" hidden="1" customHeight="1" outlineLevel="1" x14ac:dyDescent="0.35">
      <c r="B96" s="13"/>
      <c r="C96" s="14"/>
      <c r="D96" s="25"/>
      <c r="E96" s="25"/>
      <c r="F96" s="25"/>
      <c r="G96" s="25"/>
      <c r="H96" s="25"/>
      <c r="I96" s="25"/>
      <c r="J96" s="25"/>
      <c r="K96" s="25"/>
      <c r="L96" s="25"/>
      <c r="M96" s="25"/>
    </row>
    <row r="97" spans="2:13" ht="15" hidden="1" customHeight="1" outlineLevel="1" x14ac:dyDescent="0.35">
      <c r="B97" s="29" t="s">
        <v>8</v>
      </c>
      <c r="C97" s="30"/>
      <c r="D97" s="33"/>
      <c r="E97" s="33"/>
      <c r="F97" s="33"/>
      <c r="G97" s="33"/>
      <c r="H97" s="33"/>
      <c r="I97" s="33"/>
      <c r="J97" s="33"/>
      <c r="K97" s="33"/>
      <c r="L97" s="33"/>
      <c r="M97" s="33"/>
    </row>
    <row r="98" spans="2:13" ht="15" hidden="1" customHeight="1" outlineLevel="1" x14ac:dyDescent="0.35">
      <c r="B98" s="15" t="s">
        <v>742</v>
      </c>
      <c r="C98" s="16" t="s">
        <v>23</v>
      </c>
      <c r="D98" s="17"/>
      <c r="E98" s="17"/>
      <c r="F98" s="17"/>
      <c r="G98" s="17"/>
      <c r="H98" s="17"/>
      <c r="I98" s="35"/>
      <c r="J98" s="35"/>
      <c r="K98" s="35"/>
      <c r="L98" s="35"/>
      <c r="M98" s="35"/>
    </row>
    <row r="99" spans="2:13" ht="15" hidden="1" customHeight="1" outlineLevel="1" x14ac:dyDescent="0.35">
      <c r="B99" s="131" t="s">
        <v>70</v>
      </c>
      <c r="C99" s="16" t="s">
        <v>23</v>
      </c>
      <c r="D99" s="17">
        <v>0</v>
      </c>
      <c r="E99" s="17">
        <v>0</v>
      </c>
      <c r="F99" s="17">
        <v>0</v>
      </c>
      <c r="G99" s="17">
        <v>101</v>
      </c>
      <c r="H99" s="17">
        <v>101</v>
      </c>
      <c r="I99" s="35"/>
      <c r="J99" s="35"/>
      <c r="K99" s="35"/>
      <c r="L99" s="35"/>
      <c r="M99" s="35"/>
    </row>
    <row r="100" spans="2:13" ht="15" hidden="1" customHeight="1" outlineLevel="1" x14ac:dyDescent="0.35">
      <c r="B100" s="131" t="s">
        <v>743</v>
      </c>
      <c r="C100" s="16" t="s">
        <v>23</v>
      </c>
      <c r="D100" s="17">
        <v>0</v>
      </c>
      <c r="E100" s="17">
        <v>0</v>
      </c>
      <c r="F100" s="17">
        <v>0</v>
      </c>
      <c r="G100" s="17">
        <v>-2890</v>
      </c>
      <c r="H100" s="17">
        <v>-220627</v>
      </c>
      <c r="I100" s="35"/>
      <c r="J100" s="35"/>
      <c r="K100" s="35"/>
      <c r="L100" s="35"/>
      <c r="M100" s="35"/>
    </row>
    <row r="101" spans="2:13" ht="15" hidden="1" customHeight="1" outlineLevel="1" x14ac:dyDescent="0.35">
      <c r="B101" s="131" t="s">
        <v>71</v>
      </c>
      <c r="C101" s="16" t="s">
        <v>23</v>
      </c>
      <c r="D101" s="17">
        <v>406666</v>
      </c>
      <c r="E101" s="17">
        <v>533035</v>
      </c>
      <c r="F101" s="17">
        <v>704968</v>
      </c>
      <c r="G101" s="17">
        <v>1982133</v>
      </c>
      <c r="H101" s="17">
        <v>2283902</v>
      </c>
      <c r="I101" s="17"/>
      <c r="J101" s="17"/>
      <c r="K101" s="17"/>
      <c r="L101" s="17"/>
      <c r="M101" s="17"/>
    </row>
    <row r="102" spans="2:13" ht="15" hidden="1" customHeight="1" outlineLevel="1" x14ac:dyDescent="0.35">
      <c r="B102" s="131"/>
      <c r="C102" s="16"/>
      <c r="D102" s="17"/>
      <c r="E102" s="17"/>
      <c r="F102" s="17"/>
      <c r="G102" s="17"/>
      <c r="H102" s="17"/>
      <c r="I102" s="17"/>
      <c r="J102" s="17"/>
      <c r="K102" s="17"/>
      <c r="L102" s="17"/>
      <c r="M102" s="17"/>
    </row>
    <row r="103" spans="2:13" ht="15" hidden="1" customHeight="1" outlineLevel="1" x14ac:dyDescent="0.35">
      <c r="B103" s="15" t="s">
        <v>714</v>
      </c>
      <c r="C103" s="16"/>
      <c r="D103" s="17">
        <v>0</v>
      </c>
      <c r="E103" s="17">
        <v>6672</v>
      </c>
      <c r="F103" s="17">
        <v>1259</v>
      </c>
      <c r="G103" s="17">
        <v>4251</v>
      </c>
      <c r="H103" s="17">
        <v>-261</v>
      </c>
      <c r="I103" s="17"/>
      <c r="J103" s="17"/>
      <c r="K103" s="17"/>
      <c r="L103" s="17"/>
      <c r="M103" s="17"/>
    </row>
    <row r="104" spans="2:13" ht="15" hidden="1" customHeight="1" outlineLevel="1" x14ac:dyDescent="0.35">
      <c r="B104" s="131"/>
      <c r="C104" s="16"/>
      <c r="D104" s="17"/>
      <c r="E104" s="17"/>
      <c r="F104" s="17"/>
      <c r="G104" s="17"/>
      <c r="H104" s="17"/>
      <c r="I104" s="17"/>
      <c r="J104" s="17"/>
      <c r="K104" s="17"/>
      <c r="L104" s="17"/>
      <c r="M104" s="17"/>
    </row>
    <row r="105" spans="2:13" ht="15" hidden="1" customHeight="1" outlineLevel="1" x14ac:dyDescent="0.35">
      <c r="B105" s="19" t="s">
        <v>72</v>
      </c>
      <c r="C105" s="20" t="s">
        <v>23</v>
      </c>
      <c r="D105" s="21">
        <f>SUM(D99:D104)</f>
        <v>406666</v>
      </c>
      <c r="E105" s="21">
        <f>SUM(E99:E104)</f>
        <v>539707</v>
      </c>
      <c r="F105" s="21">
        <f>SUM(F99:F104)</f>
        <v>706227</v>
      </c>
      <c r="G105" s="21">
        <f>SUM(G99:G104)</f>
        <v>1983595</v>
      </c>
      <c r="H105" s="21">
        <f>SUM(H99:H104)</f>
        <v>2063115</v>
      </c>
      <c r="I105" s="21"/>
      <c r="J105" s="21"/>
      <c r="K105" s="21"/>
      <c r="L105" s="21"/>
      <c r="M105" s="21"/>
    </row>
    <row r="106" spans="2:13" ht="15" hidden="1" customHeight="1" outlineLevel="1" x14ac:dyDescent="0.35">
      <c r="B106" s="13"/>
      <c r="C106" s="14"/>
      <c r="D106" s="25"/>
      <c r="E106" s="25"/>
      <c r="F106" s="25"/>
      <c r="G106" s="25"/>
      <c r="H106" s="25"/>
      <c r="I106" s="25"/>
      <c r="J106" s="25"/>
      <c r="K106" s="25"/>
      <c r="L106" s="25"/>
      <c r="M106" s="25"/>
    </row>
    <row r="107" spans="2:13" ht="15" hidden="1" customHeight="1" outlineLevel="1" x14ac:dyDescent="0.35">
      <c r="B107" s="13" t="s">
        <v>9</v>
      </c>
      <c r="C107" s="14" t="s">
        <v>23</v>
      </c>
      <c r="D107" s="25">
        <f>+D105+D95</f>
        <v>4226458</v>
      </c>
      <c r="E107" s="25">
        <f>+E105+E95</f>
        <v>6402792</v>
      </c>
      <c r="F107" s="25">
        <f>+F105+F95</f>
        <v>8124056</v>
      </c>
      <c r="G107" s="25">
        <f>+G105+G95</f>
        <v>9786150</v>
      </c>
      <c r="H107" s="25">
        <f>+H105+H95</f>
        <v>10230382</v>
      </c>
      <c r="I107" s="25"/>
      <c r="J107" s="25"/>
      <c r="K107" s="25"/>
      <c r="L107" s="25"/>
      <c r="M107" s="25"/>
    </row>
    <row r="108" spans="2:13" ht="15" hidden="1" customHeight="1" outlineLevel="1" x14ac:dyDescent="0.35">
      <c r="B108" s="15"/>
      <c r="C108" s="16"/>
      <c r="D108" s="17"/>
      <c r="E108" s="17"/>
      <c r="F108" s="17"/>
      <c r="G108" s="17"/>
      <c r="H108" s="17"/>
    </row>
    <row r="109" spans="2:13" ht="15" hidden="1" customHeight="1" outlineLevel="1" x14ac:dyDescent="0.35">
      <c r="B109" s="87" t="s">
        <v>10</v>
      </c>
      <c r="C109" s="88"/>
      <c r="D109" s="89"/>
      <c r="E109" s="89"/>
      <c r="F109" s="89"/>
      <c r="G109" s="89"/>
      <c r="H109" s="89"/>
      <c r="I109" s="89"/>
      <c r="J109" s="89"/>
      <c r="K109" s="89"/>
      <c r="L109" s="89"/>
      <c r="M109" s="89"/>
    </row>
    <row r="110" spans="2:13" ht="2.25" hidden="1" customHeight="1" outlineLevel="1" x14ac:dyDescent="0.35">
      <c r="B110" s="15"/>
      <c r="C110" s="16"/>
      <c r="D110" s="17"/>
      <c r="E110" s="17"/>
      <c r="F110" s="17"/>
      <c r="G110" s="17"/>
      <c r="H110" s="17"/>
    </row>
    <row r="111" spans="2:13" ht="15" hidden="1" customHeight="1" outlineLevel="1" x14ac:dyDescent="0.35">
      <c r="B111" s="29" t="s">
        <v>127</v>
      </c>
      <c r="C111" s="30"/>
      <c r="D111" s="34"/>
      <c r="E111" s="34"/>
      <c r="F111" s="34"/>
      <c r="G111" s="34"/>
      <c r="H111" s="34"/>
      <c r="I111" s="34"/>
      <c r="J111" s="34"/>
      <c r="K111" s="34"/>
      <c r="L111" s="34"/>
      <c r="M111" s="34"/>
    </row>
    <row r="112" spans="2:13" ht="15" hidden="1" customHeight="1" outlineLevel="1" x14ac:dyDescent="0.35">
      <c r="B112" s="13" t="str">
        <f t="shared" ref="B112:H112" si="11">+B28</f>
        <v>(Loss)/profit before income tax</v>
      </c>
      <c r="C112" s="13" t="str">
        <f t="shared" si="11"/>
        <v>RMB'000</v>
      </c>
      <c r="D112" s="25">
        <f t="shared" si="11"/>
        <v>3554</v>
      </c>
      <c r="E112" s="25">
        <f t="shared" si="11"/>
        <v>139695</v>
      </c>
      <c r="F112" s="25">
        <f t="shared" si="11"/>
        <v>155396</v>
      </c>
      <c r="G112" s="25">
        <f t="shared" si="11"/>
        <v>188567</v>
      </c>
      <c r="H112" s="25">
        <f t="shared" si="11"/>
        <v>249457</v>
      </c>
      <c r="I112" s="25"/>
      <c r="J112" s="25"/>
      <c r="K112" s="25"/>
      <c r="L112" s="25"/>
      <c r="M112" s="25"/>
    </row>
    <row r="113" spans="2:15" ht="15" hidden="1" customHeight="1" outlineLevel="1" x14ac:dyDescent="0.35">
      <c r="B113" s="13" t="s">
        <v>14</v>
      </c>
      <c r="C113" s="16"/>
      <c r="D113" s="17"/>
      <c r="E113" s="17"/>
      <c r="F113" s="17"/>
      <c r="G113" s="17"/>
      <c r="H113" s="17"/>
    </row>
    <row r="114" spans="2:15" ht="15" hidden="1" customHeight="1" outlineLevel="1" x14ac:dyDescent="0.35">
      <c r="B114" s="194" t="s">
        <v>34</v>
      </c>
      <c r="C114" s="195" t="s">
        <v>23</v>
      </c>
      <c r="D114" s="196">
        <v>1534</v>
      </c>
      <c r="E114" s="196">
        <v>15167</v>
      </c>
      <c r="F114" s="196">
        <v>22285</v>
      </c>
      <c r="G114" s="196">
        <v>24451</v>
      </c>
      <c r="H114" s="196">
        <v>18866</v>
      </c>
      <c r="I114" s="147"/>
      <c r="J114" s="147"/>
      <c r="K114" s="147"/>
      <c r="L114" s="147"/>
      <c r="M114" s="147"/>
    </row>
    <row r="115" spans="2:15" ht="15" hidden="1" customHeight="1" outlineLevel="1" x14ac:dyDescent="0.35">
      <c r="B115" s="194" t="s">
        <v>744</v>
      </c>
      <c r="C115" s="195" t="s">
        <v>23</v>
      </c>
      <c r="D115" s="196">
        <v>45</v>
      </c>
      <c r="E115" s="196">
        <v>9689</v>
      </c>
      <c r="F115" s="196">
        <v>7129</v>
      </c>
      <c r="G115" s="196">
        <v>-3051</v>
      </c>
      <c r="H115" s="196">
        <v>-239</v>
      </c>
      <c r="I115" s="147"/>
      <c r="J115" s="147"/>
      <c r="K115" s="147"/>
      <c r="L115" s="147"/>
      <c r="M115" s="147"/>
    </row>
    <row r="116" spans="2:15" ht="15" hidden="1" customHeight="1" outlineLevel="1" x14ac:dyDescent="0.35">
      <c r="B116" s="194" t="s">
        <v>745</v>
      </c>
      <c r="C116" s="195" t="s">
        <v>23</v>
      </c>
      <c r="D116" s="196">
        <v>-26054</v>
      </c>
      <c r="E116" s="196">
        <v>-38347</v>
      </c>
      <c r="F116" s="196">
        <v>-61633</v>
      </c>
      <c r="G116" s="196">
        <v>-33355</v>
      </c>
      <c r="H116" s="196">
        <v>-30646</v>
      </c>
      <c r="I116" s="196"/>
      <c r="J116" s="196"/>
      <c r="K116" s="196"/>
      <c r="L116" s="196"/>
      <c r="M116" s="196"/>
      <c r="N116" s="196"/>
    </row>
    <row r="117" spans="2:15" ht="15" hidden="1" customHeight="1" outlineLevel="1" x14ac:dyDescent="0.35">
      <c r="B117" s="194" t="s">
        <v>746</v>
      </c>
      <c r="C117" s="195" t="s">
        <v>23</v>
      </c>
      <c r="D117" s="196">
        <v>-6852</v>
      </c>
      <c r="E117" s="196">
        <v>-22439</v>
      </c>
      <c r="F117" s="196">
        <v>-29094</v>
      </c>
      <c r="G117" s="196">
        <v>-15734</v>
      </c>
      <c r="H117" s="196">
        <v>-16672</v>
      </c>
      <c r="I117" s="196"/>
      <c r="J117" s="196"/>
      <c r="K117" s="196"/>
      <c r="L117" s="196"/>
      <c r="M117" s="196"/>
      <c r="N117" s="196"/>
    </row>
    <row r="118" spans="2:15" ht="15" hidden="1" customHeight="1" outlineLevel="1" x14ac:dyDescent="0.35">
      <c r="B118" s="194" t="s">
        <v>100</v>
      </c>
      <c r="C118" s="195" t="s">
        <v>23</v>
      </c>
      <c r="D118" s="196">
        <v>114</v>
      </c>
      <c r="E118" s="196">
        <v>20244</v>
      </c>
      <c r="F118" s="196">
        <v>29064</v>
      </c>
      <c r="G118" s="196">
        <v>58308</v>
      </c>
      <c r="H118" s="196">
        <v>207</v>
      </c>
      <c r="I118" s="196"/>
      <c r="J118" s="196"/>
      <c r="K118" s="196"/>
      <c r="L118" s="196"/>
      <c r="M118" s="196"/>
      <c r="N118" s="196"/>
      <c r="O118" s="148"/>
    </row>
    <row r="119" spans="2:15" ht="15" hidden="1" customHeight="1" outlineLevel="1" x14ac:dyDescent="0.35">
      <c r="B119" s="194" t="s">
        <v>747</v>
      </c>
      <c r="C119" s="195" t="s">
        <v>23</v>
      </c>
      <c r="D119" s="196">
        <v>0</v>
      </c>
      <c r="E119" s="196">
        <v>0</v>
      </c>
      <c r="F119" s="196">
        <v>-204</v>
      </c>
      <c r="G119" s="196">
        <v>0</v>
      </c>
      <c r="H119" s="196">
        <v>0</v>
      </c>
      <c r="I119" s="196"/>
      <c r="J119" s="196"/>
      <c r="K119" s="196"/>
      <c r="L119" s="196"/>
      <c r="M119" s="196"/>
      <c r="N119" s="196"/>
    </row>
    <row r="120" spans="2:15" ht="15" hidden="1" customHeight="1" outlineLevel="1" x14ac:dyDescent="0.35">
      <c r="B120" s="194" t="s">
        <v>748</v>
      </c>
      <c r="C120" s="195" t="s">
        <v>23</v>
      </c>
      <c r="D120" s="196">
        <v>0</v>
      </c>
      <c r="E120" s="196">
        <v>0</v>
      </c>
      <c r="F120" s="196">
        <v>-1533</v>
      </c>
      <c r="G120" s="196">
        <v>0</v>
      </c>
      <c r="H120" s="196">
        <v>0</v>
      </c>
      <c r="I120" s="196"/>
      <c r="J120" s="196"/>
      <c r="K120" s="196"/>
      <c r="L120" s="196"/>
      <c r="M120" s="196"/>
      <c r="N120" s="196"/>
    </row>
    <row r="121" spans="2:15" ht="15" hidden="1" customHeight="1" outlineLevel="1" x14ac:dyDescent="0.35">
      <c r="B121" s="194" t="s">
        <v>749</v>
      </c>
      <c r="C121" s="195" t="s">
        <v>23</v>
      </c>
      <c r="D121" s="196">
        <v>15504</v>
      </c>
      <c r="E121" s="196">
        <v>27092</v>
      </c>
      <c r="F121" s="196">
        <v>117174</v>
      </c>
      <c r="G121" s="196">
        <v>249128</v>
      </c>
      <c r="H121" s="196">
        <v>228109</v>
      </c>
      <c r="I121" s="196"/>
      <c r="J121" s="196"/>
      <c r="K121" s="196"/>
      <c r="L121" s="196"/>
      <c r="M121" s="196"/>
      <c r="N121" s="196"/>
    </row>
    <row r="122" spans="2:15" ht="15" hidden="1" customHeight="1" outlineLevel="1" x14ac:dyDescent="0.35">
      <c r="B122" s="194" t="s">
        <v>750</v>
      </c>
      <c r="C122" s="195" t="s">
        <v>23</v>
      </c>
      <c r="D122" s="196">
        <v>0</v>
      </c>
      <c r="E122" s="196">
        <v>0</v>
      </c>
      <c r="F122" s="196">
        <v>0</v>
      </c>
      <c r="G122" s="196">
        <v>0</v>
      </c>
      <c r="H122" s="196">
        <v>6425</v>
      </c>
      <c r="I122" s="196"/>
      <c r="J122" s="196"/>
      <c r="K122" s="196"/>
      <c r="L122" s="196"/>
      <c r="M122" s="196"/>
      <c r="N122" s="196"/>
    </row>
    <row r="123" spans="2:15" ht="15" hidden="1" customHeight="1" outlineLevel="1" x14ac:dyDescent="0.35">
      <c r="B123" s="194" t="s">
        <v>751</v>
      </c>
      <c r="C123" s="195" t="s">
        <v>23</v>
      </c>
      <c r="D123" s="196">
        <v>6070</v>
      </c>
      <c r="E123" s="196">
        <v>6962</v>
      </c>
      <c r="F123" s="196">
        <v>8081</v>
      </c>
      <c r="G123" s="196">
        <v>8451</v>
      </c>
      <c r="H123" s="196">
        <v>8535</v>
      </c>
      <c r="I123" s="196"/>
      <c r="J123" s="196"/>
      <c r="K123" s="196"/>
      <c r="L123" s="196"/>
      <c r="M123" s="196"/>
      <c r="N123" s="196"/>
    </row>
    <row r="124" spans="2:15" ht="15" hidden="1" customHeight="1" outlineLevel="1" x14ac:dyDescent="0.35">
      <c r="B124" s="194" t="s">
        <v>752</v>
      </c>
      <c r="C124" s="195" t="s">
        <v>23</v>
      </c>
      <c r="D124" s="196">
        <v>0</v>
      </c>
      <c r="E124" s="196">
        <v>4108</v>
      </c>
      <c r="F124" s="196">
        <v>0</v>
      </c>
      <c r="G124" s="196">
        <v>160</v>
      </c>
      <c r="H124" s="196">
        <v>373</v>
      </c>
      <c r="I124" s="196"/>
      <c r="J124" s="196"/>
      <c r="K124" s="196"/>
      <c r="L124" s="196"/>
      <c r="M124" s="196"/>
      <c r="N124" s="196"/>
    </row>
    <row r="125" spans="2:15" ht="15" hidden="1" customHeight="1" outlineLevel="1" x14ac:dyDescent="0.35">
      <c r="B125" s="194" t="s">
        <v>753</v>
      </c>
      <c r="C125" s="195" t="s">
        <v>23</v>
      </c>
      <c r="D125" s="196">
        <v>0</v>
      </c>
      <c r="E125" s="196">
        <v>1788</v>
      </c>
      <c r="F125" s="196">
        <v>0</v>
      </c>
      <c r="G125" s="196">
        <v>84</v>
      </c>
      <c r="H125" s="196">
        <v>75</v>
      </c>
      <c r="I125" s="196"/>
      <c r="J125" s="196"/>
      <c r="K125" s="196"/>
      <c r="L125" s="196"/>
      <c r="M125" s="196"/>
      <c r="N125" s="196"/>
    </row>
    <row r="126" spans="2:15" ht="15" hidden="1" customHeight="1" outlineLevel="1" x14ac:dyDescent="0.35">
      <c r="B126" s="194" t="s">
        <v>754</v>
      </c>
      <c r="C126" s="195" t="s">
        <v>23</v>
      </c>
      <c r="D126" s="196">
        <v>3120</v>
      </c>
      <c r="E126" s="196">
        <v>0</v>
      </c>
      <c r="F126" s="196">
        <v>0</v>
      </c>
      <c r="G126" s="196">
        <v>17784</v>
      </c>
      <c r="H126" s="196">
        <v>8798</v>
      </c>
      <c r="I126" s="196"/>
      <c r="J126" s="196"/>
      <c r="K126" s="196"/>
      <c r="L126" s="196"/>
      <c r="M126" s="196"/>
      <c r="N126" s="196"/>
    </row>
    <row r="127" spans="2:15" ht="15" hidden="1" customHeight="1" outlineLevel="1" x14ac:dyDescent="0.35">
      <c r="B127" s="194" t="s">
        <v>102</v>
      </c>
      <c r="C127" s="195" t="s">
        <v>23</v>
      </c>
      <c r="D127" s="196">
        <v>70699</v>
      </c>
      <c r="E127" s="196">
        <v>43617</v>
      </c>
      <c r="F127" s="196">
        <v>31637</v>
      </c>
      <c r="G127" s="196">
        <v>12709</v>
      </c>
      <c r="H127" s="196">
        <v>0</v>
      </c>
      <c r="I127" s="196"/>
      <c r="J127" s="196"/>
      <c r="K127" s="196"/>
      <c r="L127" s="196"/>
      <c r="M127" s="196"/>
      <c r="N127" s="196"/>
    </row>
    <row r="128" spans="2:15" ht="15" hidden="1" customHeight="1" outlineLevel="1" x14ac:dyDescent="0.35">
      <c r="B128" s="2" t="s">
        <v>755</v>
      </c>
      <c r="C128" s="16" t="s">
        <v>23</v>
      </c>
      <c r="D128" s="17">
        <v>1890</v>
      </c>
      <c r="E128" s="17">
        <v>1176</v>
      </c>
      <c r="F128" s="17">
        <v>33694</v>
      </c>
      <c r="G128" s="17">
        <v>70800</v>
      </c>
      <c r="H128" s="17">
        <v>21129</v>
      </c>
      <c r="I128" s="129"/>
      <c r="J128" s="129"/>
      <c r="K128" s="129"/>
      <c r="L128" s="129"/>
      <c r="M128" s="129"/>
    </row>
    <row r="129" spans="2:16384" ht="15" hidden="1" customHeight="1" outlineLevel="1" x14ac:dyDescent="0.35">
      <c r="B129" s="2" t="s">
        <v>756</v>
      </c>
      <c r="C129" s="16" t="s">
        <v>23</v>
      </c>
      <c r="D129" s="17">
        <v>0</v>
      </c>
      <c r="E129" s="17">
        <v>0</v>
      </c>
      <c r="F129" s="17">
        <v>0</v>
      </c>
      <c r="G129" s="17">
        <v>0</v>
      </c>
      <c r="H129" s="17">
        <v>39139</v>
      </c>
      <c r="I129" s="129"/>
      <c r="J129" s="129"/>
      <c r="K129" s="129"/>
      <c r="L129" s="129"/>
      <c r="M129" s="129"/>
    </row>
    <row r="130" spans="2:16384" ht="15" hidden="1" customHeight="1" outlineLevel="1" x14ac:dyDescent="0.35">
      <c r="B130" s="2" t="s">
        <v>757</v>
      </c>
      <c r="C130" s="16" t="s">
        <v>23</v>
      </c>
      <c r="D130" s="17">
        <v>0</v>
      </c>
      <c r="E130" s="17">
        <v>0</v>
      </c>
      <c r="F130" s="17">
        <v>0</v>
      </c>
      <c r="G130" s="17">
        <v>-4410</v>
      </c>
      <c r="H130" s="17">
        <v>-3927</v>
      </c>
      <c r="I130" s="129"/>
      <c r="J130" s="129"/>
      <c r="K130" s="129"/>
      <c r="L130" s="129"/>
      <c r="M130" s="129"/>
    </row>
    <row r="131" spans="2:16384" ht="15" hidden="1" customHeight="1" outlineLevel="1" x14ac:dyDescent="0.35">
      <c r="B131" s="13" t="s">
        <v>15</v>
      </c>
      <c r="C131" s="16"/>
      <c r="D131" s="17"/>
      <c r="E131" s="17"/>
      <c r="F131" s="17"/>
      <c r="G131" s="17"/>
      <c r="H131" s="17"/>
    </row>
    <row r="132" spans="2:16384" ht="15" hidden="1" customHeight="1" outlineLevel="1" x14ac:dyDescent="0.35">
      <c r="B132" s="194" t="s">
        <v>758</v>
      </c>
      <c r="C132" s="195" t="s">
        <v>23</v>
      </c>
      <c r="D132" s="196">
        <v>11386</v>
      </c>
      <c r="E132" s="196">
        <v>-14542</v>
      </c>
      <c r="F132" s="196">
        <v>15816</v>
      </c>
      <c r="G132" s="196">
        <v>1780</v>
      </c>
      <c r="H132" s="196">
        <v>-3</v>
      </c>
      <c r="I132" s="212"/>
      <c r="J132" s="212"/>
      <c r="K132" s="212"/>
      <c r="L132" s="212"/>
      <c r="M132" s="212"/>
      <c r="N132" s="148"/>
    </row>
    <row r="133" spans="2:16384" ht="15" hidden="1" customHeight="1" outlineLevel="1" x14ac:dyDescent="0.35">
      <c r="B133" s="194" t="s">
        <v>759</v>
      </c>
      <c r="C133" s="195" t="s">
        <v>23</v>
      </c>
      <c r="D133" s="196">
        <v>-3309</v>
      </c>
      <c r="E133" s="196">
        <v>5603</v>
      </c>
      <c r="F133" s="196">
        <v>-15491</v>
      </c>
      <c r="G133" s="196">
        <v>2440</v>
      </c>
      <c r="H133" s="196">
        <v>-74371</v>
      </c>
      <c r="I133" s="212"/>
      <c r="J133" s="212"/>
      <c r="K133" s="212"/>
      <c r="L133" s="212"/>
      <c r="M133" s="212"/>
      <c r="N133" s="148"/>
    </row>
    <row r="134" spans="2:16384" ht="15" hidden="1" customHeight="1" outlineLevel="1" x14ac:dyDescent="0.35">
      <c r="B134" s="194" t="s">
        <v>760</v>
      </c>
      <c r="C134" s="195"/>
      <c r="D134" s="196">
        <v>0</v>
      </c>
      <c r="E134" s="196">
        <v>0</v>
      </c>
      <c r="F134" s="196">
        <v>0</v>
      </c>
      <c r="G134" s="196">
        <v>-16806</v>
      </c>
      <c r="H134" s="196">
        <v>-14588</v>
      </c>
      <c r="I134" s="212"/>
      <c r="J134" s="212"/>
      <c r="K134" s="212"/>
      <c r="L134" s="212"/>
      <c r="M134" s="212"/>
      <c r="N134" s="148"/>
    </row>
    <row r="135" spans="2:16384" ht="15" hidden="1" customHeight="1" outlineLevel="1" x14ac:dyDescent="0.35">
      <c r="B135" s="194" t="s">
        <v>761</v>
      </c>
      <c r="C135" s="195" t="s">
        <v>23</v>
      </c>
      <c r="D135" s="196">
        <v>-27224</v>
      </c>
      <c r="E135" s="196">
        <v>12831</v>
      </c>
      <c r="F135" s="196">
        <v>13554</v>
      </c>
      <c r="G135" s="196">
        <v>1033</v>
      </c>
      <c r="H135" s="196">
        <v>-155</v>
      </c>
      <c r="I135" s="212"/>
      <c r="J135" s="212"/>
      <c r="K135" s="212"/>
      <c r="L135" s="212"/>
      <c r="M135" s="212"/>
      <c r="N135" s="148"/>
    </row>
    <row r="136" spans="2:16384" ht="15" hidden="1" customHeight="1" outlineLevel="1" x14ac:dyDescent="0.35">
      <c r="B136" s="194" t="s">
        <v>762</v>
      </c>
      <c r="C136" s="195" t="s">
        <v>23</v>
      </c>
      <c r="D136" s="196">
        <v>23883</v>
      </c>
      <c r="E136" s="196">
        <v>-538900</v>
      </c>
      <c r="F136" s="196">
        <v>-1646519</v>
      </c>
      <c r="G136" s="196">
        <v>-2514250</v>
      </c>
      <c r="H136" s="196">
        <v>73847</v>
      </c>
      <c r="I136" s="212"/>
      <c r="J136" s="212"/>
      <c r="K136" s="212"/>
      <c r="L136" s="212"/>
      <c r="M136" s="212"/>
      <c r="N136" s="148"/>
    </row>
    <row r="137" spans="2:16384" ht="15" hidden="1" customHeight="1" outlineLevel="1" x14ac:dyDescent="0.35">
      <c r="B137" s="194" t="s">
        <v>763</v>
      </c>
      <c r="C137" s="195" t="s">
        <v>23</v>
      </c>
      <c r="D137" s="196">
        <v>-1463537</v>
      </c>
      <c r="E137" s="196">
        <v>-1393016</v>
      </c>
      <c r="F137" s="196">
        <v>561703</v>
      </c>
      <c r="G137" s="196">
        <v>1827966</v>
      </c>
      <c r="H137" s="196">
        <v>-878662</v>
      </c>
      <c r="I137" s="212"/>
      <c r="J137" s="212"/>
      <c r="K137" s="212"/>
      <c r="L137" s="212"/>
      <c r="M137" s="212"/>
      <c r="N137" s="148"/>
    </row>
    <row r="138" spans="2:16384" ht="15" hidden="1" customHeight="1" outlineLevel="1" x14ac:dyDescent="0.35">
      <c r="B138" s="194" t="s">
        <v>764</v>
      </c>
      <c r="C138" s="195" t="s">
        <v>23</v>
      </c>
      <c r="D138" s="196">
        <v>-68504</v>
      </c>
      <c r="E138" s="196">
        <v>-3200</v>
      </c>
      <c r="F138" s="196">
        <v>150476</v>
      </c>
      <c r="G138" s="196">
        <v>257290</v>
      </c>
      <c r="H138" s="196">
        <v>-146391</v>
      </c>
      <c r="I138" s="212"/>
      <c r="J138" s="212"/>
      <c r="K138" s="212"/>
      <c r="L138" s="212"/>
      <c r="M138" s="212"/>
      <c r="N138" s="148"/>
    </row>
    <row r="139" spans="2:16384" ht="15" hidden="1" customHeight="1" outlineLevel="1" x14ac:dyDescent="0.35">
      <c r="B139" s="194" t="s">
        <v>765</v>
      </c>
      <c r="C139" s="195"/>
      <c r="D139" s="196">
        <v>0</v>
      </c>
      <c r="E139" s="196">
        <v>0</v>
      </c>
      <c r="F139" s="196">
        <v>0</v>
      </c>
      <c r="G139" s="196">
        <v>-50941</v>
      </c>
      <c r="H139" s="196">
        <v>-30602</v>
      </c>
      <c r="I139" s="212"/>
      <c r="J139" s="212"/>
      <c r="K139" s="212"/>
      <c r="L139" s="212"/>
      <c r="M139" s="212"/>
      <c r="N139" s="148"/>
    </row>
    <row r="140" spans="2:16384" ht="15" hidden="1" customHeight="1" outlineLevel="1" x14ac:dyDescent="0.35">
      <c r="B140" s="194" t="s">
        <v>766</v>
      </c>
      <c r="C140" s="195" t="s">
        <v>23</v>
      </c>
      <c r="D140" s="196">
        <v>0</v>
      </c>
      <c r="E140" s="196">
        <v>0</v>
      </c>
      <c r="F140" s="196">
        <v>19576</v>
      </c>
      <c r="G140" s="196">
        <v>-13377</v>
      </c>
      <c r="H140" s="196">
        <v>5256</v>
      </c>
      <c r="I140" s="212"/>
      <c r="J140" s="212"/>
      <c r="K140" s="212"/>
      <c r="L140" s="212"/>
      <c r="M140" s="212"/>
      <c r="N140" s="148"/>
    </row>
    <row r="141" spans="2:16384" ht="15" hidden="1" customHeight="1" outlineLevel="1" x14ac:dyDescent="0.35">
      <c r="B141" s="194" t="s">
        <v>767</v>
      </c>
      <c r="C141" s="195" t="s">
        <v>23</v>
      </c>
      <c r="D141" s="196">
        <v>1365825</v>
      </c>
      <c r="E141" s="196">
        <v>1313843</v>
      </c>
      <c r="F141" s="196">
        <v>1350787</v>
      </c>
      <c r="G141" s="196">
        <v>661122</v>
      </c>
      <c r="H141" s="196">
        <v>997979</v>
      </c>
      <c r="I141" s="212"/>
      <c r="J141" s="212"/>
      <c r="K141" s="212"/>
      <c r="L141" s="212"/>
      <c r="M141" s="212"/>
      <c r="N141" s="148"/>
    </row>
    <row r="142" spans="2:16384" ht="15" hidden="1" customHeight="1" outlineLevel="1" x14ac:dyDescent="0.35">
      <c r="B142" s="194" t="s">
        <v>768</v>
      </c>
      <c r="C142" s="195" t="s">
        <v>23</v>
      </c>
      <c r="D142" s="196">
        <v>29621</v>
      </c>
      <c r="E142" s="196">
        <v>-28137</v>
      </c>
      <c r="F142" s="196">
        <v>-1791</v>
      </c>
      <c r="G142" s="196">
        <v>-2015</v>
      </c>
      <c r="H142" s="196">
        <v>1378</v>
      </c>
      <c r="I142" s="212"/>
      <c r="J142" s="212"/>
      <c r="K142" s="212"/>
      <c r="L142" s="212"/>
      <c r="M142" s="212"/>
      <c r="N142" s="148"/>
    </row>
    <row r="143" spans="2:16384" ht="15" hidden="1" customHeight="1" outlineLevel="1" x14ac:dyDescent="0.35">
      <c r="B143" s="209" t="s">
        <v>109</v>
      </c>
      <c r="C143" s="210" t="s">
        <v>23</v>
      </c>
      <c r="D143" s="211">
        <f>SUM(D114:D142)+D112</f>
        <v>-62235</v>
      </c>
      <c r="E143" s="211">
        <f>SUM(E114:E142)+E112</f>
        <v>-436766</v>
      </c>
      <c r="F143" s="211">
        <f>SUM(F114:F142)+F112</f>
        <v>760107</v>
      </c>
      <c r="G143" s="211">
        <f>SUM(G114:G142)+G112</f>
        <v>728134</v>
      </c>
      <c r="H143" s="211">
        <f>SUM(H114:H142)+H112</f>
        <v>463317</v>
      </c>
      <c r="I143" s="211"/>
      <c r="J143" s="211"/>
      <c r="K143" s="211"/>
      <c r="L143" s="211"/>
      <c r="M143" s="211"/>
      <c r="N143" s="148"/>
    </row>
    <row r="144" spans="2:16384" ht="15" hidden="1" customHeight="1" outlineLevel="1" x14ac:dyDescent="0.35">
      <c r="B144" s="194" t="s">
        <v>114</v>
      </c>
      <c r="C144" s="205" t="s">
        <v>23</v>
      </c>
      <c r="D144" s="196">
        <v>24323</v>
      </c>
      <c r="E144" s="196">
        <v>39662</v>
      </c>
      <c r="F144" s="196">
        <v>61943</v>
      </c>
      <c r="G144" s="196">
        <v>33546</v>
      </c>
      <c r="H144" s="196">
        <v>27606</v>
      </c>
      <c r="I144" s="199"/>
      <c r="J144" s="199"/>
      <c r="K144" s="199"/>
      <c r="L144" s="199"/>
      <c r="M144" s="199"/>
      <c r="N144" s="196"/>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c r="CW144" s="17"/>
      <c r="CX144" s="17"/>
      <c r="CY144" s="17"/>
      <c r="CZ144" s="17"/>
      <c r="DA144" s="17"/>
      <c r="DB144" s="17"/>
      <c r="DC144" s="17"/>
      <c r="DD144" s="17"/>
      <c r="DE144" s="17"/>
      <c r="DF144" s="17"/>
      <c r="DG144" s="17"/>
      <c r="DH144" s="17"/>
      <c r="DI144" s="17"/>
      <c r="DJ144" s="17"/>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7"/>
      <c r="FG144" s="17"/>
      <c r="FH144" s="17"/>
      <c r="FI144" s="17"/>
      <c r="FJ144" s="17"/>
      <c r="FK144" s="17"/>
      <c r="FL144" s="17"/>
      <c r="FM144" s="17"/>
      <c r="FN144" s="17"/>
      <c r="FO144" s="17"/>
      <c r="FP144" s="17"/>
      <c r="FQ144" s="17"/>
      <c r="FR144" s="17"/>
      <c r="FS144" s="17"/>
      <c r="FT144" s="17"/>
      <c r="FU144" s="17"/>
      <c r="FV144" s="17"/>
      <c r="FW144" s="17"/>
      <c r="FX144" s="17"/>
      <c r="FY144" s="17"/>
      <c r="FZ144" s="17"/>
      <c r="GA144" s="17"/>
      <c r="GB144" s="17"/>
      <c r="GC144" s="17"/>
      <c r="GD144" s="17"/>
      <c r="GE144" s="17"/>
      <c r="GF144" s="17"/>
      <c r="GG144" s="17"/>
      <c r="GH144" s="17"/>
      <c r="GI144" s="17"/>
      <c r="GJ144" s="17"/>
      <c r="GK144" s="17"/>
      <c r="GL144" s="17"/>
      <c r="GM144" s="17"/>
      <c r="GN144" s="17"/>
      <c r="GO144" s="17"/>
      <c r="GP144" s="17"/>
      <c r="GQ144" s="17"/>
      <c r="GR144" s="17"/>
      <c r="GS144" s="17"/>
      <c r="GT144" s="17"/>
      <c r="GU144" s="17"/>
      <c r="GV144" s="17"/>
      <c r="GW144" s="17"/>
      <c r="GX144" s="17"/>
      <c r="GY144" s="17"/>
      <c r="GZ144" s="17"/>
      <c r="HA144" s="17"/>
      <c r="HB144" s="17"/>
      <c r="HC144" s="17"/>
      <c r="HD144" s="17"/>
      <c r="HE144" s="17"/>
      <c r="HF144" s="17"/>
      <c r="HG144" s="17"/>
      <c r="HH144" s="17"/>
      <c r="HI144" s="17"/>
      <c r="HJ144" s="17"/>
      <c r="HK144" s="17"/>
      <c r="HL144" s="17"/>
      <c r="HM144" s="17"/>
      <c r="HN144" s="17"/>
      <c r="HO144" s="17"/>
      <c r="HP144" s="17"/>
      <c r="HQ144" s="17"/>
      <c r="HR144" s="17"/>
      <c r="HS144" s="17"/>
      <c r="HT144" s="17"/>
      <c r="HU144" s="17"/>
      <c r="HV144" s="17"/>
      <c r="HW144" s="17"/>
      <c r="HX144" s="17"/>
      <c r="HY144" s="17"/>
      <c r="HZ144" s="17"/>
      <c r="IA144" s="17"/>
      <c r="IB144" s="17"/>
      <c r="IC144" s="17"/>
      <c r="ID144" s="17"/>
      <c r="IE144" s="17"/>
      <c r="IF144" s="17"/>
      <c r="IG144" s="17"/>
      <c r="IH144" s="17"/>
      <c r="II144" s="17"/>
      <c r="IJ144" s="17"/>
      <c r="IK144" s="17"/>
      <c r="IL144" s="17"/>
      <c r="IM144" s="17"/>
      <c r="IN144" s="17"/>
      <c r="IO144" s="17"/>
      <c r="IP144" s="17"/>
      <c r="IQ144" s="17"/>
      <c r="IR144" s="17"/>
      <c r="IS144" s="17"/>
      <c r="IT144" s="17"/>
      <c r="IU144" s="17"/>
      <c r="IV144" s="17"/>
      <c r="IW144" s="17"/>
      <c r="IX144" s="17"/>
      <c r="IY144" s="17"/>
      <c r="IZ144" s="17"/>
      <c r="JA144" s="17"/>
      <c r="JB144" s="17"/>
      <c r="JC144" s="17"/>
      <c r="JD144" s="17"/>
      <c r="JE144" s="17"/>
      <c r="JF144" s="17"/>
      <c r="JG144" s="17"/>
      <c r="JH144" s="17"/>
      <c r="JI144" s="17"/>
      <c r="JJ144" s="17"/>
      <c r="JK144" s="17"/>
      <c r="JL144" s="17"/>
      <c r="JM144" s="17"/>
      <c r="JN144" s="17"/>
      <c r="JO144" s="17"/>
      <c r="JP144" s="17"/>
      <c r="JQ144" s="17"/>
      <c r="JR144" s="17"/>
      <c r="JS144" s="17"/>
      <c r="JT144" s="17"/>
      <c r="JU144" s="17"/>
      <c r="JV144" s="17"/>
      <c r="JW144" s="17"/>
      <c r="JX144" s="17"/>
      <c r="JY144" s="17"/>
      <c r="JZ144" s="17"/>
      <c r="KA144" s="17"/>
      <c r="KB144" s="17"/>
      <c r="KC144" s="17"/>
      <c r="KD144" s="17"/>
      <c r="KE144" s="17"/>
      <c r="KF144" s="17"/>
      <c r="KG144" s="17"/>
      <c r="KH144" s="17"/>
      <c r="KI144" s="17"/>
      <c r="KJ144" s="17"/>
      <c r="KK144" s="17"/>
      <c r="KL144" s="17"/>
      <c r="KM144" s="17"/>
      <c r="KN144" s="17"/>
      <c r="KO144" s="17"/>
      <c r="KP144" s="17"/>
      <c r="KQ144" s="17"/>
      <c r="KR144" s="17"/>
      <c r="KS144" s="17"/>
      <c r="KT144" s="17"/>
      <c r="KU144" s="17"/>
      <c r="KV144" s="17"/>
      <c r="KW144" s="17"/>
      <c r="KX144" s="17"/>
      <c r="KY144" s="17"/>
      <c r="KZ144" s="17"/>
      <c r="LA144" s="17"/>
      <c r="LB144" s="17"/>
      <c r="LC144" s="17"/>
      <c r="LD144" s="17"/>
      <c r="LE144" s="17"/>
      <c r="LF144" s="17"/>
      <c r="LG144" s="17"/>
      <c r="LH144" s="17"/>
      <c r="LI144" s="17"/>
      <c r="LJ144" s="17"/>
      <c r="LK144" s="17"/>
      <c r="LL144" s="17"/>
      <c r="LM144" s="17"/>
      <c r="LN144" s="17"/>
      <c r="LO144" s="17"/>
      <c r="LP144" s="17"/>
      <c r="LQ144" s="17"/>
      <c r="LR144" s="17"/>
      <c r="LS144" s="17"/>
      <c r="LT144" s="17"/>
      <c r="LU144" s="17"/>
      <c r="LV144" s="17"/>
      <c r="LW144" s="17"/>
      <c r="LX144" s="17"/>
      <c r="LY144" s="17"/>
      <c r="LZ144" s="17"/>
      <c r="MA144" s="17"/>
      <c r="MB144" s="17"/>
      <c r="MC144" s="17"/>
      <c r="MD144" s="17"/>
      <c r="ME144" s="17"/>
      <c r="MF144" s="17"/>
      <c r="MG144" s="17"/>
      <c r="MH144" s="17"/>
      <c r="MI144" s="17"/>
      <c r="MJ144" s="17"/>
      <c r="MK144" s="17"/>
      <c r="ML144" s="17"/>
      <c r="MM144" s="17"/>
      <c r="MN144" s="17"/>
      <c r="MO144" s="17"/>
      <c r="MP144" s="17"/>
      <c r="MQ144" s="17"/>
      <c r="MR144" s="17"/>
      <c r="MS144" s="17"/>
      <c r="MT144" s="17"/>
      <c r="MU144" s="17"/>
      <c r="MV144" s="17"/>
      <c r="MW144" s="17"/>
      <c r="MX144" s="17"/>
      <c r="MY144" s="17"/>
      <c r="MZ144" s="17"/>
      <c r="NA144" s="17"/>
      <c r="NB144" s="17"/>
      <c r="NC144" s="17"/>
      <c r="ND144" s="17"/>
      <c r="NE144" s="17"/>
      <c r="NF144" s="17"/>
      <c r="NG144" s="17"/>
      <c r="NH144" s="17"/>
      <c r="NI144" s="17"/>
      <c r="NJ144" s="17"/>
      <c r="NK144" s="17"/>
      <c r="NL144" s="17"/>
      <c r="NM144" s="17"/>
      <c r="NN144" s="17"/>
      <c r="NO144" s="17"/>
      <c r="NP144" s="17"/>
      <c r="NQ144" s="17"/>
      <c r="NR144" s="17"/>
      <c r="NS144" s="17"/>
      <c r="NT144" s="17"/>
      <c r="NU144" s="17"/>
      <c r="NV144" s="17"/>
      <c r="NW144" s="17"/>
      <c r="NX144" s="17"/>
      <c r="NY144" s="17"/>
      <c r="NZ144" s="17"/>
      <c r="OA144" s="17"/>
      <c r="OB144" s="17"/>
      <c r="OC144" s="17"/>
      <c r="OD144" s="17"/>
      <c r="OE144" s="17"/>
      <c r="OF144" s="17"/>
      <c r="OG144" s="17"/>
      <c r="OH144" s="17"/>
      <c r="OI144" s="17"/>
      <c r="OJ144" s="17"/>
      <c r="OK144" s="17"/>
      <c r="OL144" s="17"/>
      <c r="OM144" s="17"/>
      <c r="ON144" s="17"/>
      <c r="OO144" s="17"/>
      <c r="OP144" s="17"/>
      <c r="OQ144" s="17"/>
      <c r="OR144" s="17"/>
      <c r="OS144" s="17"/>
      <c r="OT144" s="17"/>
      <c r="OU144" s="17"/>
      <c r="OV144" s="17"/>
      <c r="OW144" s="17"/>
      <c r="OX144" s="17"/>
      <c r="OY144" s="17"/>
      <c r="OZ144" s="17"/>
      <c r="PA144" s="17"/>
      <c r="PB144" s="17"/>
      <c r="PC144" s="17"/>
      <c r="PD144" s="17"/>
      <c r="PE144" s="17"/>
      <c r="PF144" s="17"/>
      <c r="PG144" s="17"/>
      <c r="PH144" s="17"/>
      <c r="PI144" s="17"/>
      <c r="PJ144" s="17"/>
      <c r="PK144" s="17"/>
      <c r="PL144" s="17"/>
      <c r="PM144" s="17"/>
      <c r="PN144" s="17"/>
      <c r="PO144" s="17"/>
      <c r="PP144" s="17"/>
      <c r="PQ144" s="17"/>
      <c r="PR144" s="17"/>
      <c r="PS144" s="17"/>
      <c r="PT144" s="17"/>
      <c r="PU144" s="17"/>
      <c r="PV144" s="17"/>
      <c r="PW144" s="17"/>
      <c r="PX144" s="17"/>
      <c r="PY144" s="17"/>
      <c r="PZ144" s="17"/>
      <c r="QA144" s="17"/>
      <c r="QB144" s="17"/>
      <c r="QC144" s="17"/>
      <c r="QD144" s="17"/>
      <c r="QE144" s="17"/>
      <c r="QF144" s="17"/>
      <c r="QG144" s="17"/>
      <c r="QH144" s="17"/>
      <c r="QI144" s="17"/>
      <c r="QJ144" s="17"/>
      <c r="QK144" s="17"/>
      <c r="QL144" s="17"/>
      <c r="QM144" s="17"/>
      <c r="QN144" s="17"/>
      <c r="QO144" s="17"/>
      <c r="QP144" s="17"/>
      <c r="QQ144" s="17"/>
      <c r="QR144" s="17"/>
      <c r="QS144" s="17"/>
      <c r="QT144" s="17"/>
      <c r="QU144" s="17"/>
      <c r="QV144" s="17"/>
      <c r="QW144" s="17"/>
      <c r="QX144" s="17"/>
      <c r="QY144" s="17"/>
      <c r="QZ144" s="17"/>
      <c r="RA144" s="17"/>
      <c r="RB144" s="17"/>
      <c r="RC144" s="17"/>
      <c r="RD144" s="17"/>
      <c r="RE144" s="17"/>
      <c r="RF144" s="17"/>
      <c r="RG144" s="17"/>
      <c r="RH144" s="17"/>
      <c r="RI144" s="17"/>
      <c r="RJ144" s="17"/>
      <c r="RK144" s="17"/>
      <c r="RL144" s="17"/>
      <c r="RM144" s="17"/>
      <c r="RN144" s="17"/>
      <c r="RO144" s="17"/>
      <c r="RP144" s="17"/>
      <c r="RQ144" s="17"/>
      <c r="RR144" s="17"/>
      <c r="RS144" s="17"/>
      <c r="RT144" s="17"/>
      <c r="RU144" s="17"/>
      <c r="RV144" s="17"/>
      <c r="RW144" s="17"/>
      <c r="RX144" s="17"/>
      <c r="RY144" s="17"/>
      <c r="RZ144" s="17"/>
      <c r="SA144" s="17"/>
      <c r="SB144" s="17"/>
      <c r="SC144" s="17"/>
      <c r="SD144" s="17"/>
      <c r="SE144" s="17"/>
      <c r="SF144" s="17"/>
      <c r="SG144" s="17"/>
      <c r="SH144" s="17"/>
      <c r="SI144" s="17"/>
      <c r="SJ144" s="17"/>
      <c r="SK144" s="17"/>
      <c r="SL144" s="17"/>
      <c r="SM144" s="17"/>
      <c r="SN144" s="17"/>
      <c r="SO144" s="17"/>
      <c r="SP144" s="17"/>
      <c r="SQ144" s="17"/>
      <c r="SR144" s="17"/>
      <c r="SS144" s="17"/>
      <c r="ST144" s="17"/>
      <c r="SU144" s="17"/>
      <c r="SV144" s="17"/>
      <c r="SW144" s="17"/>
      <c r="SX144" s="17"/>
      <c r="SY144" s="17"/>
      <c r="SZ144" s="17"/>
      <c r="TA144" s="17"/>
      <c r="TB144" s="17"/>
      <c r="TC144" s="17"/>
      <c r="TD144" s="17"/>
      <c r="TE144" s="17"/>
      <c r="TF144" s="17"/>
      <c r="TG144" s="17"/>
      <c r="TH144" s="17"/>
      <c r="TI144" s="17"/>
      <c r="TJ144" s="17"/>
      <c r="TK144" s="17"/>
      <c r="TL144" s="17"/>
      <c r="TM144" s="17"/>
      <c r="TN144" s="17"/>
      <c r="TO144" s="17"/>
      <c r="TP144" s="17"/>
      <c r="TQ144" s="17"/>
      <c r="TR144" s="17"/>
      <c r="TS144" s="17"/>
      <c r="TT144" s="17"/>
      <c r="TU144" s="17"/>
      <c r="TV144" s="17"/>
      <c r="TW144" s="17"/>
      <c r="TX144" s="17"/>
      <c r="TY144" s="17"/>
      <c r="TZ144" s="17"/>
      <c r="UA144" s="17"/>
      <c r="UB144" s="17"/>
      <c r="UC144" s="17"/>
      <c r="UD144" s="17"/>
      <c r="UE144" s="17"/>
      <c r="UF144" s="17"/>
      <c r="UG144" s="17"/>
      <c r="UH144" s="17"/>
      <c r="UI144" s="17"/>
      <c r="UJ144" s="17"/>
      <c r="UK144" s="17"/>
      <c r="UL144" s="17"/>
      <c r="UM144" s="17"/>
      <c r="UN144" s="17"/>
      <c r="UO144" s="17"/>
      <c r="UP144" s="17"/>
      <c r="UQ144" s="17"/>
      <c r="UR144" s="17"/>
      <c r="US144" s="17"/>
      <c r="UT144" s="17"/>
      <c r="UU144" s="17"/>
      <c r="UV144" s="17"/>
      <c r="UW144" s="17"/>
      <c r="UX144" s="17"/>
      <c r="UY144" s="17"/>
      <c r="UZ144" s="17"/>
      <c r="VA144" s="17"/>
      <c r="VB144" s="17"/>
      <c r="VC144" s="17"/>
      <c r="VD144" s="17"/>
      <c r="VE144" s="17"/>
      <c r="VF144" s="17"/>
      <c r="VG144" s="17"/>
      <c r="VH144" s="17"/>
      <c r="VI144" s="17"/>
      <c r="VJ144" s="17"/>
      <c r="VK144" s="17"/>
      <c r="VL144" s="17"/>
      <c r="VM144" s="17"/>
      <c r="VN144" s="17"/>
      <c r="VO144" s="17"/>
      <c r="VP144" s="17"/>
      <c r="VQ144" s="17"/>
      <c r="VR144" s="17"/>
      <c r="VS144" s="17"/>
      <c r="VT144" s="17"/>
      <c r="VU144" s="17"/>
      <c r="VV144" s="17"/>
      <c r="VW144" s="17"/>
      <c r="VX144" s="17"/>
      <c r="VY144" s="17"/>
      <c r="VZ144" s="17"/>
      <c r="WA144" s="17"/>
      <c r="WB144" s="17"/>
      <c r="WC144" s="17"/>
      <c r="WD144" s="17"/>
      <c r="WE144" s="17"/>
      <c r="WF144" s="17"/>
      <c r="WG144" s="17"/>
      <c r="WH144" s="17"/>
      <c r="WI144" s="17"/>
      <c r="WJ144" s="17"/>
      <c r="WK144" s="17"/>
      <c r="WL144" s="17"/>
      <c r="WM144" s="17"/>
      <c r="WN144" s="17"/>
      <c r="WO144" s="17"/>
      <c r="WP144" s="17"/>
      <c r="WQ144" s="17"/>
      <c r="WR144" s="17"/>
      <c r="WS144" s="17"/>
      <c r="WT144" s="17"/>
      <c r="WU144" s="17"/>
      <c r="WV144" s="17"/>
      <c r="WW144" s="17"/>
      <c r="WX144" s="17"/>
      <c r="WY144" s="17"/>
      <c r="WZ144" s="17"/>
      <c r="XA144" s="17"/>
      <c r="XB144" s="17"/>
      <c r="XC144" s="17"/>
      <c r="XD144" s="17"/>
      <c r="XE144" s="17"/>
      <c r="XF144" s="17"/>
      <c r="XG144" s="17"/>
      <c r="XH144" s="17"/>
      <c r="XI144" s="17"/>
      <c r="XJ144" s="17"/>
      <c r="XK144" s="17"/>
      <c r="XL144" s="17"/>
      <c r="XM144" s="17"/>
      <c r="XN144" s="17"/>
      <c r="XO144" s="17"/>
      <c r="XP144" s="17"/>
      <c r="XQ144" s="17"/>
      <c r="XR144" s="17"/>
      <c r="XS144" s="17"/>
      <c r="XT144" s="17"/>
      <c r="XU144" s="17"/>
      <c r="XV144" s="17"/>
      <c r="XW144" s="17"/>
      <c r="XX144" s="17"/>
      <c r="XY144" s="17"/>
      <c r="XZ144" s="17"/>
      <c r="YA144" s="17"/>
      <c r="YB144" s="17"/>
      <c r="YC144" s="17"/>
      <c r="YD144" s="17"/>
      <c r="YE144" s="17"/>
      <c r="YF144" s="17"/>
      <c r="YG144" s="17"/>
      <c r="YH144" s="17"/>
      <c r="YI144" s="17"/>
      <c r="YJ144" s="17"/>
      <c r="YK144" s="17"/>
      <c r="YL144" s="17"/>
      <c r="YM144" s="17"/>
      <c r="YN144" s="17"/>
      <c r="YO144" s="17"/>
      <c r="YP144" s="17"/>
      <c r="YQ144" s="17"/>
      <c r="YR144" s="17"/>
      <c r="YS144" s="17"/>
      <c r="YT144" s="17"/>
      <c r="YU144" s="17"/>
      <c r="YV144" s="17"/>
      <c r="YW144" s="17"/>
      <c r="YX144" s="17"/>
      <c r="YY144" s="17"/>
      <c r="YZ144" s="17"/>
      <c r="ZA144" s="17"/>
      <c r="ZB144" s="17"/>
      <c r="ZC144" s="17"/>
      <c r="ZD144" s="17"/>
      <c r="ZE144" s="17"/>
      <c r="ZF144" s="17"/>
      <c r="ZG144" s="17"/>
      <c r="ZH144" s="17"/>
      <c r="ZI144" s="17"/>
      <c r="ZJ144" s="17"/>
      <c r="ZK144" s="17"/>
      <c r="ZL144" s="17"/>
      <c r="ZM144" s="17"/>
      <c r="ZN144" s="17"/>
      <c r="ZO144" s="17"/>
      <c r="ZP144" s="17"/>
      <c r="ZQ144" s="17"/>
      <c r="ZR144" s="17"/>
      <c r="ZS144" s="17"/>
      <c r="ZT144" s="17"/>
      <c r="ZU144" s="17"/>
      <c r="ZV144" s="17"/>
      <c r="ZW144" s="17"/>
      <c r="ZX144" s="17"/>
      <c r="ZY144" s="17"/>
      <c r="ZZ144" s="17"/>
      <c r="AAA144" s="17"/>
      <c r="AAB144" s="17"/>
      <c r="AAC144" s="17"/>
      <c r="AAD144" s="17"/>
      <c r="AAE144" s="17"/>
      <c r="AAF144" s="17"/>
      <c r="AAG144" s="17"/>
      <c r="AAH144" s="17"/>
      <c r="AAI144" s="17"/>
      <c r="AAJ144" s="17"/>
      <c r="AAK144" s="17"/>
      <c r="AAL144" s="17"/>
      <c r="AAM144" s="17"/>
      <c r="AAN144" s="17"/>
      <c r="AAO144" s="17"/>
      <c r="AAP144" s="17"/>
      <c r="AAQ144" s="17"/>
      <c r="AAR144" s="17"/>
      <c r="AAS144" s="17"/>
      <c r="AAT144" s="17"/>
      <c r="AAU144" s="17"/>
      <c r="AAV144" s="17"/>
      <c r="AAW144" s="17"/>
      <c r="AAX144" s="17"/>
      <c r="AAY144" s="17"/>
      <c r="AAZ144" s="17"/>
      <c r="ABA144" s="17"/>
      <c r="ABB144" s="17"/>
      <c r="ABC144" s="17"/>
      <c r="ABD144" s="17"/>
      <c r="ABE144" s="17"/>
      <c r="ABF144" s="17"/>
      <c r="ABG144" s="17"/>
      <c r="ABH144" s="17"/>
      <c r="ABI144" s="17"/>
      <c r="ABJ144" s="17"/>
      <c r="ABK144" s="17"/>
      <c r="ABL144" s="17"/>
      <c r="ABM144" s="17"/>
      <c r="ABN144" s="17"/>
      <c r="ABO144" s="17"/>
      <c r="ABP144" s="17"/>
      <c r="ABQ144" s="17"/>
      <c r="ABR144" s="17"/>
      <c r="ABS144" s="17"/>
      <c r="ABT144" s="17"/>
      <c r="ABU144" s="17"/>
      <c r="ABV144" s="17"/>
      <c r="ABW144" s="17"/>
      <c r="ABX144" s="17"/>
      <c r="ABY144" s="17"/>
      <c r="ABZ144" s="17"/>
      <c r="ACA144" s="17"/>
      <c r="ACB144" s="17"/>
      <c r="ACC144" s="17"/>
      <c r="ACD144" s="17"/>
      <c r="ACE144" s="17"/>
      <c r="ACF144" s="17"/>
      <c r="ACG144" s="17"/>
      <c r="ACH144" s="17"/>
      <c r="ACI144" s="17"/>
      <c r="ACJ144" s="17"/>
      <c r="ACK144" s="17"/>
      <c r="ACL144" s="17"/>
      <c r="ACM144" s="17"/>
      <c r="ACN144" s="17"/>
      <c r="ACO144" s="17"/>
      <c r="ACP144" s="17"/>
      <c r="ACQ144" s="17"/>
      <c r="ACR144" s="17"/>
      <c r="ACS144" s="17"/>
      <c r="ACT144" s="17"/>
      <c r="ACU144" s="17"/>
      <c r="ACV144" s="17"/>
      <c r="ACW144" s="17"/>
      <c r="ACX144" s="17"/>
      <c r="ACY144" s="17"/>
      <c r="ACZ144" s="17"/>
      <c r="ADA144" s="17"/>
      <c r="ADB144" s="17"/>
      <c r="ADC144" s="17"/>
      <c r="ADD144" s="17"/>
      <c r="ADE144" s="17"/>
      <c r="ADF144" s="17"/>
      <c r="ADG144" s="17"/>
      <c r="ADH144" s="17"/>
      <c r="ADI144" s="17"/>
      <c r="ADJ144" s="17"/>
      <c r="ADK144" s="17"/>
      <c r="ADL144" s="17"/>
      <c r="ADM144" s="17"/>
      <c r="ADN144" s="17"/>
      <c r="ADO144" s="17"/>
      <c r="ADP144" s="17"/>
      <c r="ADQ144" s="17"/>
      <c r="ADR144" s="17"/>
      <c r="ADS144" s="17"/>
      <c r="ADT144" s="17"/>
      <c r="ADU144" s="17"/>
      <c r="ADV144" s="17"/>
      <c r="ADW144" s="17"/>
      <c r="ADX144" s="17"/>
      <c r="ADY144" s="17"/>
      <c r="ADZ144" s="17"/>
      <c r="AEA144" s="17"/>
      <c r="AEB144" s="17"/>
      <c r="AEC144" s="17"/>
      <c r="AED144" s="17"/>
      <c r="AEE144" s="17"/>
      <c r="AEF144" s="17"/>
      <c r="AEG144" s="17"/>
      <c r="AEH144" s="17"/>
      <c r="AEI144" s="17"/>
      <c r="AEJ144" s="17"/>
      <c r="AEK144" s="17"/>
      <c r="AEL144" s="17"/>
      <c r="AEM144" s="17"/>
      <c r="AEN144" s="17"/>
      <c r="AEO144" s="17"/>
      <c r="AEP144" s="17"/>
      <c r="AEQ144" s="17"/>
      <c r="AER144" s="17"/>
      <c r="AES144" s="17"/>
      <c r="AET144" s="17"/>
      <c r="AEU144" s="17"/>
      <c r="AEV144" s="17"/>
      <c r="AEW144" s="17"/>
      <c r="AEX144" s="17"/>
      <c r="AEY144" s="17"/>
      <c r="AEZ144" s="17"/>
      <c r="AFA144" s="17"/>
      <c r="AFB144" s="17"/>
      <c r="AFC144" s="17"/>
      <c r="AFD144" s="17"/>
      <c r="AFE144" s="17"/>
      <c r="AFF144" s="17"/>
      <c r="AFG144" s="17"/>
      <c r="AFH144" s="17"/>
      <c r="AFI144" s="17"/>
      <c r="AFJ144" s="17"/>
      <c r="AFK144" s="17"/>
      <c r="AFL144" s="17"/>
      <c r="AFM144" s="17"/>
      <c r="AFN144" s="17"/>
      <c r="AFO144" s="17"/>
      <c r="AFP144" s="17"/>
      <c r="AFQ144" s="17"/>
      <c r="AFR144" s="17"/>
      <c r="AFS144" s="17"/>
      <c r="AFT144" s="17"/>
      <c r="AFU144" s="17"/>
      <c r="AFV144" s="17"/>
      <c r="AFW144" s="17"/>
      <c r="AFX144" s="17"/>
      <c r="AFY144" s="17"/>
      <c r="AFZ144" s="17"/>
      <c r="AGA144" s="17"/>
      <c r="AGB144" s="17"/>
      <c r="AGC144" s="17"/>
      <c r="AGD144" s="17"/>
      <c r="AGE144" s="17"/>
      <c r="AGF144" s="17"/>
      <c r="AGG144" s="17"/>
      <c r="AGH144" s="17"/>
      <c r="AGI144" s="17"/>
      <c r="AGJ144" s="17"/>
      <c r="AGK144" s="17"/>
      <c r="AGL144" s="17"/>
      <c r="AGM144" s="17"/>
      <c r="AGN144" s="17"/>
      <c r="AGO144" s="17"/>
      <c r="AGP144" s="17"/>
      <c r="AGQ144" s="17"/>
      <c r="AGR144" s="17"/>
      <c r="AGS144" s="17"/>
      <c r="AGT144" s="17"/>
      <c r="AGU144" s="17"/>
      <c r="AGV144" s="17"/>
      <c r="AGW144" s="17"/>
      <c r="AGX144" s="17"/>
      <c r="AGY144" s="17"/>
      <c r="AGZ144" s="17"/>
      <c r="AHA144" s="17"/>
      <c r="AHB144" s="17"/>
      <c r="AHC144" s="17"/>
      <c r="AHD144" s="17"/>
      <c r="AHE144" s="17"/>
      <c r="AHF144" s="17"/>
      <c r="AHG144" s="17"/>
      <c r="AHH144" s="17"/>
      <c r="AHI144" s="17"/>
      <c r="AHJ144" s="17"/>
      <c r="AHK144" s="17"/>
      <c r="AHL144" s="17"/>
      <c r="AHM144" s="17"/>
      <c r="AHN144" s="17"/>
      <c r="AHO144" s="17"/>
      <c r="AHP144" s="17"/>
      <c r="AHQ144" s="17"/>
      <c r="AHR144" s="17"/>
      <c r="AHS144" s="17"/>
      <c r="AHT144" s="17"/>
      <c r="AHU144" s="17"/>
      <c r="AHV144" s="17"/>
      <c r="AHW144" s="17"/>
      <c r="AHX144" s="17"/>
      <c r="AHY144" s="17"/>
      <c r="AHZ144" s="17"/>
      <c r="AIA144" s="17"/>
      <c r="AIB144" s="17"/>
      <c r="AIC144" s="17"/>
      <c r="AID144" s="17"/>
      <c r="AIE144" s="17"/>
      <c r="AIF144" s="17"/>
      <c r="AIG144" s="17"/>
      <c r="AIH144" s="17"/>
      <c r="AII144" s="17"/>
      <c r="AIJ144" s="17"/>
      <c r="AIK144" s="17"/>
      <c r="AIL144" s="17"/>
      <c r="AIM144" s="17"/>
      <c r="AIN144" s="17"/>
      <c r="AIO144" s="17"/>
      <c r="AIP144" s="17"/>
      <c r="AIQ144" s="17"/>
      <c r="AIR144" s="17"/>
      <c r="AIS144" s="17"/>
      <c r="AIT144" s="17"/>
      <c r="AIU144" s="17"/>
      <c r="AIV144" s="17"/>
      <c r="AIW144" s="17"/>
      <c r="AIX144" s="17"/>
      <c r="AIY144" s="17"/>
      <c r="AIZ144" s="17"/>
      <c r="AJA144" s="17"/>
      <c r="AJB144" s="17"/>
      <c r="AJC144" s="17"/>
      <c r="AJD144" s="17"/>
      <c r="AJE144" s="17"/>
      <c r="AJF144" s="17"/>
      <c r="AJG144" s="17"/>
      <c r="AJH144" s="17"/>
      <c r="AJI144" s="17"/>
      <c r="AJJ144" s="17"/>
      <c r="AJK144" s="17"/>
      <c r="AJL144" s="17"/>
      <c r="AJM144" s="17"/>
      <c r="AJN144" s="17"/>
      <c r="AJO144" s="17"/>
      <c r="AJP144" s="17"/>
      <c r="AJQ144" s="17"/>
      <c r="AJR144" s="17"/>
      <c r="AJS144" s="17"/>
      <c r="AJT144" s="17"/>
      <c r="AJU144" s="17"/>
      <c r="AJV144" s="17"/>
      <c r="AJW144" s="17"/>
      <c r="AJX144" s="17"/>
      <c r="AJY144" s="17"/>
      <c r="AJZ144" s="17"/>
      <c r="AKA144" s="17"/>
      <c r="AKB144" s="17"/>
      <c r="AKC144" s="17"/>
      <c r="AKD144" s="17"/>
      <c r="AKE144" s="17"/>
      <c r="AKF144" s="17"/>
      <c r="AKG144" s="17"/>
      <c r="AKH144" s="17"/>
      <c r="AKI144" s="17"/>
      <c r="AKJ144" s="17"/>
      <c r="AKK144" s="17"/>
      <c r="AKL144" s="17"/>
      <c r="AKM144" s="17"/>
      <c r="AKN144" s="17"/>
      <c r="AKO144" s="17"/>
      <c r="AKP144" s="17"/>
      <c r="AKQ144" s="17"/>
      <c r="AKR144" s="17"/>
      <c r="AKS144" s="17"/>
      <c r="AKT144" s="17"/>
      <c r="AKU144" s="17"/>
      <c r="AKV144" s="17"/>
      <c r="AKW144" s="17"/>
      <c r="AKX144" s="17"/>
      <c r="AKY144" s="17"/>
      <c r="AKZ144" s="17"/>
      <c r="ALA144" s="17"/>
      <c r="ALB144" s="17"/>
      <c r="ALC144" s="17"/>
      <c r="ALD144" s="17"/>
      <c r="ALE144" s="17"/>
      <c r="ALF144" s="17"/>
      <c r="ALG144" s="17"/>
      <c r="ALH144" s="17"/>
      <c r="ALI144" s="17"/>
      <c r="ALJ144" s="17"/>
      <c r="ALK144" s="17"/>
      <c r="ALL144" s="17"/>
      <c r="ALM144" s="17"/>
      <c r="ALN144" s="17"/>
      <c r="ALO144" s="17"/>
      <c r="ALP144" s="17"/>
      <c r="ALQ144" s="17"/>
      <c r="ALR144" s="17"/>
      <c r="ALS144" s="17"/>
      <c r="ALT144" s="17"/>
      <c r="ALU144" s="17"/>
      <c r="ALV144" s="17"/>
      <c r="ALW144" s="17"/>
      <c r="ALX144" s="17"/>
      <c r="ALY144" s="17"/>
      <c r="ALZ144" s="17"/>
      <c r="AMA144" s="17"/>
      <c r="AMB144" s="17"/>
      <c r="AMC144" s="17"/>
      <c r="AMD144" s="17"/>
      <c r="AME144" s="17"/>
      <c r="AMF144" s="17"/>
      <c r="AMG144" s="17"/>
      <c r="AMH144" s="17"/>
      <c r="AMI144" s="17"/>
      <c r="AMJ144" s="17"/>
      <c r="AMK144" s="17"/>
      <c r="AML144" s="17"/>
      <c r="AMM144" s="17"/>
      <c r="AMN144" s="17"/>
      <c r="AMO144" s="17"/>
      <c r="AMP144" s="17"/>
      <c r="AMQ144" s="17"/>
      <c r="AMR144" s="17"/>
      <c r="AMS144" s="17"/>
      <c r="AMT144" s="17"/>
      <c r="AMU144" s="17"/>
      <c r="AMV144" s="17"/>
      <c r="AMW144" s="17"/>
      <c r="AMX144" s="17"/>
      <c r="AMY144" s="17"/>
      <c r="AMZ144" s="17"/>
      <c r="ANA144" s="17"/>
      <c r="ANB144" s="17"/>
      <c r="ANC144" s="17"/>
      <c r="AND144" s="17"/>
      <c r="ANE144" s="17"/>
      <c r="ANF144" s="17"/>
      <c r="ANG144" s="17"/>
      <c r="ANH144" s="17"/>
      <c r="ANI144" s="17"/>
      <c r="ANJ144" s="17"/>
      <c r="ANK144" s="17"/>
      <c r="ANL144" s="17"/>
      <c r="ANM144" s="17"/>
      <c r="ANN144" s="17"/>
      <c r="ANO144" s="17"/>
      <c r="ANP144" s="17"/>
      <c r="ANQ144" s="17"/>
      <c r="ANR144" s="17"/>
      <c r="ANS144" s="17"/>
      <c r="ANT144" s="17"/>
      <c r="ANU144" s="17"/>
      <c r="ANV144" s="17"/>
      <c r="ANW144" s="17"/>
      <c r="ANX144" s="17"/>
      <c r="ANY144" s="17"/>
      <c r="ANZ144" s="17"/>
      <c r="AOA144" s="17"/>
      <c r="AOB144" s="17"/>
      <c r="AOC144" s="17"/>
      <c r="AOD144" s="17"/>
      <c r="AOE144" s="17"/>
      <c r="AOF144" s="17"/>
      <c r="AOG144" s="17"/>
      <c r="AOH144" s="17"/>
      <c r="AOI144" s="17"/>
      <c r="AOJ144" s="17"/>
      <c r="AOK144" s="17"/>
      <c r="AOL144" s="17"/>
      <c r="AOM144" s="17"/>
      <c r="AON144" s="17"/>
      <c r="AOO144" s="17"/>
      <c r="AOP144" s="17"/>
      <c r="AOQ144" s="17"/>
      <c r="AOR144" s="17"/>
      <c r="AOS144" s="17"/>
      <c r="AOT144" s="17"/>
      <c r="AOU144" s="17"/>
      <c r="AOV144" s="17"/>
      <c r="AOW144" s="17"/>
      <c r="AOX144" s="17"/>
      <c r="AOY144" s="17"/>
      <c r="AOZ144" s="17"/>
      <c r="APA144" s="17"/>
      <c r="APB144" s="17"/>
      <c r="APC144" s="17"/>
      <c r="APD144" s="17"/>
      <c r="APE144" s="17"/>
      <c r="APF144" s="17"/>
      <c r="APG144" s="17"/>
      <c r="APH144" s="17"/>
      <c r="API144" s="17"/>
      <c r="APJ144" s="17"/>
      <c r="APK144" s="17"/>
      <c r="APL144" s="17"/>
      <c r="APM144" s="17"/>
      <c r="APN144" s="17"/>
      <c r="APO144" s="17"/>
      <c r="APP144" s="17"/>
      <c r="APQ144" s="17"/>
      <c r="APR144" s="17"/>
      <c r="APS144" s="17"/>
      <c r="APT144" s="17"/>
      <c r="APU144" s="17"/>
      <c r="APV144" s="17"/>
      <c r="APW144" s="17"/>
      <c r="APX144" s="17"/>
      <c r="APY144" s="17"/>
      <c r="APZ144" s="17"/>
      <c r="AQA144" s="17"/>
      <c r="AQB144" s="17"/>
      <c r="AQC144" s="17"/>
      <c r="AQD144" s="17"/>
      <c r="AQE144" s="17"/>
      <c r="AQF144" s="17"/>
      <c r="AQG144" s="17"/>
      <c r="AQH144" s="17"/>
      <c r="AQI144" s="17"/>
      <c r="AQJ144" s="17"/>
      <c r="AQK144" s="17"/>
      <c r="AQL144" s="17"/>
      <c r="AQM144" s="17"/>
      <c r="AQN144" s="17"/>
      <c r="AQO144" s="17"/>
      <c r="AQP144" s="17"/>
      <c r="AQQ144" s="17"/>
      <c r="AQR144" s="17"/>
      <c r="AQS144" s="17"/>
      <c r="AQT144" s="17"/>
      <c r="AQU144" s="17"/>
      <c r="AQV144" s="17"/>
      <c r="AQW144" s="17"/>
      <c r="AQX144" s="17"/>
      <c r="AQY144" s="17"/>
      <c r="AQZ144" s="17"/>
      <c r="ARA144" s="17"/>
      <c r="ARB144" s="17"/>
      <c r="ARC144" s="17"/>
      <c r="ARD144" s="17"/>
      <c r="ARE144" s="17"/>
      <c r="ARF144" s="17"/>
      <c r="ARG144" s="17"/>
      <c r="ARH144" s="17"/>
      <c r="ARI144" s="17"/>
      <c r="ARJ144" s="17"/>
      <c r="ARK144" s="17"/>
      <c r="ARL144" s="17"/>
      <c r="ARM144" s="17"/>
      <c r="ARN144" s="17"/>
      <c r="ARO144" s="17"/>
      <c r="ARP144" s="17"/>
      <c r="ARQ144" s="17"/>
      <c r="ARR144" s="17"/>
      <c r="ARS144" s="17"/>
      <c r="ART144" s="17"/>
      <c r="ARU144" s="17"/>
      <c r="ARV144" s="17"/>
      <c r="ARW144" s="17"/>
      <c r="ARX144" s="17"/>
      <c r="ARY144" s="17"/>
      <c r="ARZ144" s="17"/>
      <c r="ASA144" s="17"/>
      <c r="ASB144" s="17"/>
      <c r="ASC144" s="17"/>
      <c r="ASD144" s="17"/>
      <c r="ASE144" s="17"/>
      <c r="ASF144" s="17"/>
      <c r="ASG144" s="17"/>
      <c r="ASH144" s="17"/>
      <c r="ASI144" s="17"/>
      <c r="ASJ144" s="17"/>
      <c r="ASK144" s="17"/>
      <c r="ASL144" s="17"/>
      <c r="ASM144" s="17"/>
      <c r="ASN144" s="17"/>
      <c r="ASO144" s="17"/>
      <c r="ASP144" s="17"/>
      <c r="ASQ144" s="17"/>
      <c r="ASR144" s="17"/>
      <c r="ASS144" s="17"/>
      <c r="AST144" s="17"/>
      <c r="ASU144" s="17"/>
      <c r="ASV144" s="17"/>
      <c r="ASW144" s="17"/>
      <c r="ASX144" s="17"/>
      <c r="ASY144" s="17"/>
      <c r="ASZ144" s="17"/>
      <c r="ATA144" s="17"/>
      <c r="ATB144" s="17"/>
      <c r="ATC144" s="17"/>
      <c r="ATD144" s="17"/>
      <c r="ATE144" s="17"/>
      <c r="ATF144" s="17"/>
      <c r="ATG144" s="17"/>
      <c r="ATH144" s="17"/>
      <c r="ATI144" s="17"/>
      <c r="ATJ144" s="17"/>
      <c r="ATK144" s="17"/>
      <c r="ATL144" s="17"/>
      <c r="ATM144" s="17"/>
      <c r="ATN144" s="17"/>
      <c r="ATO144" s="17"/>
      <c r="ATP144" s="17"/>
      <c r="ATQ144" s="17"/>
      <c r="ATR144" s="17"/>
      <c r="ATS144" s="17"/>
      <c r="ATT144" s="17"/>
      <c r="ATU144" s="17"/>
      <c r="ATV144" s="17"/>
      <c r="ATW144" s="17"/>
      <c r="ATX144" s="17"/>
      <c r="ATY144" s="17"/>
      <c r="ATZ144" s="17"/>
      <c r="AUA144" s="17"/>
      <c r="AUB144" s="17"/>
      <c r="AUC144" s="17"/>
      <c r="AUD144" s="17"/>
      <c r="AUE144" s="17"/>
      <c r="AUF144" s="17"/>
      <c r="AUG144" s="17"/>
      <c r="AUH144" s="17"/>
      <c r="AUI144" s="17"/>
      <c r="AUJ144" s="17"/>
      <c r="AUK144" s="17"/>
      <c r="AUL144" s="17"/>
      <c r="AUM144" s="17"/>
      <c r="AUN144" s="17"/>
      <c r="AUO144" s="17"/>
      <c r="AUP144" s="17"/>
      <c r="AUQ144" s="17"/>
      <c r="AUR144" s="17"/>
      <c r="AUS144" s="17"/>
      <c r="AUT144" s="17"/>
      <c r="AUU144" s="17"/>
      <c r="AUV144" s="17"/>
      <c r="AUW144" s="17"/>
      <c r="AUX144" s="17"/>
      <c r="AUY144" s="17"/>
      <c r="AUZ144" s="17"/>
      <c r="AVA144" s="17"/>
      <c r="AVB144" s="17"/>
      <c r="AVC144" s="17"/>
      <c r="AVD144" s="17"/>
      <c r="AVE144" s="17"/>
      <c r="AVF144" s="17"/>
      <c r="AVG144" s="17"/>
      <c r="AVH144" s="17"/>
      <c r="AVI144" s="17"/>
      <c r="AVJ144" s="17"/>
      <c r="AVK144" s="17"/>
      <c r="AVL144" s="17"/>
      <c r="AVM144" s="17"/>
      <c r="AVN144" s="17"/>
      <c r="AVO144" s="17"/>
      <c r="AVP144" s="17"/>
      <c r="AVQ144" s="17"/>
      <c r="AVR144" s="17"/>
      <c r="AVS144" s="17"/>
      <c r="AVT144" s="17"/>
      <c r="AVU144" s="17"/>
      <c r="AVV144" s="17"/>
      <c r="AVW144" s="17"/>
      <c r="AVX144" s="17"/>
      <c r="AVY144" s="17"/>
      <c r="AVZ144" s="17"/>
      <c r="AWA144" s="17"/>
      <c r="AWB144" s="17"/>
      <c r="AWC144" s="17"/>
      <c r="AWD144" s="17"/>
      <c r="AWE144" s="17"/>
      <c r="AWF144" s="17"/>
      <c r="AWG144" s="17"/>
      <c r="AWH144" s="17"/>
      <c r="AWI144" s="17"/>
      <c r="AWJ144" s="17"/>
      <c r="AWK144" s="17"/>
      <c r="AWL144" s="17"/>
      <c r="AWM144" s="17"/>
      <c r="AWN144" s="17"/>
      <c r="AWO144" s="17"/>
      <c r="AWP144" s="17"/>
      <c r="AWQ144" s="17"/>
      <c r="AWR144" s="17"/>
      <c r="AWS144" s="17"/>
      <c r="AWT144" s="17"/>
      <c r="AWU144" s="17"/>
      <c r="AWV144" s="17"/>
      <c r="AWW144" s="17"/>
      <c r="AWX144" s="17"/>
      <c r="AWY144" s="17"/>
      <c r="AWZ144" s="17"/>
      <c r="AXA144" s="17"/>
      <c r="AXB144" s="17"/>
      <c r="AXC144" s="17"/>
      <c r="AXD144" s="17"/>
      <c r="AXE144" s="17"/>
      <c r="AXF144" s="17"/>
      <c r="AXG144" s="17"/>
      <c r="AXH144" s="17"/>
      <c r="AXI144" s="17"/>
      <c r="AXJ144" s="17"/>
      <c r="AXK144" s="17"/>
      <c r="AXL144" s="17"/>
      <c r="AXM144" s="17"/>
      <c r="AXN144" s="17"/>
      <c r="AXO144" s="17"/>
      <c r="AXP144" s="17"/>
      <c r="AXQ144" s="17"/>
      <c r="AXR144" s="17"/>
      <c r="AXS144" s="17"/>
      <c r="AXT144" s="17"/>
      <c r="AXU144" s="17"/>
      <c r="AXV144" s="17"/>
      <c r="AXW144" s="17"/>
      <c r="AXX144" s="17"/>
      <c r="AXY144" s="17"/>
      <c r="AXZ144" s="17"/>
      <c r="AYA144" s="17"/>
      <c r="AYB144" s="17"/>
      <c r="AYC144" s="17"/>
      <c r="AYD144" s="17"/>
      <c r="AYE144" s="17"/>
      <c r="AYF144" s="17"/>
      <c r="AYG144" s="17"/>
      <c r="AYH144" s="17"/>
      <c r="AYI144" s="17"/>
      <c r="AYJ144" s="17"/>
      <c r="AYK144" s="17"/>
      <c r="AYL144" s="17"/>
      <c r="AYM144" s="17"/>
      <c r="AYN144" s="17"/>
      <c r="AYO144" s="17"/>
      <c r="AYP144" s="17"/>
      <c r="AYQ144" s="17"/>
      <c r="AYR144" s="17"/>
      <c r="AYS144" s="17"/>
      <c r="AYT144" s="17"/>
      <c r="AYU144" s="17"/>
      <c r="AYV144" s="17"/>
      <c r="AYW144" s="17"/>
      <c r="AYX144" s="17"/>
      <c r="AYY144" s="17"/>
      <c r="AYZ144" s="17"/>
      <c r="AZA144" s="17"/>
      <c r="AZB144" s="17"/>
      <c r="AZC144" s="17"/>
      <c r="AZD144" s="17"/>
      <c r="AZE144" s="17"/>
      <c r="AZF144" s="17"/>
      <c r="AZG144" s="17"/>
      <c r="AZH144" s="17"/>
      <c r="AZI144" s="17"/>
      <c r="AZJ144" s="17"/>
      <c r="AZK144" s="17"/>
      <c r="AZL144" s="17"/>
      <c r="AZM144" s="17"/>
      <c r="AZN144" s="17"/>
      <c r="AZO144" s="17"/>
      <c r="AZP144" s="17"/>
      <c r="AZQ144" s="17"/>
      <c r="AZR144" s="17"/>
      <c r="AZS144" s="17"/>
      <c r="AZT144" s="17"/>
      <c r="AZU144" s="17"/>
      <c r="AZV144" s="17"/>
      <c r="AZW144" s="17"/>
      <c r="AZX144" s="17"/>
      <c r="AZY144" s="17"/>
      <c r="AZZ144" s="17"/>
      <c r="BAA144" s="17"/>
      <c r="BAB144" s="17"/>
      <c r="BAC144" s="17"/>
      <c r="BAD144" s="17"/>
      <c r="BAE144" s="17"/>
      <c r="BAF144" s="17"/>
      <c r="BAG144" s="17"/>
      <c r="BAH144" s="17"/>
      <c r="BAI144" s="17"/>
      <c r="BAJ144" s="17"/>
      <c r="BAK144" s="17"/>
      <c r="BAL144" s="17"/>
      <c r="BAM144" s="17"/>
      <c r="BAN144" s="17"/>
      <c r="BAO144" s="17"/>
      <c r="BAP144" s="17"/>
      <c r="BAQ144" s="17"/>
      <c r="BAR144" s="17"/>
      <c r="BAS144" s="17"/>
      <c r="BAT144" s="17"/>
      <c r="BAU144" s="17"/>
      <c r="BAV144" s="17"/>
      <c r="BAW144" s="17"/>
      <c r="BAX144" s="17"/>
      <c r="BAY144" s="17"/>
      <c r="BAZ144" s="17"/>
      <c r="BBA144" s="17"/>
      <c r="BBB144" s="17"/>
      <c r="BBC144" s="17"/>
      <c r="BBD144" s="17"/>
      <c r="BBE144" s="17"/>
      <c r="BBF144" s="17"/>
      <c r="BBG144" s="17"/>
      <c r="BBH144" s="17"/>
      <c r="BBI144" s="17"/>
      <c r="BBJ144" s="17"/>
      <c r="BBK144" s="17"/>
      <c r="BBL144" s="17"/>
      <c r="BBM144" s="17"/>
      <c r="BBN144" s="17"/>
      <c r="BBO144" s="17"/>
      <c r="BBP144" s="17"/>
      <c r="BBQ144" s="17"/>
      <c r="BBR144" s="17"/>
      <c r="BBS144" s="17"/>
      <c r="BBT144" s="17"/>
      <c r="BBU144" s="17"/>
      <c r="BBV144" s="17"/>
      <c r="BBW144" s="17"/>
      <c r="BBX144" s="17"/>
      <c r="BBY144" s="17"/>
      <c r="BBZ144" s="17"/>
      <c r="BCA144" s="17"/>
      <c r="BCB144" s="17"/>
      <c r="BCC144" s="17"/>
      <c r="BCD144" s="17"/>
      <c r="BCE144" s="17"/>
      <c r="BCF144" s="17"/>
      <c r="BCG144" s="17"/>
      <c r="BCH144" s="17"/>
      <c r="BCI144" s="17"/>
      <c r="BCJ144" s="17"/>
      <c r="BCK144" s="17"/>
      <c r="BCL144" s="17"/>
      <c r="BCM144" s="17"/>
      <c r="BCN144" s="17"/>
      <c r="BCO144" s="17"/>
      <c r="BCP144" s="17"/>
      <c r="BCQ144" s="17"/>
      <c r="BCR144" s="17"/>
      <c r="BCS144" s="17"/>
      <c r="BCT144" s="17"/>
      <c r="BCU144" s="17"/>
      <c r="BCV144" s="17"/>
      <c r="BCW144" s="17"/>
      <c r="BCX144" s="17"/>
      <c r="BCY144" s="17"/>
      <c r="BCZ144" s="17"/>
      <c r="BDA144" s="17"/>
      <c r="BDB144" s="17"/>
      <c r="BDC144" s="17"/>
      <c r="BDD144" s="17"/>
      <c r="BDE144" s="17"/>
      <c r="BDF144" s="17"/>
      <c r="BDG144" s="17"/>
      <c r="BDH144" s="17"/>
      <c r="BDI144" s="17"/>
      <c r="BDJ144" s="17"/>
      <c r="BDK144" s="17"/>
      <c r="BDL144" s="17"/>
      <c r="BDM144" s="17"/>
      <c r="BDN144" s="17"/>
      <c r="BDO144" s="17"/>
      <c r="BDP144" s="17"/>
      <c r="BDQ144" s="17"/>
      <c r="BDR144" s="17"/>
      <c r="BDS144" s="17"/>
      <c r="BDT144" s="17"/>
      <c r="BDU144" s="17"/>
      <c r="BDV144" s="17"/>
      <c r="BDW144" s="17"/>
      <c r="BDX144" s="17"/>
      <c r="BDY144" s="17"/>
      <c r="BDZ144" s="17"/>
      <c r="BEA144" s="17"/>
      <c r="BEB144" s="17"/>
      <c r="BEC144" s="17"/>
      <c r="BED144" s="17"/>
      <c r="BEE144" s="17"/>
      <c r="BEF144" s="17"/>
      <c r="BEG144" s="17"/>
      <c r="BEH144" s="17"/>
      <c r="BEI144" s="17"/>
      <c r="BEJ144" s="17"/>
      <c r="BEK144" s="17"/>
      <c r="BEL144" s="17"/>
      <c r="BEM144" s="17"/>
      <c r="BEN144" s="17"/>
      <c r="BEO144" s="17"/>
      <c r="BEP144" s="17"/>
      <c r="BEQ144" s="17"/>
      <c r="BER144" s="17"/>
      <c r="BES144" s="17"/>
      <c r="BET144" s="17"/>
      <c r="BEU144" s="17"/>
      <c r="BEV144" s="17"/>
      <c r="BEW144" s="17"/>
      <c r="BEX144" s="17"/>
      <c r="BEY144" s="17"/>
      <c r="BEZ144" s="17"/>
      <c r="BFA144" s="17"/>
      <c r="BFB144" s="17"/>
      <c r="BFC144" s="17"/>
      <c r="BFD144" s="17"/>
      <c r="BFE144" s="17"/>
      <c r="BFF144" s="17"/>
      <c r="BFG144" s="17"/>
      <c r="BFH144" s="17"/>
      <c r="BFI144" s="17"/>
      <c r="BFJ144" s="17"/>
      <c r="BFK144" s="17"/>
      <c r="BFL144" s="17"/>
      <c r="BFM144" s="17"/>
      <c r="BFN144" s="17"/>
      <c r="BFO144" s="17"/>
      <c r="BFP144" s="17"/>
      <c r="BFQ144" s="17"/>
      <c r="BFR144" s="17"/>
      <c r="BFS144" s="17"/>
      <c r="BFT144" s="17"/>
      <c r="BFU144" s="17"/>
      <c r="BFV144" s="17"/>
      <c r="BFW144" s="17"/>
      <c r="BFX144" s="17"/>
      <c r="BFY144" s="17"/>
      <c r="BFZ144" s="17"/>
      <c r="BGA144" s="17"/>
      <c r="BGB144" s="17"/>
      <c r="BGC144" s="17"/>
      <c r="BGD144" s="17"/>
      <c r="BGE144" s="17"/>
      <c r="BGF144" s="17"/>
      <c r="BGG144" s="17"/>
      <c r="BGH144" s="17"/>
      <c r="BGI144" s="17"/>
      <c r="BGJ144" s="17"/>
      <c r="BGK144" s="17"/>
      <c r="BGL144" s="17"/>
      <c r="BGM144" s="17"/>
      <c r="BGN144" s="17"/>
      <c r="BGO144" s="17"/>
      <c r="BGP144" s="17"/>
      <c r="BGQ144" s="17"/>
      <c r="BGR144" s="17"/>
      <c r="BGS144" s="17"/>
      <c r="BGT144" s="17"/>
      <c r="BGU144" s="17"/>
      <c r="BGV144" s="17"/>
      <c r="BGW144" s="17"/>
      <c r="BGX144" s="17"/>
      <c r="BGY144" s="17"/>
      <c r="BGZ144" s="17"/>
      <c r="BHA144" s="17"/>
      <c r="BHB144" s="17"/>
      <c r="BHC144" s="17"/>
      <c r="BHD144" s="17"/>
      <c r="BHE144" s="17"/>
      <c r="BHF144" s="17"/>
      <c r="BHG144" s="17"/>
      <c r="BHH144" s="17"/>
      <c r="BHI144" s="17"/>
      <c r="BHJ144" s="17"/>
      <c r="BHK144" s="17"/>
      <c r="BHL144" s="17"/>
      <c r="BHM144" s="17"/>
      <c r="BHN144" s="17"/>
      <c r="BHO144" s="17"/>
      <c r="BHP144" s="17"/>
      <c r="BHQ144" s="17"/>
      <c r="BHR144" s="17"/>
      <c r="BHS144" s="17"/>
      <c r="BHT144" s="17"/>
      <c r="BHU144" s="17"/>
      <c r="BHV144" s="17"/>
      <c r="BHW144" s="17"/>
      <c r="BHX144" s="17"/>
      <c r="BHY144" s="17"/>
      <c r="BHZ144" s="17"/>
      <c r="BIA144" s="17"/>
      <c r="BIB144" s="17"/>
      <c r="BIC144" s="17"/>
      <c r="BID144" s="17"/>
      <c r="BIE144" s="17"/>
      <c r="BIF144" s="17"/>
      <c r="BIG144" s="17"/>
      <c r="BIH144" s="17"/>
      <c r="BII144" s="17"/>
      <c r="BIJ144" s="17"/>
      <c r="BIK144" s="17"/>
      <c r="BIL144" s="17"/>
      <c r="BIM144" s="17"/>
      <c r="BIN144" s="17"/>
      <c r="BIO144" s="17"/>
      <c r="BIP144" s="17"/>
      <c r="BIQ144" s="17"/>
      <c r="BIR144" s="17"/>
      <c r="BIS144" s="17"/>
      <c r="BIT144" s="17"/>
      <c r="BIU144" s="17"/>
      <c r="BIV144" s="17"/>
      <c r="BIW144" s="17"/>
      <c r="BIX144" s="17"/>
      <c r="BIY144" s="17"/>
      <c r="BIZ144" s="17"/>
      <c r="BJA144" s="17"/>
      <c r="BJB144" s="17"/>
      <c r="BJC144" s="17"/>
      <c r="BJD144" s="17"/>
      <c r="BJE144" s="17"/>
      <c r="BJF144" s="17"/>
      <c r="BJG144" s="17"/>
      <c r="BJH144" s="17"/>
      <c r="BJI144" s="17"/>
      <c r="BJJ144" s="17"/>
      <c r="BJK144" s="17"/>
      <c r="BJL144" s="17"/>
      <c r="BJM144" s="17"/>
      <c r="BJN144" s="17"/>
      <c r="BJO144" s="17"/>
      <c r="BJP144" s="17"/>
      <c r="BJQ144" s="17"/>
      <c r="BJR144" s="17"/>
      <c r="BJS144" s="17"/>
      <c r="BJT144" s="17"/>
      <c r="BJU144" s="17"/>
      <c r="BJV144" s="17"/>
      <c r="BJW144" s="17"/>
      <c r="BJX144" s="17"/>
      <c r="BJY144" s="17"/>
      <c r="BJZ144" s="17"/>
      <c r="BKA144" s="17"/>
      <c r="BKB144" s="17"/>
      <c r="BKC144" s="17"/>
      <c r="BKD144" s="17"/>
      <c r="BKE144" s="17"/>
      <c r="BKF144" s="17"/>
      <c r="BKG144" s="17"/>
      <c r="BKH144" s="17"/>
      <c r="BKI144" s="17"/>
      <c r="BKJ144" s="17"/>
      <c r="BKK144" s="17"/>
      <c r="BKL144" s="17"/>
      <c r="BKM144" s="17"/>
      <c r="BKN144" s="17"/>
      <c r="BKO144" s="17"/>
      <c r="BKP144" s="17"/>
      <c r="BKQ144" s="17"/>
      <c r="BKR144" s="17"/>
      <c r="BKS144" s="17"/>
      <c r="BKT144" s="17"/>
      <c r="BKU144" s="17"/>
      <c r="BKV144" s="17"/>
      <c r="BKW144" s="17"/>
      <c r="BKX144" s="17"/>
      <c r="BKY144" s="17"/>
      <c r="BKZ144" s="17"/>
      <c r="BLA144" s="17"/>
      <c r="BLB144" s="17"/>
      <c r="BLC144" s="17"/>
      <c r="BLD144" s="17"/>
      <c r="BLE144" s="17"/>
      <c r="BLF144" s="17"/>
      <c r="BLG144" s="17"/>
      <c r="BLH144" s="17"/>
      <c r="BLI144" s="17"/>
      <c r="BLJ144" s="17"/>
      <c r="BLK144" s="17"/>
      <c r="BLL144" s="17"/>
      <c r="BLM144" s="17"/>
      <c r="BLN144" s="17"/>
      <c r="BLO144" s="17"/>
      <c r="BLP144" s="17"/>
      <c r="BLQ144" s="17"/>
      <c r="BLR144" s="17"/>
      <c r="BLS144" s="17"/>
      <c r="BLT144" s="17"/>
      <c r="BLU144" s="17"/>
      <c r="BLV144" s="17"/>
      <c r="BLW144" s="17"/>
      <c r="BLX144" s="17"/>
      <c r="BLY144" s="17"/>
      <c r="BLZ144" s="17"/>
      <c r="BMA144" s="17"/>
      <c r="BMB144" s="17"/>
      <c r="BMC144" s="17"/>
      <c r="BMD144" s="17"/>
      <c r="BME144" s="17"/>
      <c r="BMF144" s="17"/>
      <c r="BMG144" s="17"/>
      <c r="BMH144" s="17"/>
      <c r="BMI144" s="17"/>
      <c r="BMJ144" s="17"/>
      <c r="BMK144" s="17"/>
      <c r="BML144" s="17"/>
      <c r="BMM144" s="17"/>
      <c r="BMN144" s="17"/>
      <c r="BMO144" s="17"/>
      <c r="BMP144" s="17"/>
      <c r="BMQ144" s="17"/>
      <c r="BMR144" s="17"/>
      <c r="BMS144" s="17"/>
      <c r="BMT144" s="17"/>
      <c r="BMU144" s="17"/>
      <c r="BMV144" s="17"/>
      <c r="BMW144" s="17"/>
      <c r="BMX144" s="17"/>
      <c r="BMY144" s="17"/>
      <c r="BMZ144" s="17"/>
      <c r="BNA144" s="17"/>
      <c r="BNB144" s="17"/>
      <c r="BNC144" s="17"/>
      <c r="BND144" s="17"/>
      <c r="BNE144" s="17"/>
      <c r="BNF144" s="17"/>
      <c r="BNG144" s="17"/>
      <c r="BNH144" s="17"/>
      <c r="BNI144" s="17"/>
      <c r="BNJ144" s="17"/>
      <c r="BNK144" s="17"/>
      <c r="BNL144" s="17"/>
      <c r="BNM144" s="17"/>
      <c r="BNN144" s="17"/>
      <c r="BNO144" s="17"/>
      <c r="BNP144" s="17"/>
      <c r="BNQ144" s="17"/>
      <c r="BNR144" s="17"/>
      <c r="BNS144" s="17"/>
      <c r="BNT144" s="17"/>
      <c r="BNU144" s="17"/>
      <c r="BNV144" s="17"/>
      <c r="BNW144" s="17"/>
      <c r="BNX144" s="17"/>
      <c r="BNY144" s="17"/>
      <c r="BNZ144" s="17"/>
      <c r="BOA144" s="17"/>
      <c r="BOB144" s="17"/>
      <c r="BOC144" s="17"/>
      <c r="BOD144" s="17"/>
      <c r="BOE144" s="17"/>
      <c r="BOF144" s="17"/>
      <c r="BOG144" s="17"/>
      <c r="BOH144" s="17"/>
      <c r="BOI144" s="17"/>
      <c r="BOJ144" s="17"/>
      <c r="BOK144" s="17"/>
      <c r="BOL144" s="17"/>
      <c r="BOM144" s="17"/>
      <c r="BON144" s="17"/>
      <c r="BOO144" s="17"/>
      <c r="BOP144" s="17"/>
      <c r="BOQ144" s="17"/>
      <c r="BOR144" s="17"/>
      <c r="BOS144" s="17"/>
      <c r="BOT144" s="17"/>
      <c r="BOU144" s="17"/>
      <c r="BOV144" s="17"/>
      <c r="BOW144" s="17"/>
      <c r="BOX144" s="17"/>
      <c r="BOY144" s="17"/>
      <c r="BOZ144" s="17"/>
      <c r="BPA144" s="17"/>
      <c r="BPB144" s="17"/>
      <c r="BPC144" s="17"/>
      <c r="BPD144" s="17"/>
      <c r="BPE144" s="17"/>
      <c r="BPF144" s="17"/>
      <c r="BPG144" s="17"/>
      <c r="BPH144" s="17"/>
      <c r="BPI144" s="17"/>
      <c r="BPJ144" s="17"/>
      <c r="BPK144" s="17"/>
      <c r="BPL144" s="17"/>
      <c r="BPM144" s="17"/>
      <c r="BPN144" s="17"/>
      <c r="BPO144" s="17"/>
      <c r="BPP144" s="17"/>
      <c r="BPQ144" s="17"/>
      <c r="BPR144" s="17"/>
      <c r="BPS144" s="17"/>
      <c r="BPT144" s="17"/>
      <c r="BPU144" s="17"/>
      <c r="BPV144" s="17"/>
      <c r="BPW144" s="17"/>
      <c r="BPX144" s="17"/>
      <c r="BPY144" s="17"/>
      <c r="BPZ144" s="17"/>
      <c r="BQA144" s="17"/>
      <c r="BQB144" s="17"/>
      <c r="BQC144" s="17"/>
      <c r="BQD144" s="17"/>
      <c r="BQE144" s="17"/>
      <c r="BQF144" s="17"/>
      <c r="BQG144" s="17"/>
      <c r="BQH144" s="17"/>
      <c r="BQI144" s="17"/>
      <c r="BQJ144" s="17"/>
      <c r="BQK144" s="17"/>
      <c r="BQL144" s="17"/>
      <c r="BQM144" s="17"/>
      <c r="BQN144" s="17"/>
      <c r="BQO144" s="17"/>
      <c r="BQP144" s="17"/>
      <c r="BQQ144" s="17"/>
      <c r="BQR144" s="17"/>
      <c r="BQS144" s="17"/>
      <c r="BQT144" s="17"/>
      <c r="BQU144" s="17"/>
      <c r="BQV144" s="17"/>
      <c r="BQW144" s="17"/>
      <c r="BQX144" s="17"/>
      <c r="BQY144" s="17"/>
      <c r="BQZ144" s="17"/>
      <c r="BRA144" s="17"/>
      <c r="BRB144" s="17"/>
      <c r="BRC144" s="17"/>
      <c r="BRD144" s="17"/>
      <c r="BRE144" s="17"/>
      <c r="BRF144" s="17"/>
      <c r="BRG144" s="17"/>
      <c r="BRH144" s="17"/>
      <c r="BRI144" s="17"/>
      <c r="BRJ144" s="17"/>
      <c r="BRK144" s="17"/>
      <c r="BRL144" s="17"/>
      <c r="BRM144" s="17"/>
      <c r="BRN144" s="17"/>
      <c r="BRO144" s="17"/>
      <c r="BRP144" s="17"/>
      <c r="BRQ144" s="17"/>
      <c r="BRR144" s="17"/>
      <c r="BRS144" s="17"/>
      <c r="BRT144" s="17"/>
      <c r="BRU144" s="17"/>
      <c r="BRV144" s="17"/>
      <c r="BRW144" s="17"/>
      <c r="BRX144" s="17"/>
      <c r="BRY144" s="17"/>
      <c r="BRZ144" s="17"/>
      <c r="BSA144" s="17"/>
      <c r="BSB144" s="17"/>
      <c r="BSC144" s="17"/>
      <c r="BSD144" s="17"/>
      <c r="BSE144" s="17"/>
      <c r="BSF144" s="17"/>
      <c r="BSG144" s="17"/>
      <c r="BSH144" s="17"/>
      <c r="BSI144" s="17"/>
      <c r="BSJ144" s="17"/>
      <c r="BSK144" s="17"/>
      <c r="BSL144" s="17"/>
      <c r="BSM144" s="17"/>
      <c r="BSN144" s="17"/>
      <c r="BSO144" s="17"/>
      <c r="BSP144" s="17"/>
      <c r="BSQ144" s="17"/>
      <c r="BSR144" s="17"/>
      <c r="BSS144" s="17"/>
      <c r="BST144" s="17"/>
      <c r="BSU144" s="17"/>
      <c r="BSV144" s="17"/>
      <c r="BSW144" s="17"/>
      <c r="BSX144" s="17"/>
      <c r="BSY144" s="17"/>
      <c r="BSZ144" s="17"/>
      <c r="BTA144" s="17"/>
      <c r="BTB144" s="17"/>
      <c r="BTC144" s="17"/>
      <c r="BTD144" s="17"/>
      <c r="BTE144" s="17"/>
      <c r="BTF144" s="17"/>
      <c r="BTG144" s="17"/>
      <c r="BTH144" s="17"/>
      <c r="BTI144" s="17"/>
      <c r="BTJ144" s="17"/>
      <c r="BTK144" s="17"/>
      <c r="BTL144" s="17"/>
      <c r="BTM144" s="17"/>
      <c r="BTN144" s="17"/>
      <c r="BTO144" s="17"/>
      <c r="BTP144" s="17"/>
      <c r="BTQ144" s="17"/>
      <c r="BTR144" s="17"/>
      <c r="BTS144" s="17"/>
      <c r="BTT144" s="17"/>
      <c r="BTU144" s="17"/>
      <c r="BTV144" s="17"/>
      <c r="BTW144" s="17"/>
      <c r="BTX144" s="17"/>
      <c r="BTY144" s="17"/>
      <c r="BTZ144" s="17"/>
      <c r="BUA144" s="17"/>
      <c r="BUB144" s="17"/>
      <c r="BUC144" s="17"/>
      <c r="BUD144" s="17"/>
      <c r="BUE144" s="17"/>
      <c r="BUF144" s="17"/>
      <c r="BUG144" s="17"/>
      <c r="BUH144" s="17"/>
      <c r="BUI144" s="17"/>
      <c r="BUJ144" s="17"/>
      <c r="BUK144" s="17"/>
      <c r="BUL144" s="17"/>
      <c r="BUM144" s="17"/>
      <c r="BUN144" s="17"/>
      <c r="BUO144" s="17"/>
      <c r="BUP144" s="17"/>
      <c r="BUQ144" s="17"/>
      <c r="BUR144" s="17"/>
      <c r="BUS144" s="17"/>
      <c r="BUT144" s="17"/>
      <c r="BUU144" s="17"/>
      <c r="BUV144" s="17"/>
      <c r="BUW144" s="17"/>
      <c r="BUX144" s="17"/>
      <c r="BUY144" s="17"/>
      <c r="BUZ144" s="17"/>
      <c r="BVA144" s="17"/>
      <c r="BVB144" s="17"/>
      <c r="BVC144" s="17"/>
      <c r="BVD144" s="17"/>
      <c r="BVE144" s="17"/>
      <c r="BVF144" s="17"/>
      <c r="BVG144" s="17"/>
      <c r="BVH144" s="17"/>
      <c r="BVI144" s="17"/>
      <c r="BVJ144" s="17"/>
      <c r="BVK144" s="17"/>
      <c r="BVL144" s="17"/>
      <c r="BVM144" s="17"/>
      <c r="BVN144" s="17"/>
      <c r="BVO144" s="17"/>
      <c r="BVP144" s="17"/>
      <c r="BVQ144" s="17"/>
      <c r="BVR144" s="17"/>
      <c r="BVS144" s="17"/>
      <c r="BVT144" s="17"/>
      <c r="BVU144" s="17"/>
      <c r="BVV144" s="17"/>
      <c r="BVW144" s="17"/>
      <c r="BVX144" s="17"/>
      <c r="BVY144" s="17"/>
      <c r="BVZ144" s="17"/>
      <c r="BWA144" s="17"/>
      <c r="BWB144" s="17"/>
      <c r="BWC144" s="17"/>
      <c r="BWD144" s="17"/>
      <c r="BWE144" s="17"/>
      <c r="BWF144" s="17"/>
      <c r="BWG144" s="17"/>
      <c r="BWH144" s="17"/>
      <c r="BWI144" s="17"/>
      <c r="BWJ144" s="17"/>
      <c r="BWK144" s="17"/>
      <c r="BWL144" s="17"/>
      <c r="BWM144" s="17"/>
      <c r="BWN144" s="17"/>
      <c r="BWO144" s="17"/>
      <c r="BWP144" s="17"/>
      <c r="BWQ144" s="17"/>
      <c r="BWR144" s="17"/>
      <c r="BWS144" s="17"/>
      <c r="BWT144" s="17"/>
      <c r="BWU144" s="17"/>
      <c r="BWV144" s="17"/>
      <c r="BWW144" s="17"/>
      <c r="BWX144" s="17"/>
      <c r="BWY144" s="17"/>
      <c r="BWZ144" s="17"/>
      <c r="BXA144" s="17"/>
      <c r="BXB144" s="17"/>
      <c r="BXC144" s="17"/>
      <c r="BXD144" s="17"/>
      <c r="BXE144" s="17"/>
      <c r="BXF144" s="17"/>
      <c r="BXG144" s="17"/>
      <c r="BXH144" s="17"/>
      <c r="BXI144" s="17"/>
      <c r="BXJ144" s="17"/>
      <c r="BXK144" s="17"/>
      <c r="BXL144" s="17"/>
      <c r="BXM144" s="17"/>
      <c r="BXN144" s="17"/>
      <c r="BXO144" s="17"/>
      <c r="BXP144" s="17"/>
      <c r="BXQ144" s="17"/>
      <c r="BXR144" s="17"/>
      <c r="BXS144" s="17"/>
      <c r="BXT144" s="17"/>
      <c r="BXU144" s="17"/>
      <c r="BXV144" s="17"/>
      <c r="BXW144" s="17"/>
      <c r="BXX144" s="17"/>
      <c r="BXY144" s="17"/>
      <c r="BXZ144" s="17"/>
      <c r="BYA144" s="17"/>
      <c r="BYB144" s="17"/>
      <c r="BYC144" s="17"/>
      <c r="BYD144" s="17"/>
      <c r="BYE144" s="17"/>
      <c r="BYF144" s="17"/>
      <c r="BYG144" s="17"/>
      <c r="BYH144" s="17"/>
      <c r="BYI144" s="17"/>
      <c r="BYJ144" s="17"/>
      <c r="BYK144" s="17"/>
      <c r="BYL144" s="17"/>
      <c r="BYM144" s="17"/>
      <c r="BYN144" s="17"/>
      <c r="BYO144" s="17"/>
      <c r="BYP144" s="17"/>
      <c r="BYQ144" s="17"/>
      <c r="BYR144" s="17"/>
      <c r="BYS144" s="17"/>
      <c r="BYT144" s="17"/>
      <c r="BYU144" s="17"/>
      <c r="BYV144" s="17"/>
      <c r="BYW144" s="17"/>
      <c r="BYX144" s="17"/>
      <c r="BYY144" s="17"/>
      <c r="BYZ144" s="17"/>
      <c r="BZA144" s="17"/>
      <c r="BZB144" s="17"/>
      <c r="BZC144" s="17"/>
      <c r="BZD144" s="17"/>
      <c r="BZE144" s="17"/>
      <c r="BZF144" s="17"/>
      <c r="BZG144" s="17"/>
      <c r="BZH144" s="17"/>
      <c r="BZI144" s="17"/>
      <c r="BZJ144" s="17"/>
      <c r="BZK144" s="17"/>
      <c r="BZL144" s="17"/>
      <c r="BZM144" s="17"/>
      <c r="BZN144" s="17"/>
      <c r="BZO144" s="17"/>
      <c r="BZP144" s="17"/>
      <c r="BZQ144" s="17"/>
      <c r="BZR144" s="17"/>
      <c r="BZS144" s="17"/>
      <c r="BZT144" s="17"/>
      <c r="BZU144" s="17"/>
      <c r="BZV144" s="17"/>
      <c r="BZW144" s="17"/>
      <c r="BZX144" s="17"/>
      <c r="BZY144" s="17"/>
      <c r="BZZ144" s="17"/>
      <c r="CAA144" s="17"/>
      <c r="CAB144" s="17"/>
      <c r="CAC144" s="17"/>
      <c r="CAD144" s="17"/>
      <c r="CAE144" s="17"/>
      <c r="CAF144" s="17"/>
      <c r="CAG144" s="17"/>
      <c r="CAH144" s="17"/>
      <c r="CAI144" s="17"/>
      <c r="CAJ144" s="17"/>
      <c r="CAK144" s="17"/>
      <c r="CAL144" s="17"/>
      <c r="CAM144" s="17"/>
      <c r="CAN144" s="17"/>
      <c r="CAO144" s="17"/>
      <c r="CAP144" s="17"/>
      <c r="CAQ144" s="17"/>
      <c r="CAR144" s="17"/>
      <c r="CAS144" s="17"/>
      <c r="CAT144" s="17"/>
      <c r="CAU144" s="17"/>
      <c r="CAV144" s="17"/>
      <c r="CAW144" s="17"/>
      <c r="CAX144" s="17"/>
      <c r="CAY144" s="17"/>
      <c r="CAZ144" s="17"/>
      <c r="CBA144" s="17"/>
      <c r="CBB144" s="17"/>
      <c r="CBC144" s="17"/>
      <c r="CBD144" s="17"/>
      <c r="CBE144" s="17"/>
      <c r="CBF144" s="17"/>
      <c r="CBG144" s="17"/>
      <c r="CBH144" s="17"/>
      <c r="CBI144" s="17"/>
      <c r="CBJ144" s="17"/>
      <c r="CBK144" s="17"/>
      <c r="CBL144" s="17"/>
      <c r="CBM144" s="17"/>
      <c r="CBN144" s="17"/>
      <c r="CBO144" s="17"/>
      <c r="CBP144" s="17"/>
      <c r="CBQ144" s="17"/>
      <c r="CBR144" s="17"/>
      <c r="CBS144" s="17"/>
      <c r="CBT144" s="17"/>
      <c r="CBU144" s="17"/>
      <c r="CBV144" s="17"/>
      <c r="CBW144" s="17"/>
      <c r="CBX144" s="17"/>
      <c r="CBY144" s="17"/>
      <c r="CBZ144" s="17"/>
      <c r="CCA144" s="17"/>
      <c r="CCB144" s="17"/>
      <c r="CCC144" s="17"/>
      <c r="CCD144" s="17"/>
      <c r="CCE144" s="17"/>
      <c r="CCF144" s="17"/>
      <c r="CCG144" s="17"/>
      <c r="CCH144" s="17"/>
      <c r="CCI144" s="17"/>
      <c r="CCJ144" s="17"/>
      <c r="CCK144" s="17"/>
      <c r="CCL144" s="17"/>
      <c r="CCM144" s="17"/>
      <c r="CCN144" s="17"/>
      <c r="CCO144" s="17"/>
      <c r="CCP144" s="17"/>
      <c r="CCQ144" s="17"/>
      <c r="CCR144" s="17"/>
      <c r="CCS144" s="17"/>
      <c r="CCT144" s="17"/>
      <c r="CCU144" s="17"/>
      <c r="CCV144" s="17"/>
      <c r="CCW144" s="17"/>
      <c r="CCX144" s="17"/>
      <c r="CCY144" s="17"/>
      <c r="CCZ144" s="17"/>
      <c r="CDA144" s="17"/>
      <c r="CDB144" s="17"/>
      <c r="CDC144" s="17"/>
      <c r="CDD144" s="17"/>
      <c r="CDE144" s="17"/>
      <c r="CDF144" s="17"/>
      <c r="CDG144" s="17"/>
      <c r="CDH144" s="17"/>
      <c r="CDI144" s="17"/>
      <c r="CDJ144" s="17"/>
      <c r="CDK144" s="17"/>
      <c r="CDL144" s="17"/>
      <c r="CDM144" s="17"/>
      <c r="CDN144" s="17"/>
      <c r="CDO144" s="17"/>
      <c r="CDP144" s="17"/>
      <c r="CDQ144" s="17"/>
      <c r="CDR144" s="17"/>
      <c r="CDS144" s="17"/>
      <c r="CDT144" s="17"/>
      <c r="CDU144" s="17"/>
      <c r="CDV144" s="17"/>
      <c r="CDW144" s="17"/>
      <c r="CDX144" s="17"/>
      <c r="CDY144" s="17"/>
      <c r="CDZ144" s="17"/>
      <c r="CEA144" s="17"/>
      <c r="CEB144" s="17"/>
      <c r="CEC144" s="17"/>
      <c r="CED144" s="17"/>
      <c r="CEE144" s="17"/>
      <c r="CEF144" s="17"/>
      <c r="CEG144" s="17"/>
      <c r="CEH144" s="17"/>
      <c r="CEI144" s="17"/>
      <c r="CEJ144" s="17"/>
      <c r="CEK144" s="17"/>
      <c r="CEL144" s="17"/>
      <c r="CEM144" s="17"/>
      <c r="CEN144" s="17"/>
      <c r="CEO144" s="17"/>
      <c r="CEP144" s="17"/>
      <c r="CEQ144" s="17"/>
      <c r="CER144" s="17"/>
      <c r="CES144" s="17"/>
      <c r="CET144" s="17"/>
      <c r="CEU144" s="17"/>
      <c r="CEV144" s="17"/>
      <c r="CEW144" s="17"/>
      <c r="CEX144" s="17"/>
      <c r="CEY144" s="17"/>
      <c r="CEZ144" s="17"/>
      <c r="CFA144" s="17"/>
      <c r="CFB144" s="17"/>
      <c r="CFC144" s="17"/>
      <c r="CFD144" s="17"/>
      <c r="CFE144" s="17"/>
      <c r="CFF144" s="17"/>
      <c r="CFG144" s="17"/>
      <c r="CFH144" s="17"/>
      <c r="CFI144" s="17"/>
      <c r="CFJ144" s="17"/>
      <c r="CFK144" s="17"/>
      <c r="CFL144" s="17"/>
      <c r="CFM144" s="17"/>
      <c r="CFN144" s="17"/>
      <c r="CFO144" s="17"/>
      <c r="CFP144" s="17"/>
      <c r="CFQ144" s="17"/>
      <c r="CFR144" s="17"/>
      <c r="CFS144" s="17"/>
      <c r="CFT144" s="17"/>
      <c r="CFU144" s="17"/>
      <c r="CFV144" s="17"/>
      <c r="CFW144" s="17"/>
      <c r="CFX144" s="17"/>
      <c r="CFY144" s="17"/>
      <c r="CFZ144" s="17"/>
      <c r="CGA144" s="17"/>
      <c r="CGB144" s="17"/>
      <c r="CGC144" s="17"/>
      <c r="CGD144" s="17"/>
      <c r="CGE144" s="17"/>
      <c r="CGF144" s="17"/>
      <c r="CGG144" s="17"/>
      <c r="CGH144" s="17"/>
      <c r="CGI144" s="17"/>
      <c r="CGJ144" s="17"/>
      <c r="CGK144" s="17"/>
      <c r="CGL144" s="17"/>
      <c r="CGM144" s="17"/>
      <c r="CGN144" s="17"/>
      <c r="CGO144" s="17"/>
      <c r="CGP144" s="17"/>
      <c r="CGQ144" s="17"/>
      <c r="CGR144" s="17"/>
      <c r="CGS144" s="17"/>
      <c r="CGT144" s="17"/>
      <c r="CGU144" s="17"/>
      <c r="CGV144" s="17"/>
      <c r="CGW144" s="17"/>
      <c r="CGX144" s="17"/>
      <c r="CGY144" s="17"/>
      <c r="CGZ144" s="17"/>
      <c r="CHA144" s="17"/>
      <c r="CHB144" s="17"/>
      <c r="CHC144" s="17"/>
      <c r="CHD144" s="17"/>
      <c r="CHE144" s="17"/>
      <c r="CHF144" s="17"/>
      <c r="CHG144" s="17"/>
      <c r="CHH144" s="17"/>
      <c r="CHI144" s="17"/>
      <c r="CHJ144" s="17"/>
      <c r="CHK144" s="17"/>
      <c r="CHL144" s="17"/>
      <c r="CHM144" s="17"/>
      <c r="CHN144" s="17"/>
      <c r="CHO144" s="17"/>
      <c r="CHP144" s="17"/>
      <c r="CHQ144" s="17"/>
      <c r="CHR144" s="17"/>
      <c r="CHS144" s="17"/>
      <c r="CHT144" s="17"/>
      <c r="CHU144" s="17"/>
      <c r="CHV144" s="17"/>
      <c r="CHW144" s="17"/>
      <c r="CHX144" s="17"/>
      <c r="CHY144" s="17"/>
      <c r="CHZ144" s="17"/>
      <c r="CIA144" s="17"/>
      <c r="CIB144" s="17"/>
      <c r="CIC144" s="17"/>
      <c r="CID144" s="17"/>
      <c r="CIE144" s="17"/>
      <c r="CIF144" s="17"/>
      <c r="CIG144" s="17"/>
      <c r="CIH144" s="17"/>
      <c r="CII144" s="17"/>
      <c r="CIJ144" s="17"/>
      <c r="CIK144" s="17"/>
      <c r="CIL144" s="17"/>
      <c r="CIM144" s="17"/>
      <c r="CIN144" s="17"/>
      <c r="CIO144" s="17"/>
      <c r="CIP144" s="17"/>
      <c r="CIQ144" s="17"/>
      <c r="CIR144" s="17"/>
      <c r="CIS144" s="17"/>
      <c r="CIT144" s="17"/>
      <c r="CIU144" s="17"/>
      <c r="CIV144" s="17"/>
      <c r="CIW144" s="17"/>
      <c r="CIX144" s="17"/>
      <c r="CIY144" s="17"/>
      <c r="CIZ144" s="17"/>
      <c r="CJA144" s="17"/>
      <c r="CJB144" s="17"/>
      <c r="CJC144" s="17"/>
      <c r="CJD144" s="17"/>
      <c r="CJE144" s="17"/>
      <c r="CJF144" s="17"/>
      <c r="CJG144" s="17"/>
      <c r="CJH144" s="17"/>
      <c r="CJI144" s="17"/>
      <c r="CJJ144" s="17"/>
      <c r="CJK144" s="17"/>
      <c r="CJL144" s="17"/>
      <c r="CJM144" s="17"/>
      <c r="CJN144" s="17"/>
      <c r="CJO144" s="17"/>
      <c r="CJP144" s="17"/>
      <c r="CJQ144" s="17"/>
      <c r="CJR144" s="17"/>
      <c r="CJS144" s="17"/>
      <c r="CJT144" s="17"/>
      <c r="CJU144" s="17"/>
      <c r="CJV144" s="17"/>
      <c r="CJW144" s="17"/>
      <c r="CJX144" s="17"/>
      <c r="CJY144" s="17"/>
      <c r="CJZ144" s="17"/>
      <c r="CKA144" s="17"/>
      <c r="CKB144" s="17"/>
      <c r="CKC144" s="17"/>
      <c r="CKD144" s="17"/>
      <c r="CKE144" s="17"/>
      <c r="CKF144" s="17"/>
      <c r="CKG144" s="17"/>
      <c r="CKH144" s="17"/>
      <c r="CKI144" s="17"/>
      <c r="CKJ144" s="17"/>
      <c r="CKK144" s="17"/>
      <c r="CKL144" s="17"/>
      <c r="CKM144" s="17"/>
      <c r="CKN144" s="17"/>
      <c r="CKO144" s="17"/>
      <c r="CKP144" s="17"/>
      <c r="CKQ144" s="17"/>
      <c r="CKR144" s="17"/>
      <c r="CKS144" s="17"/>
      <c r="CKT144" s="17"/>
      <c r="CKU144" s="17"/>
      <c r="CKV144" s="17"/>
      <c r="CKW144" s="17"/>
      <c r="CKX144" s="17"/>
      <c r="CKY144" s="17"/>
      <c r="CKZ144" s="17"/>
      <c r="CLA144" s="17"/>
      <c r="CLB144" s="17"/>
      <c r="CLC144" s="17"/>
      <c r="CLD144" s="17"/>
      <c r="CLE144" s="17"/>
      <c r="CLF144" s="17"/>
      <c r="CLG144" s="17"/>
      <c r="CLH144" s="17"/>
      <c r="CLI144" s="17"/>
      <c r="CLJ144" s="17"/>
      <c r="CLK144" s="17"/>
      <c r="CLL144" s="17"/>
      <c r="CLM144" s="17"/>
      <c r="CLN144" s="17"/>
      <c r="CLO144" s="17"/>
      <c r="CLP144" s="17"/>
      <c r="CLQ144" s="17"/>
      <c r="CLR144" s="17"/>
      <c r="CLS144" s="17"/>
      <c r="CLT144" s="17"/>
      <c r="CLU144" s="17"/>
      <c r="CLV144" s="17"/>
      <c r="CLW144" s="17"/>
      <c r="CLX144" s="17"/>
      <c r="CLY144" s="17"/>
      <c r="CLZ144" s="17"/>
      <c r="CMA144" s="17"/>
      <c r="CMB144" s="17"/>
      <c r="CMC144" s="17"/>
      <c r="CMD144" s="17"/>
      <c r="CME144" s="17"/>
      <c r="CMF144" s="17"/>
      <c r="CMG144" s="17"/>
      <c r="CMH144" s="17"/>
      <c r="CMI144" s="17"/>
      <c r="CMJ144" s="17"/>
      <c r="CMK144" s="17"/>
      <c r="CML144" s="17"/>
      <c r="CMM144" s="17"/>
      <c r="CMN144" s="17"/>
      <c r="CMO144" s="17"/>
      <c r="CMP144" s="17"/>
      <c r="CMQ144" s="17"/>
      <c r="CMR144" s="17"/>
      <c r="CMS144" s="17"/>
      <c r="CMT144" s="17"/>
      <c r="CMU144" s="17"/>
      <c r="CMV144" s="17"/>
      <c r="CMW144" s="17"/>
      <c r="CMX144" s="17"/>
      <c r="CMY144" s="17"/>
      <c r="CMZ144" s="17"/>
      <c r="CNA144" s="17"/>
      <c r="CNB144" s="17"/>
      <c r="CNC144" s="17"/>
      <c r="CND144" s="17"/>
      <c r="CNE144" s="17"/>
      <c r="CNF144" s="17"/>
      <c r="CNG144" s="17"/>
      <c r="CNH144" s="17"/>
      <c r="CNI144" s="17"/>
      <c r="CNJ144" s="17"/>
      <c r="CNK144" s="17"/>
      <c r="CNL144" s="17"/>
      <c r="CNM144" s="17"/>
      <c r="CNN144" s="17"/>
      <c r="CNO144" s="17"/>
      <c r="CNP144" s="17"/>
      <c r="CNQ144" s="17"/>
      <c r="CNR144" s="17"/>
      <c r="CNS144" s="17"/>
      <c r="CNT144" s="17"/>
      <c r="CNU144" s="17"/>
      <c r="CNV144" s="17"/>
      <c r="CNW144" s="17"/>
      <c r="CNX144" s="17"/>
      <c r="CNY144" s="17"/>
      <c r="CNZ144" s="17"/>
      <c r="COA144" s="17"/>
      <c r="COB144" s="17"/>
      <c r="COC144" s="17"/>
      <c r="COD144" s="17"/>
      <c r="COE144" s="17"/>
      <c r="COF144" s="17"/>
      <c r="COG144" s="17"/>
      <c r="COH144" s="17"/>
      <c r="COI144" s="17"/>
      <c r="COJ144" s="17"/>
      <c r="COK144" s="17"/>
      <c r="COL144" s="17"/>
      <c r="COM144" s="17"/>
      <c r="CON144" s="17"/>
      <c r="COO144" s="17"/>
      <c r="COP144" s="17"/>
      <c r="COQ144" s="17"/>
      <c r="COR144" s="17"/>
      <c r="COS144" s="17"/>
      <c r="COT144" s="17"/>
      <c r="COU144" s="17"/>
      <c r="COV144" s="17"/>
      <c r="COW144" s="17"/>
      <c r="COX144" s="17"/>
      <c r="COY144" s="17"/>
      <c r="COZ144" s="17"/>
      <c r="CPA144" s="17"/>
      <c r="CPB144" s="17"/>
      <c r="CPC144" s="17"/>
      <c r="CPD144" s="17"/>
      <c r="CPE144" s="17"/>
      <c r="CPF144" s="17"/>
      <c r="CPG144" s="17"/>
      <c r="CPH144" s="17"/>
      <c r="CPI144" s="17"/>
      <c r="CPJ144" s="17"/>
      <c r="CPK144" s="17"/>
      <c r="CPL144" s="17"/>
      <c r="CPM144" s="17"/>
      <c r="CPN144" s="17"/>
      <c r="CPO144" s="17"/>
      <c r="CPP144" s="17"/>
      <c r="CPQ144" s="17"/>
      <c r="CPR144" s="17"/>
      <c r="CPS144" s="17"/>
      <c r="CPT144" s="17"/>
      <c r="CPU144" s="17"/>
      <c r="CPV144" s="17"/>
      <c r="CPW144" s="17"/>
      <c r="CPX144" s="17"/>
      <c r="CPY144" s="17"/>
      <c r="CPZ144" s="17"/>
      <c r="CQA144" s="17"/>
      <c r="CQB144" s="17"/>
      <c r="CQC144" s="17"/>
      <c r="CQD144" s="17"/>
      <c r="CQE144" s="17"/>
      <c r="CQF144" s="17"/>
      <c r="CQG144" s="17"/>
      <c r="CQH144" s="17"/>
      <c r="CQI144" s="17"/>
      <c r="CQJ144" s="17"/>
      <c r="CQK144" s="17"/>
      <c r="CQL144" s="17"/>
      <c r="CQM144" s="17"/>
      <c r="CQN144" s="17"/>
      <c r="CQO144" s="17"/>
      <c r="CQP144" s="17"/>
      <c r="CQQ144" s="17"/>
      <c r="CQR144" s="17"/>
      <c r="CQS144" s="17"/>
      <c r="CQT144" s="17"/>
      <c r="CQU144" s="17"/>
      <c r="CQV144" s="17"/>
      <c r="CQW144" s="17"/>
      <c r="CQX144" s="17"/>
      <c r="CQY144" s="17"/>
      <c r="CQZ144" s="17"/>
      <c r="CRA144" s="17"/>
      <c r="CRB144" s="17"/>
      <c r="CRC144" s="17"/>
      <c r="CRD144" s="17"/>
      <c r="CRE144" s="17"/>
      <c r="CRF144" s="17"/>
      <c r="CRG144" s="17"/>
      <c r="CRH144" s="17"/>
      <c r="CRI144" s="17"/>
      <c r="CRJ144" s="17"/>
      <c r="CRK144" s="17"/>
      <c r="CRL144" s="17"/>
      <c r="CRM144" s="17"/>
      <c r="CRN144" s="17"/>
      <c r="CRO144" s="17"/>
      <c r="CRP144" s="17"/>
      <c r="CRQ144" s="17"/>
      <c r="CRR144" s="17"/>
      <c r="CRS144" s="17"/>
      <c r="CRT144" s="17"/>
      <c r="CRU144" s="17"/>
      <c r="CRV144" s="17"/>
      <c r="CRW144" s="17"/>
      <c r="CRX144" s="17"/>
      <c r="CRY144" s="17"/>
      <c r="CRZ144" s="17"/>
      <c r="CSA144" s="17"/>
      <c r="CSB144" s="17"/>
      <c r="CSC144" s="17"/>
      <c r="CSD144" s="17"/>
      <c r="CSE144" s="17"/>
      <c r="CSF144" s="17"/>
      <c r="CSG144" s="17"/>
      <c r="CSH144" s="17"/>
      <c r="CSI144" s="17"/>
      <c r="CSJ144" s="17"/>
      <c r="CSK144" s="17"/>
      <c r="CSL144" s="17"/>
      <c r="CSM144" s="17"/>
      <c r="CSN144" s="17"/>
      <c r="CSO144" s="17"/>
      <c r="CSP144" s="17"/>
      <c r="CSQ144" s="17"/>
      <c r="CSR144" s="17"/>
      <c r="CSS144" s="17"/>
      <c r="CST144" s="17"/>
      <c r="CSU144" s="17"/>
      <c r="CSV144" s="17"/>
      <c r="CSW144" s="17"/>
      <c r="CSX144" s="17"/>
      <c r="CSY144" s="17"/>
      <c r="CSZ144" s="17"/>
      <c r="CTA144" s="17"/>
      <c r="CTB144" s="17"/>
      <c r="CTC144" s="17"/>
      <c r="CTD144" s="17"/>
      <c r="CTE144" s="17"/>
      <c r="CTF144" s="17"/>
      <c r="CTG144" s="17"/>
      <c r="CTH144" s="17"/>
      <c r="CTI144" s="17"/>
      <c r="CTJ144" s="17"/>
      <c r="CTK144" s="17"/>
      <c r="CTL144" s="17"/>
      <c r="CTM144" s="17"/>
      <c r="CTN144" s="17"/>
      <c r="CTO144" s="17"/>
      <c r="CTP144" s="17"/>
      <c r="CTQ144" s="17"/>
      <c r="CTR144" s="17"/>
      <c r="CTS144" s="17"/>
      <c r="CTT144" s="17"/>
      <c r="CTU144" s="17"/>
      <c r="CTV144" s="17"/>
      <c r="CTW144" s="17"/>
      <c r="CTX144" s="17"/>
      <c r="CTY144" s="17"/>
      <c r="CTZ144" s="17"/>
      <c r="CUA144" s="17"/>
      <c r="CUB144" s="17"/>
      <c r="CUC144" s="17"/>
      <c r="CUD144" s="17"/>
      <c r="CUE144" s="17"/>
      <c r="CUF144" s="17"/>
      <c r="CUG144" s="17"/>
      <c r="CUH144" s="17"/>
      <c r="CUI144" s="17"/>
      <c r="CUJ144" s="17"/>
      <c r="CUK144" s="17"/>
      <c r="CUL144" s="17"/>
      <c r="CUM144" s="17"/>
      <c r="CUN144" s="17"/>
      <c r="CUO144" s="17"/>
      <c r="CUP144" s="17"/>
      <c r="CUQ144" s="17"/>
      <c r="CUR144" s="17"/>
      <c r="CUS144" s="17"/>
      <c r="CUT144" s="17"/>
      <c r="CUU144" s="17"/>
      <c r="CUV144" s="17"/>
      <c r="CUW144" s="17"/>
      <c r="CUX144" s="17"/>
      <c r="CUY144" s="17"/>
      <c r="CUZ144" s="17"/>
      <c r="CVA144" s="17"/>
      <c r="CVB144" s="17"/>
      <c r="CVC144" s="17"/>
      <c r="CVD144" s="17"/>
      <c r="CVE144" s="17"/>
      <c r="CVF144" s="17"/>
      <c r="CVG144" s="17"/>
      <c r="CVH144" s="17"/>
      <c r="CVI144" s="17"/>
      <c r="CVJ144" s="17"/>
      <c r="CVK144" s="17"/>
      <c r="CVL144" s="17"/>
      <c r="CVM144" s="17"/>
      <c r="CVN144" s="17"/>
      <c r="CVO144" s="17"/>
      <c r="CVP144" s="17"/>
      <c r="CVQ144" s="17"/>
      <c r="CVR144" s="17"/>
      <c r="CVS144" s="17"/>
      <c r="CVT144" s="17"/>
      <c r="CVU144" s="17"/>
      <c r="CVV144" s="17"/>
      <c r="CVW144" s="17"/>
      <c r="CVX144" s="17"/>
      <c r="CVY144" s="17"/>
      <c r="CVZ144" s="17"/>
      <c r="CWA144" s="17"/>
      <c r="CWB144" s="17"/>
      <c r="CWC144" s="17"/>
      <c r="CWD144" s="17"/>
      <c r="CWE144" s="17"/>
      <c r="CWF144" s="17"/>
      <c r="CWG144" s="17"/>
      <c r="CWH144" s="17"/>
      <c r="CWI144" s="17"/>
      <c r="CWJ144" s="17"/>
      <c r="CWK144" s="17"/>
      <c r="CWL144" s="17"/>
      <c r="CWM144" s="17"/>
      <c r="CWN144" s="17"/>
      <c r="CWO144" s="17"/>
      <c r="CWP144" s="17"/>
      <c r="CWQ144" s="17"/>
      <c r="CWR144" s="17"/>
      <c r="CWS144" s="17"/>
      <c r="CWT144" s="17"/>
      <c r="CWU144" s="17"/>
      <c r="CWV144" s="17"/>
      <c r="CWW144" s="17"/>
      <c r="CWX144" s="17"/>
      <c r="CWY144" s="17"/>
      <c r="CWZ144" s="17"/>
      <c r="CXA144" s="17"/>
      <c r="CXB144" s="17"/>
      <c r="CXC144" s="17"/>
      <c r="CXD144" s="17"/>
      <c r="CXE144" s="17"/>
      <c r="CXF144" s="17"/>
      <c r="CXG144" s="17"/>
      <c r="CXH144" s="17"/>
      <c r="CXI144" s="17"/>
      <c r="CXJ144" s="17"/>
      <c r="CXK144" s="17"/>
      <c r="CXL144" s="17"/>
      <c r="CXM144" s="17"/>
      <c r="CXN144" s="17"/>
      <c r="CXO144" s="17"/>
      <c r="CXP144" s="17"/>
      <c r="CXQ144" s="17"/>
      <c r="CXR144" s="17"/>
      <c r="CXS144" s="17"/>
      <c r="CXT144" s="17"/>
      <c r="CXU144" s="17"/>
      <c r="CXV144" s="17"/>
      <c r="CXW144" s="17"/>
      <c r="CXX144" s="17"/>
      <c r="CXY144" s="17"/>
      <c r="CXZ144" s="17"/>
      <c r="CYA144" s="17"/>
      <c r="CYB144" s="17"/>
      <c r="CYC144" s="17"/>
      <c r="CYD144" s="17"/>
      <c r="CYE144" s="17"/>
      <c r="CYF144" s="17"/>
      <c r="CYG144" s="17"/>
      <c r="CYH144" s="17"/>
      <c r="CYI144" s="17"/>
      <c r="CYJ144" s="17"/>
      <c r="CYK144" s="17"/>
      <c r="CYL144" s="17"/>
      <c r="CYM144" s="17"/>
      <c r="CYN144" s="17"/>
      <c r="CYO144" s="17"/>
      <c r="CYP144" s="17"/>
      <c r="CYQ144" s="17"/>
      <c r="CYR144" s="17"/>
      <c r="CYS144" s="17"/>
      <c r="CYT144" s="17"/>
      <c r="CYU144" s="17"/>
      <c r="CYV144" s="17"/>
      <c r="CYW144" s="17"/>
      <c r="CYX144" s="17"/>
      <c r="CYY144" s="17"/>
      <c r="CYZ144" s="17"/>
      <c r="CZA144" s="17"/>
      <c r="CZB144" s="17"/>
      <c r="CZC144" s="17"/>
      <c r="CZD144" s="17"/>
      <c r="CZE144" s="17"/>
      <c r="CZF144" s="17"/>
      <c r="CZG144" s="17"/>
      <c r="CZH144" s="17"/>
      <c r="CZI144" s="17"/>
      <c r="CZJ144" s="17"/>
      <c r="CZK144" s="17"/>
      <c r="CZL144" s="17"/>
      <c r="CZM144" s="17"/>
      <c r="CZN144" s="17"/>
      <c r="CZO144" s="17"/>
      <c r="CZP144" s="17"/>
      <c r="CZQ144" s="17"/>
      <c r="CZR144" s="17"/>
      <c r="CZS144" s="17"/>
      <c r="CZT144" s="17"/>
      <c r="CZU144" s="17"/>
      <c r="CZV144" s="17"/>
      <c r="CZW144" s="17"/>
      <c r="CZX144" s="17"/>
      <c r="CZY144" s="17"/>
      <c r="CZZ144" s="17"/>
      <c r="DAA144" s="17"/>
      <c r="DAB144" s="17"/>
      <c r="DAC144" s="17"/>
      <c r="DAD144" s="17"/>
      <c r="DAE144" s="17"/>
      <c r="DAF144" s="17"/>
      <c r="DAG144" s="17"/>
      <c r="DAH144" s="17"/>
      <c r="DAI144" s="17"/>
      <c r="DAJ144" s="17"/>
      <c r="DAK144" s="17"/>
      <c r="DAL144" s="17"/>
      <c r="DAM144" s="17"/>
      <c r="DAN144" s="17"/>
      <c r="DAO144" s="17"/>
      <c r="DAP144" s="17"/>
      <c r="DAQ144" s="17"/>
      <c r="DAR144" s="17"/>
      <c r="DAS144" s="17"/>
      <c r="DAT144" s="17"/>
      <c r="DAU144" s="17"/>
      <c r="DAV144" s="17"/>
      <c r="DAW144" s="17"/>
      <c r="DAX144" s="17"/>
      <c r="DAY144" s="17"/>
      <c r="DAZ144" s="17"/>
      <c r="DBA144" s="17"/>
      <c r="DBB144" s="17"/>
      <c r="DBC144" s="17"/>
      <c r="DBD144" s="17"/>
      <c r="DBE144" s="17"/>
      <c r="DBF144" s="17"/>
      <c r="DBG144" s="17"/>
      <c r="DBH144" s="17"/>
      <c r="DBI144" s="17"/>
      <c r="DBJ144" s="17"/>
      <c r="DBK144" s="17"/>
      <c r="DBL144" s="17"/>
      <c r="DBM144" s="17"/>
      <c r="DBN144" s="17"/>
      <c r="DBO144" s="17"/>
      <c r="DBP144" s="17"/>
      <c r="DBQ144" s="17"/>
      <c r="DBR144" s="17"/>
      <c r="DBS144" s="17"/>
      <c r="DBT144" s="17"/>
      <c r="DBU144" s="17"/>
      <c r="DBV144" s="17"/>
      <c r="DBW144" s="17"/>
      <c r="DBX144" s="17"/>
      <c r="DBY144" s="17"/>
      <c r="DBZ144" s="17"/>
      <c r="DCA144" s="17"/>
      <c r="DCB144" s="17"/>
      <c r="DCC144" s="17"/>
      <c r="DCD144" s="17"/>
      <c r="DCE144" s="17"/>
      <c r="DCF144" s="17"/>
      <c r="DCG144" s="17"/>
      <c r="DCH144" s="17"/>
      <c r="DCI144" s="17"/>
      <c r="DCJ144" s="17"/>
      <c r="DCK144" s="17"/>
      <c r="DCL144" s="17"/>
      <c r="DCM144" s="17"/>
      <c r="DCN144" s="17"/>
      <c r="DCO144" s="17"/>
      <c r="DCP144" s="17"/>
      <c r="DCQ144" s="17"/>
      <c r="DCR144" s="17"/>
      <c r="DCS144" s="17"/>
      <c r="DCT144" s="17"/>
      <c r="DCU144" s="17"/>
      <c r="DCV144" s="17"/>
      <c r="DCW144" s="17"/>
      <c r="DCX144" s="17"/>
      <c r="DCY144" s="17"/>
      <c r="DCZ144" s="17"/>
      <c r="DDA144" s="17"/>
      <c r="DDB144" s="17"/>
      <c r="DDC144" s="17"/>
      <c r="DDD144" s="17"/>
      <c r="DDE144" s="17"/>
      <c r="DDF144" s="17"/>
      <c r="DDG144" s="17"/>
      <c r="DDH144" s="17"/>
      <c r="DDI144" s="17"/>
      <c r="DDJ144" s="17"/>
      <c r="DDK144" s="17"/>
      <c r="DDL144" s="17"/>
      <c r="DDM144" s="17"/>
      <c r="DDN144" s="17"/>
      <c r="DDO144" s="17"/>
      <c r="DDP144" s="17"/>
      <c r="DDQ144" s="17"/>
      <c r="DDR144" s="17"/>
      <c r="DDS144" s="17"/>
      <c r="DDT144" s="17"/>
      <c r="DDU144" s="17"/>
      <c r="DDV144" s="17"/>
      <c r="DDW144" s="17"/>
      <c r="DDX144" s="17"/>
      <c r="DDY144" s="17"/>
      <c r="DDZ144" s="17"/>
      <c r="DEA144" s="17"/>
      <c r="DEB144" s="17"/>
      <c r="DEC144" s="17"/>
      <c r="DED144" s="17"/>
      <c r="DEE144" s="17"/>
      <c r="DEF144" s="17"/>
      <c r="DEG144" s="17"/>
      <c r="DEH144" s="17"/>
      <c r="DEI144" s="17"/>
      <c r="DEJ144" s="17"/>
      <c r="DEK144" s="17"/>
      <c r="DEL144" s="17"/>
      <c r="DEM144" s="17"/>
      <c r="DEN144" s="17"/>
      <c r="DEO144" s="17"/>
      <c r="DEP144" s="17"/>
      <c r="DEQ144" s="17"/>
      <c r="DER144" s="17"/>
      <c r="DES144" s="17"/>
      <c r="DET144" s="17"/>
      <c r="DEU144" s="17"/>
      <c r="DEV144" s="17"/>
      <c r="DEW144" s="17"/>
      <c r="DEX144" s="17"/>
      <c r="DEY144" s="17"/>
      <c r="DEZ144" s="17"/>
      <c r="DFA144" s="17"/>
      <c r="DFB144" s="17"/>
      <c r="DFC144" s="17"/>
      <c r="DFD144" s="17"/>
      <c r="DFE144" s="17"/>
      <c r="DFF144" s="17"/>
      <c r="DFG144" s="17"/>
      <c r="DFH144" s="17"/>
      <c r="DFI144" s="17"/>
      <c r="DFJ144" s="17"/>
      <c r="DFK144" s="17"/>
      <c r="DFL144" s="17"/>
      <c r="DFM144" s="17"/>
      <c r="DFN144" s="17"/>
      <c r="DFO144" s="17"/>
      <c r="DFP144" s="17"/>
      <c r="DFQ144" s="17"/>
      <c r="DFR144" s="17"/>
      <c r="DFS144" s="17"/>
      <c r="DFT144" s="17"/>
      <c r="DFU144" s="17"/>
      <c r="DFV144" s="17"/>
      <c r="DFW144" s="17"/>
      <c r="DFX144" s="17"/>
      <c r="DFY144" s="17"/>
      <c r="DFZ144" s="17"/>
      <c r="DGA144" s="17"/>
      <c r="DGB144" s="17"/>
      <c r="DGC144" s="17"/>
      <c r="DGD144" s="17"/>
      <c r="DGE144" s="17"/>
      <c r="DGF144" s="17"/>
      <c r="DGG144" s="17"/>
      <c r="DGH144" s="17"/>
      <c r="DGI144" s="17"/>
      <c r="DGJ144" s="17"/>
      <c r="DGK144" s="17"/>
      <c r="DGL144" s="17"/>
      <c r="DGM144" s="17"/>
      <c r="DGN144" s="17"/>
      <c r="DGO144" s="17"/>
      <c r="DGP144" s="17"/>
      <c r="DGQ144" s="17"/>
      <c r="DGR144" s="17"/>
      <c r="DGS144" s="17"/>
      <c r="DGT144" s="17"/>
      <c r="DGU144" s="17"/>
      <c r="DGV144" s="17"/>
      <c r="DGW144" s="17"/>
      <c r="DGX144" s="17"/>
      <c r="DGY144" s="17"/>
      <c r="DGZ144" s="17"/>
      <c r="DHA144" s="17"/>
      <c r="DHB144" s="17"/>
      <c r="DHC144" s="17"/>
      <c r="DHD144" s="17"/>
      <c r="DHE144" s="17"/>
      <c r="DHF144" s="17"/>
      <c r="DHG144" s="17"/>
      <c r="DHH144" s="17"/>
      <c r="DHI144" s="17"/>
      <c r="DHJ144" s="17"/>
      <c r="DHK144" s="17"/>
      <c r="DHL144" s="17"/>
      <c r="DHM144" s="17"/>
      <c r="DHN144" s="17"/>
      <c r="DHO144" s="17"/>
      <c r="DHP144" s="17"/>
      <c r="DHQ144" s="17"/>
      <c r="DHR144" s="17"/>
      <c r="DHS144" s="17"/>
      <c r="DHT144" s="17"/>
      <c r="DHU144" s="17"/>
      <c r="DHV144" s="17"/>
      <c r="DHW144" s="17"/>
      <c r="DHX144" s="17"/>
      <c r="DHY144" s="17"/>
      <c r="DHZ144" s="17"/>
      <c r="DIA144" s="17"/>
      <c r="DIB144" s="17"/>
      <c r="DIC144" s="17"/>
      <c r="DID144" s="17"/>
      <c r="DIE144" s="17"/>
      <c r="DIF144" s="17"/>
      <c r="DIG144" s="17"/>
      <c r="DIH144" s="17"/>
      <c r="DII144" s="17"/>
      <c r="DIJ144" s="17"/>
      <c r="DIK144" s="17"/>
      <c r="DIL144" s="17"/>
      <c r="DIM144" s="17"/>
      <c r="DIN144" s="17"/>
      <c r="DIO144" s="17"/>
      <c r="DIP144" s="17"/>
      <c r="DIQ144" s="17"/>
      <c r="DIR144" s="17"/>
      <c r="DIS144" s="17"/>
      <c r="DIT144" s="17"/>
      <c r="DIU144" s="17"/>
      <c r="DIV144" s="17"/>
      <c r="DIW144" s="17"/>
      <c r="DIX144" s="17"/>
      <c r="DIY144" s="17"/>
      <c r="DIZ144" s="17"/>
      <c r="DJA144" s="17"/>
      <c r="DJB144" s="17"/>
      <c r="DJC144" s="17"/>
      <c r="DJD144" s="17"/>
      <c r="DJE144" s="17"/>
      <c r="DJF144" s="17"/>
      <c r="DJG144" s="17"/>
      <c r="DJH144" s="17"/>
      <c r="DJI144" s="17"/>
      <c r="DJJ144" s="17"/>
      <c r="DJK144" s="17"/>
      <c r="DJL144" s="17"/>
      <c r="DJM144" s="17"/>
      <c r="DJN144" s="17"/>
      <c r="DJO144" s="17"/>
      <c r="DJP144" s="17"/>
      <c r="DJQ144" s="17"/>
      <c r="DJR144" s="17"/>
      <c r="DJS144" s="17"/>
      <c r="DJT144" s="17"/>
      <c r="DJU144" s="17"/>
      <c r="DJV144" s="17"/>
      <c r="DJW144" s="17"/>
      <c r="DJX144" s="17"/>
      <c r="DJY144" s="17"/>
      <c r="DJZ144" s="17"/>
      <c r="DKA144" s="17"/>
      <c r="DKB144" s="17"/>
      <c r="DKC144" s="17"/>
      <c r="DKD144" s="17"/>
      <c r="DKE144" s="17"/>
      <c r="DKF144" s="17"/>
      <c r="DKG144" s="17"/>
      <c r="DKH144" s="17"/>
      <c r="DKI144" s="17"/>
      <c r="DKJ144" s="17"/>
      <c r="DKK144" s="17"/>
      <c r="DKL144" s="17"/>
      <c r="DKM144" s="17"/>
      <c r="DKN144" s="17"/>
      <c r="DKO144" s="17"/>
      <c r="DKP144" s="17"/>
      <c r="DKQ144" s="17"/>
      <c r="DKR144" s="17"/>
      <c r="DKS144" s="17"/>
      <c r="DKT144" s="17"/>
      <c r="DKU144" s="17"/>
      <c r="DKV144" s="17"/>
      <c r="DKW144" s="17"/>
      <c r="DKX144" s="17"/>
      <c r="DKY144" s="17"/>
      <c r="DKZ144" s="17"/>
      <c r="DLA144" s="17"/>
      <c r="DLB144" s="17"/>
      <c r="DLC144" s="17"/>
      <c r="DLD144" s="17"/>
      <c r="DLE144" s="17"/>
      <c r="DLF144" s="17"/>
      <c r="DLG144" s="17"/>
      <c r="DLH144" s="17"/>
      <c r="DLI144" s="17"/>
      <c r="DLJ144" s="17"/>
      <c r="DLK144" s="17"/>
      <c r="DLL144" s="17"/>
      <c r="DLM144" s="17"/>
      <c r="DLN144" s="17"/>
      <c r="DLO144" s="17"/>
      <c r="DLP144" s="17"/>
      <c r="DLQ144" s="17"/>
      <c r="DLR144" s="17"/>
      <c r="DLS144" s="17"/>
      <c r="DLT144" s="17"/>
      <c r="DLU144" s="17"/>
      <c r="DLV144" s="17"/>
      <c r="DLW144" s="17"/>
      <c r="DLX144" s="17"/>
      <c r="DLY144" s="17"/>
      <c r="DLZ144" s="17"/>
      <c r="DMA144" s="17"/>
      <c r="DMB144" s="17"/>
      <c r="DMC144" s="17"/>
      <c r="DMD144" s="17"/>
      <c r="DME144" s="17"/>
      <c r="DMF144" s="17"/>
      <c r="DMG144" s="17"/>
      <c r="DMH144" s="17"/>
      <c r="DMI144" s="17"/>
      <c r="DMJ144" s="17"/>
      <c r="DMK144" s="17"/>
      <c r="DML144" s="17"/>
      <c r="DMM144" s="17"/>
      <c r="DMN144" s="17"/>
      <c r="DMO144" s="17"/>
      <c r="DMP144" s="17"/>
      <c r="DMQ144" s="17"/>
      <c r="DMR144" s="17"/>
      <c r="DMS144" s="17"/>
      <c r="DMT144" s="17"/>
      <c r="DMU144" s="17"/>
      <c r="DMV144" s="17"/>
      <c r="DMW144" s="17"/>
      <c r="DMX144" s="17"/>
      <c r="DMY144" s="17"/>
      <c r="DMZ144" s="17"/>
      <c r="DNA144" s="17"/>
      <c r="DNB144" s="17"/>
      <c r="DNC144" s="17"/>
      <c r="DND144" s="17"/>
      <c r="DNE144" s="17"/>
      <c r="DNF144" s="17"/>
      <c r="DNG144" s="17"/>
      <c r="DNH144" s="17"/>
      <c r="DNI144" s="17"/>
      <c r="DNJ144" s="17"/>
      <c r="DNK144" s="17"/>
      <c r="DNL144" s="17"/>
      <c r="DNM144" s="17"/>
      <c r="DNN144" s="17"/>
      <c r="DNO144" s="17"/>
      <c r="DNP144" s="17"/>
      <c r="DNQ144" s="17"/>
      <c r="DNR144" s="17"/>
      <c r="DNS144" s="17"/>
      <c r="DNT144" s="17"/>
      <c r="DNU144" s="17"/>
      <c r="DNV144" s="17"/>
      <c r="DNW144" s="17"/>
      <c r="DNX144" s="17"/>
      <c r="DNY144" s="17"/>
      <c r="DNZ144" s="17"/>
      <c r="DOA144" s="17"/>
      <c r="DOB144" s="17"/>
      <c r="DOC144" s="17"/>
      <c r="DOD144" s="17"/>
      <c r="DOE144" s="17"/>
      <c r="DOF144" s="17"/>
      <c r="DOG144" s="17"/>
      <c r="DOH144" s="17"/>
      <c r="DOI144" s="17"/>
      <c r="DOJ144" s="17"/>
      <c r="DOK144" s="17"/>
      <c r="DOL144" s="17"/>
      <c r="DOM144" s="17"/>
      <c r="DON144" s="17"/>
      <c r="DOO144" s="17"/>
      <c r="DOP144" s="17"/>
      <c r="DOQ144" s="17"/>
      <c r="DOR144" s="17"/>
      <c r="DOS144" s="17"/>
      <c r="DOT144" s="17"/>
      <c r="DOU144" s="17"/>
      <c r="DOV144" s="17"/>
      <c r="DOW144" s="17"/>
      <c r="DOX144" s="17"/>
      <c r="DOY144" s="17"/>
      <c r="DOZ144" s="17"/>
      <c r="DPA144" s="17"/>
      <c r="DPB144" s="17"/>
      <c r="DPC144" s="17"/>
      <c r="DPD144" s="17"/>
      <c r="DPE144" s="17"/>
      <c r="DPF144" s="17"/>
      <c r="DPG144" s="17"/>
      <c r="DPH144" s="17"/>
      <c r="DPI144" s="17"/>
      <c r="DPJ144" s="17"/>
      <c r="DPK144" s="17"/>
      <c r="DPL144" s="17"/>
      <c r="DPM144" s="17"/>
      <c r="DPN144" s="17"/>
      <c r="DPO144" s="17"/>
      <c r="DPP144" s="17"/>
      <c r="DPQ144" s="17"/>
      <c r="DPR144" s="17"/>
      <c r="DPS144" s="17"/>
      <c r="DPT144" s="17"/>
      <c r="DPU144" s="17"/>
      <c r="DPV144" s="17"/>
      <c r="DPW144" s="17"/>
      <c r="DPX144" s="17"/>
      <c r="DPY144" s="17"/>
      <c r="DPZ144" s="17"/>
      <c r="DQA144" s="17"/>
      <c r="DQB144" s="17"/>
      <c r="DQC144" s="17"/>
      <c r="DQD144" s="17"/>
      <c r="DQE144" s="17"/>
      <c r="DQF144" s="17"/>
      <c r="DQG144" s="17"/>
      <c r="DQH144" s="17"/>
      <c r="DQI144" s="17"/>
      <c r="DQJ144" s="17"/>
      <c r="DQK144" s="17"/>
      <c r="DQL144" s="17"/>
      <c r="DQM144" s="17"/>
      <c r="DQN144" s="17"/>
      <c r="DQO144" s="17"/>
      <c r="DQP144" s="17"/>
      <c r="DQQ144" s="17"/>
      <c r="DQR144" s="17"/>
      <c r="DQS144" s="17"/>
      <c r="DQT144" s="17"/>
      <c r="DQU144" s="17"/>
      <c r="DQV144" s="17"/>
      <c r="DQW144" s="17"/>
      <c r="DQX144" s="17"/>
      <c r="DQY144" s="17"/>
      <c r="DQZ144" s="17"/>
      <c r="DRA144" s="17"/>
      <c r="DRB144" s="17"/>
      <c r="DRC144" s="17"/>
      <c r="DRD144" s="17"/>
      <c r="DRE144" s="17"/>
      <c r="DRF144" s="17"/>
      <c r="DRG144" s="17"/>
      <c r="DRH144" s="17"/>
      <c r="DRI144" s="17"/>
      <c r="DRJ144" s="17"/>
      <c r="DRK144" s="17"/>
      <c r="DRL144" s="17"/>
      <c r="DRM144" s="17"/>
      <c r="DRN144" s="17"/>
      <c r="DRO144" s="17"/>
      <c r="DRP144" s="17"/>
      <c r="DRQ144" s="17"/>
      <c r="DRR144" s="17"/>
      <c r="DRS144" s="17"/>
      <c r="DRT144" s="17"/>
      <c r="DRU144" s="17"/>
      <c r="DRV144" s="17"/>
      <c r="DRW144" s="17"/>
      <c r="DRX144" s="17"/>
      <c r="DRY144" s="17"/>
      <c r="DRZ144" s="17"/>
      <c r="DSA144" s="17"/>
      <c r="DSB144" s="17"/>
      <c r="DSC144" s="17"/>
      <c r="DSD144" s="17"/>
      <c r="DSE144" s="17"/>
      <c r="DSF144" s="17"/>
      <c r="DSG144" s="17"/>
      <c r="DSH144" s="17"/>
      <c r="DSI144" s="17"/>
      <c r="DSJ144" s="17"/>
      <c r="DSK144" s="17"/>
      <c r="DSL144" s="17"/>
      <c r="DSM144" s="17"/>
      <c r="DSN144" s="17"/>
      <c r="DSO144" s="17"/>
      <c r="DSP144" s="17"/>
      <c r="DSQ144" s="17"/>
      <c r="DSR144" s="17"/>
      <c r="DSS144" s="17"/>
      <c r="DST144" s="17"/>
      <c r="DSU144" s="17"/>
      <c r="DSV144" s="17"/>
      <c r="DSW144" s="17"/>
      <c r="DSX144" s="17"/>
      <c r="DSY144" s="17"/>
      <c r="DSZ144" s="17"/>
      <c r="DTA144" s="17"/>
      <c r="DTB144" s="17"/>
      <c r="DTC144" s="17"/>
      <c r="DTD144" s="17"/>
      <c r="DTE144" s="17"/>
      <c r="DTF144" s="17"/>
      <c r="DTG144" s="17"/>
      <c r="DTH144" s="17"/>
      <c r="DTI144" s="17"/>
      <c r="DTJ144" s="17"/>
      <c r="DTK144" s="17"/>
      <c r="DTL144" s="17"/>
      <c r="DTM144" s="17"/>
      <c r="DTN144" s="17"/>
      <c r="DTO144" s="17"/>
      <c r="DTP144" s="17"/>
      <c r="DTQ144" s="17"/>
      <c r="DTR144" s="17"/>
      <c r="DTS144" s="17"/>
      <c r="DTT144" s="17"/>
      <c r="DTU144" s="17"/>
      <c r="DTV144" s="17"/>
      <c r="DTW144" s="17"/>
      <c r="DTX144" s="17"/>
      <c r="DTY144" s="17"/>
      <c r="DTZ144" s="17"/>
      <c r="DUA144" s="17"/>
      <c r="DUB144" s="17"/>
      <c r="DUC144" s="17"/>
      <c r="DUD144" s="17"/>
      <c r="DUE144" s="17"/>
      <c r="DUF144" s="17"/>
      <c r="DUG144" s="17"/>
      <c r="DUH144" s="17"/>
      <c r="DUI144" s="17"/>
      <c r="DUJ144" s="17"/>
      <c r="DUK144" s="17"/>
      <c r="DUL144" s="17"/>
      <c r="DUM144" s="17"/>
      <c r="DUN144" s="17"/>
      <c r="DUO144" s="17"/>
      <c r="DUP144" s="17"/>
      <c r="DUQ144" s="17"/>
      <c r="DUR144" s="17"/>
      <c r="DUS144" s="17"/>
      <c r="DUT144" s="17"/>
      <c r="DUU144" s="17"/>
      <c r="DUV144" s="17"/>
      <c r="DUW144" s="17"/>
      <c r="DUX144" s="17"/>
      <c r="DUY144" s="17"/>
      <c r="DUZ144" s="17"/>
      <c r="DVA144" s="17"/>
      <c r="DVB144" s="17"/>
      <c r="DVC144" s="17"/>
      <c r="DVD144" s="17"/>
      <c r="DVE144" s="17"/>
      <c r="DVF144" s="17"/>
      <c r="DVG144" s="17"/>
      <c r="DVH144" s="17"/>
      <c r="DVI144" s="17"/>
      <c r="DVJ144" s="17"/>
      <c r="DVK144" s="17"/>
      <c r="DVL144" s="17"/>
      <c r="DVM144" s="17"/>
      <c r="DVN144" s="17"/>
      <c r="DVO144" s="17"/>
      <c r="DVP144" s="17"/>
      <c r="DVQ144" s="17"/>
      <c r="DVR144" s="17"/>
      <c r="DVS144" s="17"/>
      <c r="DVT144" s="17"/>
      <c r="DVU144" s="17"/>
      <c r="DVV144" s="17"/>
      <c r="DVW144" s="17"/>
      <c r="DVX144" s="17"/>
      <c r="DVY144" s="17"/>
      <c r="DVZ144" s="17"/>
      <c r="DWA144" s="17"/>
      <c r="DWB144" s="17"/>
      <c r="DWC144" s="17"/>
      <c r="DWD144" s="17"/>
      <c r="DWE144" s="17"/>
      <c r="DWF144" s="17"/>
      <c r="DWG144" s="17"/>
      <c r="DWH144" s="17"/>
      <c r="DWI144" s="17"/>
      <c r="DWJ144" s="17"/>
      <c r="DWK144" s="17"/>
      <c r="DWL144" s="17"/>
      <c r="DWM144" s="17"/>
      <c r="DWN144" s="17"/>
      <c r="DWO144" s="17"/>
      <c r="DWP144" s="17"/>
      <c r="DWQ144" s="17"/>
      <c r="DWR144" s="17"/>
      <c r="DWS144" s="17"/>
      <c r="DWT144" s="17"/>
      <c r="DWU144" s="17"/>
      <c r="DWV144" s="17"/>
      <c r="DWW144" s="17"/>
      <c r="DWX144" s="17"/>
      <c r="DWY144" s="17"/>
      <c r="DWZ144" s="17"/>
      <c r="DXA144" s="17"/>
      <c r="DXB144" s="17"/>
      <c r="DXC144" s="17"/>
      <c r="DXD144" s="17"/>
      <c r="DXE144" s="17"/>
      <c r="DXF144" s="17"/>
      <c r="DXG144" s="17"/>
      <c r="DXH144" s="17"/>
      <c r="DXI144" s="17"/>
      <c r="DXJ144" s="17"/>
      <c r="DXK144" s="17"/>
      <c r="DXL144" s="17"/>
      <c r="DXM144" s="17"/>
      <c r="DXN144" s="17"/>
      <c r="DXO144" s="17"/>
      <c r="DXP144" s="17"/>
      <c r="DXQ144" s="17"/>
      <c r="DXR144" s="17"/>
      <c r="DXS144" s="17"/>
      <c r="DXT144" s="17"/>
      <c r="DXU144" s="17"/>
      <c r="DXV144" s="17"/>
      <c r="DXW144" s="17"/>
      <c r="DXX144" s="17"/>
      <c r="DXY144" s="17"/>
      <c r="DXZ144" s="17"/>
      <c r="DYA144" s="17"/>
      <c r="DYB144" s="17"/>
      <c r="DYC144" s="17"/>
      <c r="DYD144" s="17"/>
      <c r="DYE144" s="17"/>
      <c r="DYF144" s="17"/>
      <c r="DYG144" s="17"/>
      <c r="DYH144" s="17"/>
      <c r="DYI144" s="17"/>
      <c r="DYJ144" s="17"/>
      <c r="DYK144" s="17"/>
      <c r="DYL144" s="17"/>
      <c r="DYM144" s="17"/>
      <c r="DYN144" s="17"/>
      <c r="DYO144" s="17"/>
      <c r="DYP144" s="17"/>
      <c r="DYQ144" s="17"/>
      <c r="DYR144" s="17"/>
      <c r="DYS144" s="17"/>
      <c r="DYT144" s="17"/>
      <c r="DYU144" s="17"/>
      <c r="DYV144" s="17"/>
      <c r="DYW144" s="17"/>
      <c r="DYX144" s="17"/>
      <c r="DYY144" s="17"/>
      <c r="DYZ144" s="17"/>
      <c r="DZA144" s="17"/>
      <c r="DZB144" s="17"/>
      <c r="DZC144" s="17"/>
      <c r="DZD144" s="17"/>
      <c r="DZE144" s="17"/>
      <c r="DZF144" s="17"/>
      <c r="DZG144" s="17"/>
      <c r="DZH144" s="17"/>
      <c r="DZI144" s="17"/>
      <c r="DZJ144" s="17"/>
      <c r="DZK144" s="17"/>
      <c r="DZL144" s="17"/>
      <c r="DZM144" s="17"/>
      <c r="DZN144" s="17"/>
      <c r="DZO144" s="17"/>
      <c r="DZP144" s="17"/>
      <c r="DZQ144" s="17"/>
      <c r="DZR144" s="17"/>
      <c r="DZS144" s="17"/>
      <c r="DZT144" s="17"/>
      <c r="DZU144" s="17"/>
      <c r="DZV144" s="17"/>
      <c r="DZW144" s="17"/>
      <c r="DZX144" s="17"/>
      <c r="DZY144" s="17"/>
      <c r="DZZ144" s="17"/>
      <c r="EAA144" s="17"/>
      <c r="EAB144" s="17"/>
      <c r="EAC144" s="17"/>
      <c r="EAD144" s="17"/>
      <c r="EAE144" s="17"/>
      <c r="EAF144" s="17"/>
      <c r="EAG144" s="17"/>
      <c r="EAH144" s="17"/>
      <c r="EAI144" s="17"/>
      <c r="EAJ144" s="17"/>
      <c r="EAK144" s="17"/>
      <c r="EAL144" s="17"/>
      <c r="EAM144" s="17"/>
      <c r="EAN144" s="17"/>
      <c r="EAO144" s="17"/>
      <c r="EAP144" s="17"/>
      <c r="EAQ144" s="17"/>
      <c r="EAR144" s="17"/>
      <c r="EAS144" s="17"/>
      <c r="EAT144" s="17"/>
      <c r="EAU144" s="17"/>
      <c r="EAV144" s="17"/>
      <c r="EAW144" s="17"/>
      <c r="EAX144" s="17"/>
      <c r="EAY144" s="17"/>
      <c r="EAZ144" s="17"/>
      <c r="EBA144" s="17"/>
      <c r="EBB144" s="17"/>
      <c r="EBC144" s="17"/>
      <c r="EBD144" s="17"/>
      <c r="EBE144" s="17"/>
      <c r="EBF144" s="17"/>
      <c r="EBG144" s="17"/>
      <c r="EBH144" s="17"/>
      <c r="EBI144" s="17"/>
      <c r="EBJ144" s="17"/>
      <c r="EBK144" s="17"/>
      <c r="EBL144" s="17"/>
      <c r="EBM144" s="17"/>
      <c r="EBN144" s="17"/>
      <c r="EBO144" s="17"/>
      <c r="EBP144" s="17"/>
      <c r="EBQ144" s="17"/>
      <c r="EBR144" s="17"/>
      <c r="EBS144" s="17"/>
      <c r="EBT144" s="17"/>
      <c r="EBU144" s="17"/>
      <c r="EBV144" s="17"/>
      <c r="EBW144" s="17"/>
      <c r="EBX144" s="17"/>
      <c r="EBY144" s="17"/>
      <c r="EBZ144" s="17"/>
      <c r="ECA144" s="17"/>
      <c r="ECB144" s="17"/>
      <c r="ECC144" s="17"/>
      <c r="ECD144" s="17"/>
      <c r="ECE144" s="17"/>
      <c r="ECF144" s="17"/>
      <c r="ECG144" s="17"/>
      <c r="ECH144" s="17"/>
      <c r="ECI144" s="17"/>
      <c r="ECJ144" s="17"/>
      <c r="ECK144" s="17"/>
      <c r="ECL144" s="17"/>
      <c r="ECM144" s="17"/>
      <c r="ECN144" s="17"/>
      <c r="ECO144" s="17"/>
      <c r="ECP144" s="17"/>
      <c r="ECQ144" s="17"/>
      <c r="ECR144" s="17"/>
      <c r="ECS144" s="17"/>
      <c r="ECT144" s="17"/>
      <c r="ECU144" s="17"/>
      <c r="ECV144" s="17"/>
      <c r="ECW144" s="17"/>
      <c r="ECX144" s="17"/>
      <c r="ECY144" s="17"/>
      <c r="ECZ144" s="17"/>
      <c r="EDA144" s="17"/>
      <c r="EDB144" s="17"/>
      <c r="EDC144" s="17"/>
      <c r="EDD144" s="17"/>
      <c r="EDE144" s="17"/>
      <c r="EDF144" s="17"/>
      <c r="EDG144" s="17"/>
      <c r="EDH144" s="17"/>
      <c r="EDI144" s="17"/>
      <c r="EDJ144" s="17"/>
      <c r="EDK144" s="17"/>
      <c r="EDL144" s="17"/>
      <c r="EDM144" s="17"/>
      <c r="EDN144" s="17"/>
      <c r="EDO144" s="17"/>
      <c r="EDP144" s="17"/>
      <c r="EDQ144" s="17"/>
      <c r="EDR144" s="17"/>
      <c r="EDS144" s="17"/>
      <c r="EDT144" s="17"/>
      <c r="EDU144" s="17"/>
      <c r="EDV144" s="17"/>
      <c r="EDW144" s="17"/>
      <c r="EDX144" s="17"/>
      <c r="EDY144" s="17"/>
      <c r="EDZ144" s="17"/>
      <c r="EEA144" s="17"/>
      <c r="EEB144" s="17"/>
      <c r="EEC144" s="17"/>
      <c r="EED144" s="17"/>
      <c r="EEE144" s="17"/>
      <c r="EEF144" s="17"/>
      <c r="EEG144" s="17"/>
      <c r="EEH144" s="17"/>
      <c r="EEI144" s="17"/>
      <c r="EEJ144" s="17"/>
      <c r="EEK144" s="17"/>
      <c r="EEL144" s="17"/>
      <c r="EEM144" s="17"/>
      <c r="EEN144" s="17"/>
      <c r="EEO144" s="17"/>
      <c r="EEP144" s="17"/>
      <c r="EEQ144" s="17"/>
      <c r="EER144" s="17"/>
      <c r="EES144" s="17"/>
      <c r="EET144" s="17"/>
      <c r="EEU144" s="17"/>
      <c r="EEV144" s="17"/>
      <c r="EEW144" s="17"/>
      <c r="EEX144" s="17"/>
      <c r="EEY144" s="17"/>
      <c r="EEZ144" s="17"/>
      <c r="EFA144" s="17"/>
      <c r="EFB144" s="17"/>
      <c r="EFC144" s="17"/>
      <c r="EFD144" s="17"/>
      <c r="EFE144" s="17"/>
      <c r="EFF144" s="17"/>
      <c r="EFG144" s="17"/>
      <c r="EFH144" s="17"/>
      <c r="EFI144" s="17"/>
      <c r="EFJ144" s="17"/>
      <c r="EFK144" s="17"/>
      <c r="EFL144" s="17"/>
      <c r="EFM144" s="17"/>
      <c r="EFN144" s="17"/>
      <c r="EFO144" s="17"/>
      <c r="EFP144" s="17"/>
      <c r="EFQ144" s="17"/>
      <c r="EFR144" s="17"/>
      <c r="EFS144" s="17"/>
      <c r="EFT144" s="17"/>
      <c r="EFU144" s="17"/>
      <c r="EFV144" s="17"/>
      <c r="EFW144" s="17"/>
      <c r="EFX144" s="17"/>
      <c r="EFY144" s="17"/>
      <c r="EFZ144" s="17"/>
      <c r="EGA144" s="17"/>
      <c r="EGB144" s="17"/>
      <c r="EGC144" s="17"/>
      <c r="EGD144" s="17"/>
      <c r="EGE144" s="17"/>
      <c r="EGF144" s="17"/>
      <c r="EGG144" s="17"/>
      <c r="EGH144" s="17"/>
      <c r="EGI144" s="17"/>
      <c r="EGJ144" s="17"/>
      <c r="EGK144" s="17"/>
      <c r="EGL144" s="17"/>
      <c r="EGM144" s="17"/>
      <c r="EGN144" s="17"/>
      <c r="EGO144" s="17"/>
      <c r="EGP144" s="17"/>
      <c r="EGQ144" s="17"/>
      <c r="EGR144" s="17"/>
      <c r="EGS144" s="17"/>
      <c r="EGT144" s="17"/>
      <c r="EGU144" s="17"/>
      <c r="EGV144" s="17"/>
      <c r="EGW144" s="17"/>
      <c r="EGX144" s="17"/>
      <c r="EGY144" s="17"/>
      <c r="EGZ144" s="17"/>
      <c r="EHA144" s="17"/>
      <c r="EHB144" s="17"/>
      <c r="EHC144" s="17"/>
      <c r="EHD144" s="17"/>
      <c r="EHE144" s="17"/>
      <c r="EHF144" s="17"/>
      <c r="EHG144" s="17"/>
      <c r="EHH144" s="17"/>
      <c r="EHI144" s="17"/>
      <c r="EHJ144" s="17"/>
      <c r="EHK144" s="17"/>
      <c r="EHL144" s="17"/>
      <c r="EHM144" s="17"/>
      <c r="EHN144" s="17"/>
      <c r="EHO144" s="17"/>
      <c r="EHP144" s="17"/>
      <c r="EHQ144" s="17"/>
      <c r="EHR144" s="17"/>
      <c r="EHS144" s="17"/>
      <c r="EHT144" s="17"/>
      <c r="EHU144" s="17"/>
      <c r="EHV144" s="17"/>
      <c r="EHW144" s="17"/>
      <c r="EHX144" s="17"/>
      <c r="EHY144" s="17"/>
      <c r="EHZ144" s="17"/>
      <c r="EIA144" s="17"/>
      <c r="EIB144" s="17"/>
      <c r="EIC144" s="17"/>
      <c r="EID144" s="17"/>
      <c r="EIE144" s="17"/>
      <c r="EIF144" s="17"/>
      <c r="EIG144" s="17"/>
      <c r="EIH144" s="17"/>
      <c r="EII144" s="17"/>
      <c r="EIJ144" s="17"/>
      <c r="EIK144" s="17"/>
      <c r="EIL144" s="17"/>
      <c r="EIM144" s="17"/>
      <c r="EIN144" s="17"/>
      <c r="EIO144" s="17"/>
      <c r="EIP144" s="17"/>
      <c r="EIQ144" s="17"/>
      <c r="EIR144" s="17"/>
      <c r="EIS144" s="17"/>
      <c r="EIT144" s="17"/>
      <c r="EIU144" s="17"/>
      <c r="EIV144" s="17"/>
      <c r="EIW144" s="17"/>
      <c r="EIX144" s="17"/>
      <c r="EIY144" s="17"/>
      <c r="EIZ144" s="17"/>
      <c r="EJA144" s="17"/>
      <c r="EJB144" s="17"/>
      <c r="EJC144" s="17"/>
      <c r="EJD144" s="17"/>
      <c r="EJE144" s="17"/>
      <c r="EJF144" s="17"/>
      <c r="EJG144" s="17"/>
      <c r="EJH144" s="17"/>
      <c r="EJI144" s="17"/>
      <c r="EJJ144" s="17"/>
      <c r="EJK144" s="17"/>
      <c r="EJL144" s="17"/>
      <c r="EJM144" s="17"/>
      <c r="EJN144" s="17"/>
      <c r="EJO144" s="17"/>
      <c r="EJP144" s="17"/>
      <c r="EJQ144" s="17"/>
      <c r="EJR144" s="17"/>
      <c r="EJS144" s="17"/>
      <c r="EJT144" s="17"/>
      <c r="EJU144" s="17"/>
      <c r="EJV144" s="17"/>
      <c r="EJW144" s="17"/>
      <c r="EJX144" s="17"/>
      <c r="EJY144" s="17"/>
      <c r="EJZ144" s="17"/>
      <c r="EKA144" s="17"/>
      <c r="EKB144" s="17"/>
      <c r="EKC144" s="17"/>
      <c r="EKD144" s="17"/>
      <c r="EKE144" s="17"/>
      <c r="EKF144" s="17"/>
      <c r="EKG144" s="17"/>
      <c r="EKH144" s="17"/>
      <c r="EKI144" s="17"/>
      <c r="EKJ144" s="17"/>
      <c r="EKK144" s="17"/>
      <c r="EKL144" s="17"/>
      <c r="EKM144" s="17"/>
      <c r="EKN144" s="17"/>
      <c r="EKO144" s="17"/>
      <c r="EKP144" s="17"/>
      <c r="EKQ144" s="17"/>
      <c r="EKR144" s="17"/>
      <c r="EKS144" s="17"/>
      <c r="EKT144" s="17"/>
      <c r="EKU144" s="17"/>
      <c r="EKV144" s="17"/>
      <c r="EKW144" s="17"/>
      <c r="EKX144" s="17"/>
      <c r="EKY144" s="17"/>
      <c r="EKZ144" s="17"/>
      <c r="ELA144" s="17"/>
      <c r="ELB144" s="17"/>
      <c r="ELC144" s="17"/>
      <c r="ELD144" s="17"/>
      <c r="ELE144" s="17"/>
      <c r="ELF144" s="17"/>
      <c r="ELG144" s="17"/>
      <c r="ELH144" s="17"/>
      <c r="ELI144" s="17"/>
      <c r="ELJ144" s="17"/>
      <c r="ELK144" s="17"/>
      <c r="ELL144" s="17"/>
      <c r="ELM144" s="17"/>
      <c r="ELN144" s="17"/>
      <c r="ELO144" s="17"/>
      <c r="ELP144" s="17"/>
      <c r="ELQ144" s="17"/>
      <c r="ELR144" s="17"/>
      <c r="ELS144" s="17"/>
      <c r="ELT144" s="17"/>
      <c r="ELU144" s="17"/>
      <c r="ELV144" s="17"/>
      <c r="ELW144" s="17"/>
      <c r="ELX144" s="17"/>
      <c r="ELY144" s="17"/>
      <c r="ELZ144" s="17"/>
      <c r="EMA144" s="17"/>
      <c r="EMB144" s="17"/>
      <c r="EMC144" s="17"/>
      <c r="EMD144" s="17"/>
      <c r="EME144" s="17"/>
      <c r="EMF144" s="17"/>
      <c r="EMG144" s="17"/>
      <c r="EMH144" s="17"/>
      <c r="EMI144" s="17"/>
      <c r="EMJ144" s="17"/>
      <c r="EMK144" s="17"/>
      <c r="EML144" s="17"/>
      <c r="EMM144" s="17"/>
      <c r="EMN144" s="17"/>
      <c r="EMO144" s="17"/>
      <c r="EMP144" s="17"/>
      <c r="EMQ144" s="17"/>
      <c r="EMR144" s="17"/>
      <c r="EMS144" s="17"/>
      <c r="EMT144" s="17"/>
      <c r="EMU144" s="17"/>
      <c r="EMV144" s="17"/>
      <c r="EMW144" s="17"/>
      <c r="EMX144" s="17"/>
      <c r="EMY144" s="17"/>
      <c r="EMZ144" s="17"/>
      <c r="ENA144" s="17"/>
      <c r="ENB144" s="17"/>
      <c r="ENC144" s="17"/>
      <c r="END144" s="17"/>
      <c r="ENE144" s="17"/>
      <c r="ENF144" s="17"/>
      <c r="ENG144" s="17"/>
      <c r="ENH144" s="17"/>
      <c r="ENI144" s="17"/>
      <c r="ENJ144" s="17"/>
      <c r="ENK144" s="17"/>
      <c r="ENL144" s="17"/>
      <c r="ENM144" s="17"/>
      <c r="ENN144" s="17"/>
      <c r="ENO144" s="17"/>
      <c r="ENP144" s="17"/>
      <c r="ENQ144" s="17"/>
      <c r="ENR144" s="17"/>
      <c r="ENS144" s="17"/>
      <c r="ENT144" s="17"/>
      <c r="ENU144" s="17"/>
      <c r="ENV144" s="17"/>
      <c r="ENW144" s="17"/>
      <c r="ENX144" s="17"/>
      <c r="ENY144" s="17"/>
      <c r="ENZ144" s="17"/>
      <c r="EOA144" s="17"/>
      <c r="EOB144" s="17"/>
      <c r="EOC144" s="17"/>
      <c r="EOD144" s="17"/>
      <c r="EOE144" s="17"/>
      <c r="EOF144" s="17"/>
      <c r="EOG144" s="17"/>
      <c r="EOH144" s="17"/>
      <c r="EOI144" s="17"/>
      <c r="EOJ144" s="17"/>
      <c r="EOK144" s="17"/>
      <c r="EOL144" s="17"/>
      <c r="EOM144" s="17"/>
      <c r="EON144" s="17"/>
      <c r="EOO144" s="17"/>
      <c r="EOP144" s="17"/>
      <c r="EOQ144" s="17"/>
      <c r="EOR144" s="17"/>
      <c r="EOS144" s="17"/>
      <c r="EOT144" s="17"/>
      <c r="EOU144" s="17"/>
      <c r="EOV144" s="17"/>
      <c r="EOW144" s="17"/>
      <c r="EOX144" s="17"/>
      <c r="EOY144" s="17"/>
      <c r="EOZ144" s="17"/>
      <c r="EPA144" s="17"/>
      <c r="EPB144" s="17"/>
      <c r="EPC144" s="17"/>
      <c r="EPD144" s="17"/>
      <c r="EPE144" s="17"/>
      <c r="EPF144" s="17"/>
      <c r="EPG144" s="17"/>
      <c r="EPH144" s="17"/>
      <c r="EPI144" s="17"/>
      <c r="EPJ144" s="17"/>
      <c r="EPK144" s="17"/>
      <c r="EPL144" s="17"/>
      <c r="EPM144" s="17"/>
      <c r="EPN144" s="17"/>
      <c r="EPO144" s="17"/>
      <c r="EPP144" s="17"/>
      <c r="EPQ144" s="17"/>
      <c r="EPR144" s="17"/>
      <c r="EPS144" s="17"/>
      <c r="EPT144" s="17"/>
      <c r="EPU144" s="17"/>
      <c r="EPV144" s="17"/>
      <c r="EPW144" s="17"/>
      <c r="EPX144" s="17"/>
      <c r="EPY144" s="17"/>
      <c r="EPZ144" s="17"/>
      <c r="EQA144" s="17"/>
      <c r="EQB144" s="17"/>
      <c r="EQC144" s="17"/>
      <c r="EQD144" s="17"/>
      <c r="EQE144" s="17"/>
      <c r="EQF144" s="17"/>
      <c r="EQG144" s="17"/>
      <c r="EQH144" s="17"/>
      <c r="EQI144" s="17"/>
      <c r="EQJ144" s="17"/>
      <c r="EQK144" s="17"/>
      <c r="EQL144" s="17"/>
      <c r="EQM144" s="17"/>
      <c r="EQN144" s="17"/>
      <c r="EQO144" s="17"/>
      <c r="EQP144" s="17"/>
      <c r="EQQ144" s="17"/>
      <c r="EQR144" s="17"/>
      <c r="EQS144" s="17"/>
      <c r="EQT144" s="17"/>
      <c r="EQU144" s="17"/>
      <c r="EQV144" s="17"/>
      <c r="EQW144" s="17"/>
      <c r="EQX144" s="17"/>
      <c r="EQY144" s="17"/>
      <c r="EQZ144" s="17"/>
      <c r="ERA144" s="17"/>
      <c r="ERB144" s="17"/>
      <c r="ERC144" s="17"/>
      <c r="ERD144" s="17"/>
      <c r="ERE144" s="17"/>
      <c r="ERF144" s="17"/>
      <c r="ERG144" s="17"/>
      <c r="ERH144" s="17"/>
      <c r="ERI144" s="17"/>
      <c r="ERJ144" s="17"/>
      <c r="ERK144" s="17"/>
      <c r="ERL144" s="17"/>
      <c r="ERM144" s="17"/>
      <c r="ERN144" s="17"/>
      <c r="ERO144" s="17"/>
      <c r="ERP144" s="17"/>
      <c r="ERQ144" s="17"/>
      <c r="ERR144" s="17"/>
      <c r="ERS144" s="17"/>
      <c r="ERT144" s="17"/>
      <c r="ERU144" s="17"/>
      <c r="ERV144" s="17"/>
      <c r="ERW144" s="17"/>
      <c r="ERX144" s="17"/>
      <c r="ERY144" s="17"/>
      <c r="ERZ144" s="17"/>
      <c r="ESA144" s="17"/>
      <c r="ESB144" s="17"/>
      <c r="ESC144" s="17"/>
      <c r="ESD144" s="17"/>
      <c r="ESE144" s="17"/>
      <c r="ESF144" s="17"/>
      <c r="ESG144" s="17"/>
      <c r="ESH144" s="17"/>
      <c r="ESI144" s="17"/>
      <c r="ESJ144" s="17"/>
      <c r="ESK144" s="17"/>
      <c r="ESL144" s="17"/>
      <c r="ESM144" s="17"/>
      <c r="ESN144" s="17"/>
      <c r="ESO144" s="17"/>
      <c r="ESP144" s="17"/>
      <c r="ESQ144" s="17"/>
      <c r="ESR144" s="17"/>
      <c r="ESS144" s="17"/>
      <c r="EST144" s="17"/>
      <c r="ESU144" s="17"/>
      <c r="ESV144" s="17"/>
      <c r="ESW144" s="17"/>
      <c r="ESX144" s="17"/>
      <c r="ESY144" s="17"/>
      <c r="ESZ144" s="17"/>
      <c r="ETA144" s="17"/>
      <c r="ETB144" s="17"/>
      <c r="ETC144" s="17"/>
      <c r="ETD144" s="17"/>
      <c r="ETE144" s="17"/>
      <c r="ETF144" s="17"/>
      <c r="ETG144" s="17"/>
      <c r="ETH144" s="17"/>
      <c r="ETI144" s="17"/>
      <c r="ETJ144" s="17"/>
      <c r="ETK144" s="17"/>
      <c r="ETL144" s="17"/>
      <c r="ETM144" s="17"/>
      <c r="ETN144" s="17"/>
      <c r="ETO144" s="17"/>
      <c r="ETP144" s="17"/>
      <c r="ETQ144" s="17"/>
      <c r="ETR144" s="17"/>
      <c r="ETS144" s="17"/>
      <c r="ETT144" s="17"/>
      <c r="ETU144" s="17"/>
      <c r="ETV144" s="17"/>
      <c r="ETW144" s="17"/>
      <c r="ETX144" s="17"/>
      <c r="ETY144" s="17"/>
      <c r="ETZ144" s="17"/>
      <c r="EUA144" s="17"/>
      <c r="EUB144" s="17"/>
      <c r="EUC144" s="17"/>
      <c r="EUD144" s="17"/>
      <c r="EUE144" s="17"/>
      <c r="EUF144" s="17"/>
      <c r="EUG144" s="17"/>
      <c r="EUH144" s="17"/>
      <c r="EUI144" s="17"/>
      <c r="EUJ144" s="17"/>
      <c r="EUK144" s="17"/>
      <c r="EUL144" s="17"/>
      <c r="EUM144" s="17"/>
      <c r="EUN144" s="17"/>
      <c r="EUO144" s="17"/>
      <c r="EUP144" s="17"/>
      <c r="EUQ144" s="17"/>
      <c r="EUR144" s="17"/>
      <c r="EUS144" s="17"/>
      <c r="EUT144" s="17"/>
      <c r="EUU144" s="17"/>
      <c r="EUV144" s="17"/>
      <c r="EUW144" s="17"/>
      <c r="EUX144" s="17"/>
      <c r="EUY144" s="17"/>
      <c r="EUZ144" s="17"/>
      <c r="EVA144" s="17"/>
      <c r="EVB144" s="17"/>
      <c r="EVC144" s="17"/>
      <c r="EVD144" s="17"/>
      <c r="EVE144" s="17"/>
      <c r="EVF144" s="17"/>
      <c r="EVG144" s="17"/>
      <c r="EVH144" s="17"/>
      <c r="EVI144" s="17"/>
      <c r="EVJ144" s="17"/>
      <c r="EVK144" s="17"/>
      <c r="EVL144" s="17"/>
      <c r="EVM144" s="17"/>
      <c r="EVN144" s="17"/>
      <c r="EVO144" s="17"/>
      <c r="EVP144" s="17"/>
      <c r="EVQ144" s="17"/>
      <c r="EVR144" s="17"/>
      <c r="EVS144" s="17"/>
      <c r="EVT144" s="17"/>
      <c r="EVU144" s="17"/>
      <c r="EVV144" s="17"/>
      <c r="EVW144" s="17"/>
      <c r="EVX144" s="17"/>
      <c r="EVY144" s="17"/>
      <c r="EVZ144" s="17"/>
      <c r="EWA144" s="17"/>
      <c r="EWB144" s="17"/>
      <c r="EWC144" s="17"/>
      <c r="EWD144" s="17"/>
      <c r="EWE144" s="17"/>
      <c r="EWF144" s="17"/>
      <c r="EWG144" s="17"/>
      <c r="EWH144" s="17"/>
      <c r="EWI144" s="17"/>
      <c r="EWJ144" s="17"/>
      <c r="EWK144" s="17"/>
      <c r="EWL144" s="17"/>
      <c r="EWM144" s="17"/>
      <c r="EWN144" s="17"/>
      <c r="EWO144" s="17"/>
      <c r="EWP144" s="17"/>
      <c r="EWQ144" s="17"/>
      <c r="EWR144" s="17"/>
      <c r="EWS144" s="17"/>
      <c r="EWT144" s="17"/>
      <c r="EWU144" s="17"/>
      <c r="EWV144" s="17"/>
      <c r="EWW144" s="17"/>
      <c r="EWX144" s="17"/>
      <c r="EWY144" s="17"/>
      <c r="EWZ144" s="17"/>
      <c r="EXA144" s="17"/>
      <c r="EXB144" s="17"/>
      <c r="EXC144" s="17"/>
      <c r="EXD144" s="17"/>
      <c r="EXE144" s="17"/>
      <c r="EXF144" s="17"/>
      <c r="EXG144" s="17"/>
      <c r="EXH144" s="17"/>
      <c r="EXI144" s="17"/>
      <c r="EXJ144" s="17"/>
      <c r="EXK144" s="17"/>
      <c r="EXL144" s="17"/>
      <c r="EXM144" s="17"/>
      <c r="EXN144" s="17"/>
      <c r="EXO144" s="17"/>
      <c r="EXP144" s="17"/>
      <c r="EXQ144" s="17"/>
      <c r="EXR144" s="17"/>
      <c r="EXS144" s="17"/>
      <c r="EXT144" s="17"/>
      <c r="EXU144" s="17"/>
      <c r="EXV144" s="17"/>
      <c r="EXW144" s="17"/>
      <c r="EXX144" s="17"/>
      <c r="EXY144" s="17"/>
      <c r="EXZ144" s="17"/>
      <c r="EYA144" s="17"/>
      <c r="EYB144" s="17"/>
      <c r="EYC144" s="17"/>
      <c r="EYD144" s="17"/>
      <c r="EYE144" s="17"/>
      <c r="EYF144" s="17"/>
      <c r="EYG144" s="17"/>
      <c r="EYH144" s="17"/>
      <c r="EYI144" s="17"/>
      <c r="EYJ144" s="17"/>
      <c r="EYK144" s="17"/>
      <c r="EYL144" s="17"/>
      <c r="EYM144" s="17"/>
      <c r="EYN144" s="17"/>
      <c r="EYO144" s="17"/>
      <c r="EYP144" s="17"/>
      <c r="EYQ144" s="17"/>
      <c r="EYR144" s="17"/>
      <c r="EYS144" s="17"/>
      <c r="EYT144" s="17"/>
      <c r="EYU144" s="17"/>
      <c r="EYV144" s="17"/>
      <c r="EYW144" s="17"/>
      <c r="EYX144" s="17"/>
      <c r="EYY144" s="17"/>
      <c r="EYZ144" s="17"/>
      <c r="EZA144" s="17"/>
      <c r="EZB144" s="17"/>
      <c r="EZC144" s="17"/>
      <c r="EZD144" s="17"/>
      <c r="EZE144" s="17"/>
      <c r="EZF144" s="17"/>
      <c r="EZG144" s="17"/>
      <c r="EZH144" s="17"/>
      <c r="EZI144" s="17"/>
      <c r="EZJ144" s="17"/>
      <c r="EZK144" s="17"/>
      <c r="EZL144" s="17"/>
      <c r="EZM144" s="17"/>
      <c r="EZN144" s="17"/>
      <c r="EZO144" s="17"/>
      <c r="EZP144" s="17"/>
      <c r="EZQ144" s="17"/>
      <c r="EZR144" s="17"/>
      <c r="EZS144" s="17"/>
      <c r="EZT144" s="17"/>
      <c r="EZU144" s="17"/>
      <c r="EZV144" s="17"/>
      <c r="EZW144" s="17"/>
      <c r="EZX144" s="17"/>
      <c r="EZY144" s="17"/>
      <c r="EZZ144" s="17"/>
      <c r="FAA144" s="17"/>
      <c r="FAB144" s="17"/>
      <c r="FAC144" s="17"/>
      <c r="FAD144" s="17"/>
      <c r="FAE144" s="17"/>
      <c r="FAF144" s="17"/>
      <c r="FAG144" s="17"/>
      <c r="FAH144" s="17"/>
      <c r="FAI144" s="17"/>
      <c r="FAJ144" s="17"/>
      <c r="FAK144" s="17"/>
      <c r="FAL144" s="17"/>
      <c r="FAM144" s="17"/>
      <c r="FAN144" s="17"/>
      <c r="FAO144" s="17"/>
      <c r="FAP144" s="17"/>
      <c r="FAQ144" s="17"/>
      <c r="FAR144" s="17"/>
      <c r="FAS144" s="17"/>
      <c r="FAT144" s="17"/>
      <c r="FAU144" s="17"/>
      <c r="FAV144" s="17"/>
      <c r="FAW144" s="17"/>
      <c r="FAX144" s="17"/>
      <c r="FAY144" s="17"/>
      <c r="FAZ144" s="17"/>
      <c r="FBA144" s="17"/>
      <c r="FBB144" s="17"/>
      <c r="FBC144" s="17"/>
      <c r="FBD144" s="17"/>
      <c r="FBE144" s="17"/>
      <c r="FBF144" s="17"/>
      <c r="FBG144" s="17"/>
      <c r="FBH144" s="17"/>
      <c r="FBI144" s="17"/>
      <c r="FBJ144" s="17"/>
      <c r="FBK144" s="17"/>
      <c r="FBL144" s="17"/>
      <c r="FBM144" s="17"/>
      <c r="FBN144" s="17"/>
      <c r="FBO144" s="17"/>
      <c r="FBP144" s="17"/>
      <c r="FBQ144" s="17"/>
      <c r="FBR144" s="17"/>
      <c r="FBS144" s="17"/>
      <c r="FBT144" s="17"/>
      <c r="FBU144" s="17"/>
      <c r="FBV144" s="17"/>
      <c r="FBW144" s="17"/>
      <c r="FBX144" s="17"/>
      <c r="FBY144" s="17"/>
      <c r="FBZ144" s="17"/>
      <c r="FCA144" s="17"/>
      <c r="FCB144" s="17"/>
      <c r="FCC144" s="17"/>
      <c r="FCD144" s="17"/>
      <c r="FCE144" s="17"/>
      <c r="FCF144" s="17"/>
      <c r="FCG144" s="17"/>
      <c r="FCH144" s="17"/>
      <c r="FCI144" s="17"/>
      <c r="FCJ144" s="17"/>
      <c r="FCK144" s="17"/>
      <c r="FCL144" s="17"/>
      <c r="FCM144" s="17"/>
      <c r="FCN144" s="17"/>
      <c r="FCO144" s="17"/>
      <c r="FCP144" s="17"/>
      <c r="FCQ144" s="17"/>
      <c r="FCR144" s="17"/>
      <c r="FCS144" s="17"/>
      <c r="FCT144" s="17"/>
      <c r="FCU144" s="17"/>
      <c r="FCV144" s="17"/>
      <c r="FCW144" s="17"/>
      <c r="FCX144" s="17"/>
      <c r="FCY144" s="17"/>
      <c r="FCZ144" s="17"/>
      <c r="FDA144" s="17"/>
      <c r="FDB144" s="17"/>
      <c r="FDC144" s="17"/>
      <c r="FDD144" s="17"/>
      <c r="FDE144" s="17"/>
      <c r="FDF144" s="17"/>
      <c r="FDG144" s="17"/>
      <c r="FDH144" s="17"/>
      <c r="FDI144" s="17"/>
      <c r="FDJ144" s="17"/>
      <c r="FDK144" s="17"/>
      <c r="FDL144" s="17"/>
      <c r="FDM144" s="17"/>
      <c r="FDN144" s="17"/>
      <c r="FDO144" s="17"/>
      <c r="FDP144" s="17"/>
      <c r="FDQ144" s="17"/>
      <c r="FDR144" s="17"/>
      <c r="FDS144" s="17"/>
      <c r="FDT144" s="17"/>
      <c r="FDU144" s="17"/>
      <c r="FDV144" s="17"/>
      <c r="FDW144" s="17"/>
      <c r="FDX144" s="17"/>
      <c r="FDY144" s="17"/>
      <c r="FDZ144" s="17"/>
      <c r="FEA144" s="17"/>
      <c r="FEB144" s="17"/>
      <c r="FEC144" s="17"/>
      <c r="FED144" s="17"/>
      <c r="FEE144" s="17"/>
      <c r="FEF144" s="17"/>
      <c r="FEG144" s="17"/>
      <c r="FEH144" s="17"/>
      <c r="FEI144" s="17"/>
      <c r="FEJ144" s="17"/>
      <c r="FEK144" s="17"/>
      <c r="FEL144" s="17"/>
      <c r="FEM144" s="17"/>
      <c r="FEN144" s="17"/>
      <c r="FEO144" s="17"/>
      <c r="FEP144" s="17"/>
      <c r="FEQ144" s="17"/>
      <c r="FER144" s="17"/>
      <c r="FES144" s="17"/>
      <c r="FET144" s="17"/>
      <c r="FEU144" s="17"/>
      <c r="FEV144" s="17"/>
      <c r="FEW144" s="17"/>
      <c r="FEX144" s="17"/>
      <c r="FEY144" s="17"/>
      <c r="FEZ144" s="17"/>
      <c r="FFA144" s="17"/>
      <c r="FFB144" s="17"/>
      <c r="FFC144" s="17"/>
      <c r="FFD144" s="17"/>
      <c r="FFE144" s="17"/>
      <c r="FFF144" s="17"/>
      <c r="FFG144" s="17"/>
      <c r="FFH144" s="17"/>
      <c r="FFI144" s="17"/>
      <c r="FFJ144" s="17"/>
      <c r="FFK144" s="17"/>
      <c r="FFL144" s="17"/>
      <c r="FFM144" s="17"/>
      <c r="FFN144" s="17"/>
      <c r="FFO144" s="17"/>
      <c r="FFP144" s="17"/>
      <c r="FFQ144" s="17"/>
      <c r="FFR144" s="17"/>
      <c r="FFS144" s="17"/>
      <c r="FFT144" s="17"/>
      <c r="FFU144" s="17"/>
      <c r="FFV144" s="17"/>
      <c r="FFW144" s="17"/>
      <c r="FFX144" s="17"/>
      <c r="FFY144" s="17"/>
      <c r="FFZ144" s="17"/>
      <c r="FGA144" s="17"/>
      <c r="FGB144" s="17"/>
      <c r="FGC144" s="17"/>
      <c r="FGD144" s="17"/>
      <c r="FGE144" s="17"/>
      <c r="FGF144" s="17"/>
      <c r="FGG144" s="17"/>
      <c r="FGH144" s="17"/>
      <c r="FGI144" s="17"/>
      <c r="FGJ144" s="17"/>
      <c r="FGK144" s="17"/>
      <c r="FGL144" s="17"/>
      <c r="FGM144" s="17"/>
      <c r="FGN144" s="17"/>
      <c r="FGO144" s="17"/>
      <c r="FGP144" s="17"/>
      <c r="FGQ144" s="17"/>
      <c r="FGR144" s="17"/>
      <c r="FGS144" s="17"/>
      <c r="FGT144" s="17"/>
      <c r="FGU144" s="17"/>
      <c r="FGV144" s="17"/>
      <c r="FGW144" s="17"/>
      <c r="FGX144" s="17"/>
      <c r="FGY144" s="17"/>
      <c r="FGZ144" s="17"/>
      <c r="FHA144" s="17"/>
      <c r="FHB144" s="17"/>
      <c r="FHC144" s="17"/>
      <c r="FHD144" s="17"/>
      <c r="FHE144" s="17"/>
      <c r="FHF144" s="17"/>
      <c r="FHG144" s="17"/>
      <c r="FHH144" s="17"/>
      <c r="FHI144" s="17"/>
      <c r="FHJ144" s="17"/>
      <c r="FHK144" s="17"/>
      <c r="FHL144" s="17"/>
      <c r="FHM144" s="17"/>
      <c r="FHN144" s="17"/>
      <c r="FHO144" s="17"/>
      <c r="FHP144" s="17"/>
      <c r="FHQ144" s="17"/>
      <c r="FHR144" s="17"/>
      <c r="FHS144" s="17"/>
      <c r="FHT144" s="17"/>
      <c r="FHU144" s="17"/>
      <c r="FHV144" s="17"/>
      <c r="FHW144" s="17"/>
      <c r="FHX144" s="17"/>
      <c r="FHY144" s="17"/>
      <c r="FHZ144" s="17"/>
      <c r="FIA144" s="17"/>
      <c r="FIB144" s="17"/>
      <c r="FIC144" s="17"/>
      <c r="FID144" s="17"/>
      <c r="FIE144" s="17"/>
      <c r="FIF144" s="17"/>
      <c r="FIG144" s="17"/>
      <c r="FIH144" s="17"/>
      <c r="FII144" s="17"/>
      <c r="FIJ144" s="17"/>
      <c r="FIK144" s="17"/>
      <c r="FIL144" s="17"/>
      <c r="FIM144" s="17"/>
      <c r="FIN144" s="17"/>
      <c r="FIO144" s="17"/>
      <c r="FIP144" s="17"/>
      <c r="FIQ144" s="17"/>
      <c r="FIR144" s="17"/>
      <c r="FIS144" s="17"/>
      <c r="FIT144" s="17"/>
      <c r="FIU144" s="17"/>
      <c r="FIV144" s="17"/>
      <c r="FIW144" s="17"/>
      <c r="FIX144" s="17"/>
      <c r="FIY144" s="17"/>
      <c r="FIZ144" s="17"/>
      <c r="FJA144" s="17"/>
      <c r="FJB144" s="17"/>
      <c r="FJC144" s="17"/>
      <c r="FJD144" s="17"/>
      <c r="FJE144" s="17"/>
      <c r="FJF144" s="17"/>
      <c r="FJG144" s="17"/>
      <c r="FJH144" s="17"/>
      <c r="FJI144" s="17"/>
      <c r="FJJ144" s="17"/>
      <c r="FJK144" s="17"/>
      <c r="FJL144" s="17"/>
      <c r="FJM144" s="17"/>
      <c r="FJN144" s="17"/>
      <c r="FJO144" s="17"/>
      <c r="FJP144" s="17"/>
      <c r="FJQ144" s="17"/>
      <c r="FJR144" s="17"/>
      <c r="FJS144" s="17"/>
      <c r="FJT144" s="17"/>
      <c r="FJU144" s="17"/>
      <c r="FJV144" s="17"/>
      <c r="FJW144" s="17"/>
      <c r="FJX144" s="17"/>
      <c r="FJY144" s="17"/>
      <c r="FJZ144" s="17"/>
      <c r="FKA144" s="17"/>
      <c r="FKB144" s="17"/>
      <c r="FKC144" s="17"/>
      <c r="FKD144" s="17"/>
      <c r="FKE144" s="17"/>
      <c r="FKF144" s="17"/>
      <c r="FKG144" s="17"/>
      <c r="FKH144" s="17"/>
      <c r="FKI144" s="17"/>
      <c r="FKJ144" s="17"/>
      <c r="FKK144" s="17"/>
      <c r="FKL144" s="17"/>
      <c r="FKM144" s="17"/>
      <c r="FKN144" s="17"/>
      <c r="FKO144" s="17"/>
      <c r="FKP144" s="17"/>
      <c r="FKQ144" s="17"/>
      <c r="FKR144" s="17"/>
      <c r="FKS144" s="17"/>
      <c r="FKT144" s="17"/>
      <c r="FKU144" s="17"/>
      <c r="FKV144" s="17"/>
      <c r="FKW144" s="17"/>
      <c r="FKX144" s="17"/>
      <c r="FKY144" s="17"/>
      <c r="FKZ144" s="17"/>
      <c r="FLA144" s="17"/>
      <c r="FLB144" s="17"/>
      <c r="FLC144" s="17"/>
      <c r="FLD144" s="17"/>
      <c r="FLE144" s="17"/>
      <c r="FLF144" s="17"/>
      <c r="FLG144" s="17"/>
      <c r="FLH144" s="17"/>
      <c r="FLI144" s="17"/>
      <c r="FLJ144" s="17"/>
      <c r="FLK144" s="17"/>
      <c r="FLL144" s="17"/>
      <c r="FLM144" s="17"/>
      <c r="FLN144" s="17"/>
      <c r="FLO144" s="17"/>
      <c r="FLP144" s="17"/>
      <c r="FLQ144" s="17"/>
      <c r="FLR144" s="17"/>
      <c r="FLS144" s="17"/>
      <c r="FLT144" s="17"/>
      <c r="FLU144" s="17"/>
      <c r="FLV144" s="17"/>
      <c r="FLW144" s="17"/>
      <c r="FLX144" s="17"/>
      <c r="FLY144" s="17"/>
      <c r="FLZ144" s="17"/>
      <c r="FMA144" s="17"/>
      <c r="FMB144" s="17"/>
      <c r="FMC144" s="17"/>
      <c r="FMD144" s="17"/>
      <c r="FME144" s="17"/>
      <c r="FMF144" s="17"/>
      <c r="FMG144" s="17"/>
      <c r="FMH144" s="17"/>
      <c r="FMI144" s="17"/>
      <c r="FMJ144" s="17"/>
      <c r="FMK144" s="17"/>
      <c r="FML144" s="17"/>
      <c r="FMM144" s="17"/>
      <c r="FMN144" s="17"/>
      <c r="FMO144" s="17"/>
      <c r="FMP144" s="17"/>
      <c r="FMQ144" s="17"/>
      <c r="FMR144" s="17"/>
      <c r="FMS144" s="17"/>
      <c r="FMT144" s="17"/>
      <c r="FMU144" s="17"/>
      <c r="FMV144" s="17"/>
      <c r="FMW144" s="17"/>
      <c r="FMX144" s="17"/>
      <c r="FMY144" s="17"/>
      <c r="FMZ144" s="17"/>
      <c r="FNA144" s="17"/>
      <c r="FNB144" s="17"/>
      <c r="FNC144" s="17"/>
      <c r="FND144" s="17"/>
      <c r="FNE144" s="17"/>
      <c r="FNF144" s="17"/>
      <c r="FNG144" s="17"/>
      <c r="FNH144" s="17"/>
      <c r="FNI144" s="17"/>
      <c r="FNJ144" s="17"/>
      <c r="FNK144" s="17"/>
      <c r="FNL144" s="17"/>
      <c r="FNM144" s="17"/>
      <c r="FNN144" s="17"/>
      <c r="FNO144" s="17"/>
      <c r="FNP144" s="17"/>
      <c r="FNQ144" s="17"/>
      <c r="FNR144" s="17"/>
      <c r="FNS144" s="17"/>
      <c r="FNT144" s="17"/>
      <c r="FNU144" s="17"/>
      <c r="FNV144" s="17"/>
      <c r="FNW144" s="17"/>
      <c r="FNX144" s="17"/>
      <c r="FNY144" s="17"/>
      <c r="FNZ144" s="17"/>
      <c r="FOA144" s="17"/>
      <c r="FOB144" s="17"/>
      <c r="FOC144" s="17"/>
      <c r="FOD144" s="17"/>
      <c r="FOE144" s="17"/>
      <c r="FOF144" s="17"/>
      <c r="FOG144" s="17"/>
      <c r="FOH144" s="17"/>
      <c r="FOI144" s="17"/>
      <c r="FOJ144" s="17"/>
      <c r="FOK144" s="17"/>
      <c r="FOL144" s="17"/>
      <c r="FOM144" s="17"/>
      <c r="FON144" s="17"/>
      <c r="FOO144" s="17"/>
      <c r="FOP144" s="17"/>
      <c r="FOQ144" s="17"/>
      <c r="FOR144" s="17"/>
      <c r="FOS144" s="17"/>
      <c r="FOT144" s="17"/>
      <c r="FOU144" s="17"/>
      <c r="FOV144" s="17"/>
      <c r="FOW144" s="17"/>
      <c r="FOX144" s="17"/>
      <c r="FOY144" s="17"/>
      <c r="FOZ144" s="17"/>
      <c r="FPA144" s="17"/>
      <c r="FPB144" s="17"/>
      <c r="FPC144" s="17"/>
      <c r="FPD144" s="17"/>
      <c r="FPE144" s="17"/>
      <c r="FPF144" s="17"/>
      <c r="FPG144" s="17"/>
      <c r="FPH144" s="17"/>
      <c r="FPI144" s="17"/>
      <c r="FPJ144" s="17"/>
      <c r="FPK144" s="17"/>
      <c r="FPL144" s="17"/>
      <c r="FPM144" s="17"/>
      <c r="FPN144" s="17"/>
      <c r="FPO144" s="17"/>
      <c r="FPP144" s="17"/>
      <c r="FPQ144" s="17"/>
      <c r="FPR144" s="17"/>
      <c r="FPS144" s="17"/>
      <c r="FPT144" s="17"/>
      <c r="FPU144" s="17"/>
      <c r="FPV144" s="17"/>
      <c r="FPW144" s="17"/>
      <c r="FPX144" s="17"/>
      <c r="FPY144" s="17"/>
      <c r="FPZ144" s="17"/>
      <c r="FQA144" s="17"/>
      <c r="FQB144" s="17"/>
      <c r="FQC144" s="17"/>
      <c r="FQD144" s="17"/>
      <c r="FQE144" s="17"/>
      <c r="FQF144" s="17"/>
      <c r="FQG144" s="17"/>
      <c r="FQH144" s="17"/>
      <c r="FQI144" s="17"/>
      <c r="FQJ144" s="17"/>
      <c r="FQK144" s="17"/>
      <c r="FQL144" s="17"/>
      <c r="FQM144" s="17"/>
      <c r="FQN144" s="17"/>
      <c r="FQO144" s="17"/>
      <c r="FQP144" s="17"/>
      <c r="FQQ144" s="17"/>
      <c r="FQR144" s="17"/>
      <c r="FQS144" s="17"/>
      <c r="FQT144" s="17"/>
      <c r="FQU144" s="17"/>
      <c r="FQV144" s="17"/>
      <c r="FQW144" s="17"/>
      <c r="FQX144" s="17"/>
      <c r="FQY144" s="17"/>
      <c r="FQZ144" s="17"/>
      <c r="FRA144" s="17"/>
      <c r="FRB144" s="17"/>
      <c r="FRC144" s="17"/>
      <c r="FRD144" s="17"/>
      <c r="FRE144" s="17"/>
      <c r="FRF144" s="17"/>
      <c r="FRG144" s="17"/>
      <c r="FRH144" s="17"/>
      <c r="FRI144" s="17"/>
      <c r="FRJ144" s="17"/>
      <c r="FRK144" s="17"/>
      <c r="FRL144" s="17"/>
      <c r="FRM144" s="17"/>
      <c r="FRN144" s="17"/>
      <c r="FRO144" s="17"/>
      <c r="FRP144" s="17"/>
      <c r="FRQ144" s="17"/>
      <c r="FRR144" s="17"/>
      <c r="FRS144" s="17"/>
      <c r="FRT144" s="17"/>
      <c r="FRU144" s="17"/>
      <c r="FRV144" s="17"/>
      <c r="FRW144" s="17"/>
      <c r="FRX144" s="17"/>
      <c r="FRY144" s="17"/>
      <c r="FRZ144" s="17"/>
      <c r="FSA144" s="17"/>
      <c r="FSB144" s="17"/>
      <c r="FSC144" s="17"/>
      <c r="FSD144" s="17"/>
      <c r="FSE144" s="17"/>
      <c r="FSF144" s="17"/>
      <c r="FSG144" s="17"/>
      <c r="FSH144" s="17"/>
      <c r="FSI144" s="17"/>
      <c r="FSJ144" s="17"/>
      <c r="FSK144" s="17"/>
      <c r="FSL144" s="17"/>
      <c r="FSM144" s="17"/>
      <c r="FSN144" s="17"/>
      <c r="FSO144" s="17"/>
      <c r="FSP144" s="17"/>
      <c r="FSQ144" s="17"/>
      <c r="FSR144" s="17"/>
      <c r="FSS144" s="17"/>
      <c r="FST144" s="17"/>
      <c r="FSU144" s="17"/>
      <c r="FSV144" s="17"/>
      <c r="FSW144" s="17"/>
      <c r="FSX144" s="17"/>
      <c r="FSY144" s="17"/>
      <c r="FSZ144" s="17"/>
      <c r="FTA144" s="17"/>
      <c r="FTB144" s="17"/>
      <c r="FTC144" s="17"/>
      <c r="FTD144" s="17"/>
      <c r="FTE144" s="17"/>
      <c r="FTF144" s="17"/>
      <c r="FTG144" s="17"/>
      <c r="FTH144" s="17"/>
      <c r="FTI144" s="17"/>
      <c r="FTJ144" s="17"/>
      <c r="FTK144" s="17"/>
      <c r="FTL144" s="17"/>
      <c r="FTM144" s="17"/>
      <c r="FTN144" s="17"/>
      <c r="FTO144" s="17"/>
      <c r="FTP144" s="17"/>
      <c r="FTQ144" s="17"/>
      <c r="FTR144" s="17"/>
      <c r="FTS144" s="17"/>
      <c r="FTT144" s="17"/>
      <c r="FTU144" s="17"/>
      <c r="FTV144" s="17"/>
      <c r="FTW144" s="17"/>
      <c r="FTX144" s="17"/>
      <c r="FTY144" s="17"/>
      <c r="FTZ144" s="17"/>
      <c r="FUA144" s="17"/>
      <c r="FUB144" s="17"/>
      <c r="FUC144" s="17"/>
      <c r="FUD144" s="17"/>
      <c r="FUE144" s="17"/>
      <c r="FUF144" s="17"/>
      <c r="FUG144" s="17"/>
      <c r="FUH144" s="17"/>
      <c r="FUI144" s="17"/>
      <c r="FUJ144" s="17"/>
      <c r="FUK144" s="17"/>
      <c r="FUL144" s="17"/>
      <c r="FUM144" s="17"/>
      <c r="FUN144" s="17"/>
      <c r="FUO144" s="17"/>
      <c r="FUP144" s="17"/>
      <c r="FUQ144" s="17"/>
      <c r="FUR144" s="17"/>
      <c r="FUS144" s="17"/>
      <c r="FUT144" s="17"/>
      <c r="FUU144" s="17"/>
      <c r="FUV144" s="17"/>
      <c r="FUW144" s="17"/>
      <c r="FUX144" s="17"/>
      <c r="FUY144" s="17"/>
      <c r="FUZ144" s="17"/>
      <c r="FVA144" s="17"/>
      <c r="FVB144" s="17"/>
      <c r="FVC144" s="17"/>
      <c r="FVD144" s="17"/>
      <c r="FVE144" s="17"/>
      <c r="FVF144" s="17"/>
      <c r="FVG144" s="17"/>
      <c r="FVH144" s="17"/>
      <c r="FVI144" s="17"/>
      <c r="FVJ144" s="17"/>
      <c r="FVK144" s="17"/>
      <c r="FVL144" s="17"/>
      <c r="FVM144" s="17"/>
      <c r="FVN144" s="17"/>
      <c r="FVO144" s="17"/>
      <c r="FVP144" s="17"/>
      <c r="FVQ144" s="17"/>
      <c r="FVR144" s="17"/>
      <c r="FVS144" s="17"/>
      <c r="FVT144" s="17"/>
      <c r="FVU144" s="17"/>
      <c r="FVV144" s="17"/>
      <c r="FVW144" s="17"/>
      <c r="FVX144" s="17"/>
      <c r="FVY144" s="17"/>
      <c r="FVZ144" s="17"/>
      <c r="FWA144" s="17"/>
      <c r="FWB144" s="17"/>
      <c r="FWC144" s="17"/>
      <c r="FWD144" s="17"/>
      <c r="FWE144" s="17"/>
      <c r="FWF144" s="17"/>
      <c r="FWG144" s="17"/>
      <c r="FWH144" s="17"/>
      <c r="FWI144" s="17"/>
      <c r="FWJ144" s="17"/>
      <c r="FWK144" s="17"/>
      <c r="FWL144" s="17"/>
      <c r="FWM144" s="17"/>
      <c r="FWN144" s="17"/>
      <c r="FWO144" s="17"/>
      <c r="FWP144" s="17"/>
      <c r="FWQ144" s="17"/>
      <c r="FWR144" s="17"/>
      <c r="FWS144" s="17"/>
      <c r="FWT144" s="17"/>
      <c r="FWU144" s="17"/>
      <c r="FWV144" s="17"/>
      <c r="FWW144" s="17"/>
      <c r="FWX144" s="17"/>
      <c r="FWY144" s="17"/>
      <c r="FWZ144" s="17"/>
      <c r="FXA144" s="17"/>
      <c r="FXB144" s="17"/>
      <c r="FXC144" s="17"/>
      <c r="FXD144" s="17"/>
      <c r="FXE144" s="17"/>
      <c r="FXF144" s="17"/>
      <c r="FXG144" s="17"/>
      <c r="FXH144" s="17"/>
      <c r="FXI144" s="17"/>
      <c r="FXJ144" s="17"/>
      <c r="FXK144" s="17"/>
      <c r="FXL144" s="17"/>
      <c r="FXM144" s="17"/>
      <c r="FXN144" s="17"/>
      <c r="FXO144" s="17"/>
      <c r="FXP144" s="17"/>
      <c r="FXQ144" s="17"/>
      <c r="FXR144" s="17"/>
      <c r="FXS144" s="17"/>
      <c r="FXT144" s="17"/>
      <c r="FXU144" s="17"/>
      <c r="FXV144" s="17"/>
      <c r="FXW144" s="17"/>
      <c r="FXX144" s="17"/>
      <c r="FXY144" s="17"/>
      <c r="FXZ144" s="17"/>
      <c r="FYA144" s="17"/>
      <c r="FYB144" s="17"/>
      <c r="FYC144" s="17"/>
      <c r="FYD144" s="17"/>
      <c r="FYE144" s="17"/>
      <c r="FYF144" s="17"/>
      <c r="FYG144" s="17"/>
      <c r="FYH144" s="17"/>
      <c r="FYI144" s="17"/>
      <c r="FYJ144" s="17"/>
      <c r="FYK144" s="17"/>
      <c r="FYL144" s="17"/>
      <c r="FYM144" s="17"/>
      <c r="FYN144" s="17"/>
      <c r="FYO144" s="17"/>
      <c r="FYP144" s="17"/>
      <c r="FYQ144" s="17"/>
      <c r="FYR144" s="17"/>
      <c r="FYS144" s="17"/>
      <c r="FYT144" s="17"/>
      <c r="FYU144" s="17"/>
      <c r="FYV144" s="17"/>
      <c r="FYW144" s="17"/>
      <c r="FYX144" s="17"/>
      <c r="FYY144" s="17"/>
      <c r="FYZ144" s="17"/>
      <c r="FZA144" s="17"/>
      <c r="FZB144" s="17"/>
      <c r="FZC144" s="17"/>
      <c r="FZD144" s="17"/>
      <c r="FZE144" s="17"/>
      <c r="FZF144" s="17"/>
      <c r="FZG144" s="17"/>
      <c r="FZH144" s="17"/>
      <c r="FZI144" s="17"/>
      <c r="FZJ144" s="17"/>
      <c r="FZK144" s="17"/>
      <c r="FZL144" s="17"/>
      <c r="FZM144" s="17"/>
      <c r="FZN144" s="17"/>
      <c r="FZO144" s="17"/>
      <c r="FZP144" s="17"/>
      <c r="FZQ144" s="17"/>
      <c r="FZR144" s="17"/>
      <c r="FZS144" s="17"/>
      <c r="FZT144" s="17"/>
      <c r="FZU144" s="17"/>
      <c r="FZV144" s="17"/>
      <c r="FZW144" s="17"/>
      <c r="FZX144" s="17"/>
      <c r="FZY144" s="17"/>
      <c r="FZZ144" s="17"/>
      <c r="GAA144" s="17"/>
      <c r="GAB144" s="17"/>
      <c r="GAC144" s="17"/>
      <c r="GAD144" s="17"/>
      <c r="GAE144" s="17"/>
      <c r="GAF144" s="17"/>
      <c r="GAG144" s="17"/>
      <c r="GAH144" s="17"/>
      <c r="GAI144" s="17"/>
      <c r="GAJ144" s="17"/>
      <c r="GAK144" s="17"/>
      <c r="GAL144" s="17"/>
      <c r="GAM144" s="17"/>
      <c r="GAN144" s="17"/>
      <c r="GAO144" s="17"/>
      <c r="GAP144" s="17"/>
      <c r="GAQ144" s="17"/>
      <c r="GAR144" s="17"/>
      <c r="GAS144" s="17"/>
      <c r="GAT144" s="17"/>
      <c r="GAU144" s="17"/>
      <c r="GAV144" s="17"/>
      <c r="GAW144" s="17"/>
      <c r="GAX144" s="17"/>
      <c r="GAY144" s="17"/>
      <c r="GAZ144" s="17"/>
      <c r="GBA144" s="17"/>
      <c r="GBB144" s="17"/>
      <c r="GBC144" s="17"/>
      <c r="GBD144" s="17"/>
      <c r="GBE144" s="17"/>
      <c r="GBF144" s="17"/>
      <c r="GBG144" s="17"/>
      <c r="GBH144" s="17"/>
      <c r="GBI144" s="17"/>
      <c r="GBJ144" s="17"/>
      <c r="GBK144" s="17"/>
      <c r="GBL144" s="17"/>
      <c r="GBM144" s="17"/>
      <c r="GBN144" s="17"/>
      <c r="GBO144" s="17"/>
      <c r="GBP144" s="17"/>
      <c r="GBQ144" s="17"/>
      <c r="GBR144" s="17"/>
      <c r="GBS144" s="17"/>
      <c r="GBT144" s="17"/>
      <c r="GBU144" s="17"/>
      <c r="GBV144" s="17"/>
      <c r="GBW144" s="17"/>
      <c r="GBX144" s="17"/>
      <c r="GBY144" s="17"/>
      <c r="GBZ144" s="17"/>
      <c r="GCA144" s="17"/>
      <c r="GCB144" s="17"/>
      <c r="GCC144" s="17"/>
      <c r="GCD144" s="17"/>
      <c r="GCE144" s="17"/>
      <c r="GCF144" s="17"/>
      <c r="GCG144" s="17"/>
      <c r="GCH144" s="17"/>
      <c r="GCI144" s="17"/>
      <c r="GCJ144" s="17"/>
      <c r="GCK144" s="17"/>
      <c r="GCL144" s="17"/>
      <c r="GCM144" s="17"/>
      <c r="GCN144" s="17"/>
      <c r="GCO144" s="17"/>
      <c r="GCP144" s="17"/>
      <c r="GCQ144" s="17"/>
      <c r="GCR144" s="17"/>
      <c r="GCS144" s="17"/>
      <c r="GCT144" s="17"/>
      <c r="GCU144" s="17"/>
      <c r="GCV144" s="17"/>
      <c r="GCW144" s="17"/>
      <c r="GCX144" s="17"/>
      <c r="GCY144" s="17"/>
      <c r="GCZ144" s="17"/>
      <c r="GDA144" s="17"/>
      <c r="GDB144" s="17"/>
      <c r="GDC144" s="17"/>
      <c r="GDD144" s="17"/>
      <c r="GDE144" s="17"/>
      <c r="GDF144" s="17"/>
      <c r="GDG144" s="17"/>
      <c r="GDH144" s="17"/>
      <c r="GDI144" s="17"/>
      <c r="GDJ144" s="17"/>
      <c r="GDK144" s="17"/>
      <c r="GDL144" s="17"/>
      <c r="GDM144" s="17"/>
      <c r="GDN144" s="17"/>
      <c r="GDO144" s="17"/>
      <c r="GDP144" s="17"/>
      <c r="GDQ144" s="17"/>
      <c r="GDR144" s="17"/>
      <c r="GDS144" s="17"/>
      <c r="GDT144" s="17"/>
      <c r="GDU144" s="17"/>
      <c r="GDV144" s="17"/>
      <c r="GDW144" s="17"/>
      <c r="GDX144" s="17"/>
      <c r="GDY144" s="17"/>
      <c r="GDZ144" s="17"/>
      <c r="GEA144" s="17"/>
      <c r="GEB144" s="17"/>
      <c r="GEC144" s="17"/>
      <c r="GED144" s="17"/>
      <c r="GEE144" s="17"/>
      <c r="GEF144" s="17"/>
      <c r="GEG144" s="17"/>
      <c r="GEH144" s="17"/>
      <c r="GEI144" s="17"/>
      <c r="GEJ144" s="17"/>
      <c r="GEK144" s="17"/>
      <c r="GEL144" s="17"/>
      <c r="GEM144" s="17"/>
      <c r="GEN144" s="17"/>
      <c r="GEO144" s="17"/>
      <c r="GEP144" s="17"/>
      <c r="GEQ144" s="17"/>
      <c r="GER144" s="17"/>
      <c r="GES144" s="17"/>
      <c r="GET144" s="17"/>
      <c r="GEU144" s="17"/>
      <c r="GEV144" s="17"/>
      <c r="GEW144" s="17"/>
      <c r="GEX144" s="17"/>
      <c r="GEY144" s="17"/>
      <c r="GEZ144" s="17"/>
      <c r="GFA144" s="17"/>
      <c r="GFB144" s="17"/>
      <c r="GFC144" s="17"/>
      <c r="GFD144" s="17"/>
      <c r="GFE144" s="17"/>
      <c r="GFF144" s="17"/>
      <c r="GFG144" s="17"/>
      <c r="GFH144" s="17"/>
      <c r="GFI144" s="17"/>
      <c r="GFJ144" s="17"/>
      <c r="GFK144" s="17"/>
      <c r="GFL144" s="17"/>
      <c r="GFM144" s="17"/>
      <c r="GFN144" s="17"/>
      <c r="GFO144" s="17"/>
      <c r="GFP144" s="17"/>
      <c r="GFQ144" s="17"/>
      <c r="GFR144" s="17"/>
      <c r="GFS144" s="17"/>
      <c r="GFT144" s="17"/>
      <c r="GFU144" s="17"/>
      <c r="GFV144" s="17"/>
      <c r="GFW144" s="17"/>
      <c r="GFX144" s="17"/>
      <c r="GFY144" s="17"/>
      <c r="GFZ144" s="17"/>
      <c r="GGA144" s="17"/>
      <c r="GGB144" s="17"/>
      <c r="GGC144" s="17"/>
      <c r="GGD144" s="17"/>
      <c r="GGE144" s="17"/>
      <c r="GGF144" s="17"/>
      <c r="GGG144" s="17"/>
      <c r="GGH144" s="17"/>
      <c r="GGI144" s="17"/>
      <c r="GGJ144" s="17"/>
      <c r="GGK144" s="17"/>
      <c r="GGL144" s="17"/>
      <c r="GGM144" s="17"/>
      <c r="GGN144" s="17"/>
      <c r="GGO144" s="17"/>
      <c r="GGP144" s="17"/>
      <c r="GGQ144" s="17"/>
      <c r="GGR144" s="17"/>
      <c r="GGS144" s="17"/>
      <c r="GGT144" s="17"/>
      <c r="GGU144" s="17"/>
      <c r="GGV144" s="17"/>
      <c r="GGW144" s="17"/>
      <c r="GGX144" s="17"/>
      <c r="GGY144" s="17"/>
      <c r="GGZ144" s="17"/>
      <c r="GHA144" s="17"/>
      <c r="GHB144" s="17"/>
      <c r="GHC144" s="17"/>
      <c r="GHD144" s="17"/>
      <c r="GHE144" s="17"/>
      <c r="GHF144" s="17"/>
      <c r="GHG144" s="17"/>
      <c r="GHH144" s="17"/>
      <c r="GHI144" s="17"/>
      <c r="GHJ144" s="17"/>
      <c r="GHK144" s="17"/>
      <c r="GHL144" s="17"/>
      <c r="GHM144" s="17"/>
      <c r="GHN144" s="17"/>
      <c r="GHO144" s="17"/>
      <c r="GHP144" s="17"/>
      <c r="GHQ144" s="17"/>
      <c r="GHR144" s="17"/>
      <c r="GHS144" s="17"/>
      <c r="GHT144" s="17"/>
      <c r="GHU144" s="17"/>
      <c r="GHV144" s="17"/>
      <c r="GHW144" s="17"/>
      <c r="GHX144" s="17"/>
      <c r="GHY144" s="17"/>
      <c r="GHZ144" s="17"/>
      <c r="GIA144" s="17"/>
      <c r="GIB144" s="17"/>
      <c r="GIC144" s="17"/>
      <c r="GID144" s="17"/>
      <c r="GIE144" s="17"/>
      <c r="GIF144" s="17"/>
      <c r="GIG144" s="17"/>
      <c r="GIH144" s="17"/>
      <c r="GII144" s="17"/>
      <c r="GIJ144" s="17"/>
      <c r="GIK144" s="17"/>
      <c r="GIL144" s="17"/>
      <c r="GIM144" s="17"/>
      <c r="GIN144" s="17"/>
      <c r="GIO144" s="17"/>
      <c r="GIP144" s="17"/>
      <c r="GIQ144" s="17"/>
      <c r="GIR144" s="17"/>
      <c r="GIS144" s="17"/>
      <c r="GIT144" s="17"/>
      <c r="GIU144" s="17"/>
      <c r="GIV144" s="17"/>
      <c r="GIW144" s="17"/>
      <c r="GIX144" s="17"/>
      <c r="GIY144" s="17"/>
      <c r="GIZ144" s="17"/>
      <c r="GJA144" s="17"/>
      <c r="GJB144" s="17"/>
      <c r="GJC144" s="17"/>
      <c r="GJD144" s="17"/>
      <c r="GJE144" s="17"/>
      <c r="GJF144" s="17"/>
      <c r="GJG144" s="17"/>
      <c r="GJH144" s="17"/>
      <c r="GJI144" s="17"/>
      <c r="GJJ144" s="17"/>
      <c r="GJK144" s="17"/>
      <c r="GJL144" s="17"/>
      <c r="GJM144" s="17"/>
      <c r="GJN144" s="17"/>
      <c r="GJO144" s="17"/>
      <c r="GJP144" s="17"/>
      <c r="GJQ144" s="17"/>
      <c r="GJR144" s="17"/>
      <c r="GJS144" s="17"/>
      <c r="GJT144" s="17"/>
      <c r="GJU144" s="17"/>
      <c r="GJV144" s="17"/>
      <c r="GJW144" s="17"/>
      <c r="GJX144" s="17"/>
      <c r="GJY144" s="17"/>
      <c r="GJZ144" s="17"/>
      <c r="GKA144" s="17"/>
      <c r="GKB144" s="17"/>
      <c r="GKC144" s="17"/>
      <c r="GKD144" s="17"/>
      <c r="GKE144" s="17"/>
      <c r="GKF144" s="17"/>
      <c r="GKG144" s="17"/>
      <c r="GKH144" s="17"/>
      <c r="GKI144" s="17"/>
      <c r="GKJ144" s="17"/>
      <c r="GKK144" s="17"/>
      <c r="GKL144" s="17"/>
      <c r="GKM144" s="17"/>
      <c r="GKN144" s="17"/>
      <c r="GKO144" s="17"/>
      <c r="GKP144" s="17"/>
      <c r="GKQ144" s="17"/>
      <c r="GKR144" s="17"/>
      <c r="GKS144" s="17"/>
      <c r="GKT144" s="17"/>
      <c r="GKU144" s="17"/>
      <c r="GKV144" s="17"/>
      <c r="GKW144" s="17"/>
      <c r="GKX144" s="17"/>
      <c r="GKY144" s="17"/>
      <c r="GKZ144" s="17"/>
      <c r="GLA144" s="17"/>
      <c r="GLB144" s="17"/>
      <c r="GLC144" s="17"/>
      <c r="GLD144" s="17"/>
      <c r="GLE144" s="17"/>
      <c r="GLF144" s="17"/>
      <c r="GLG144" s="17"/>
      <c r="GLH144" s="17"/>
      <c r="GLI144" s="17"/>
      <c r="GLJ144" s="17"/>
      <c r="GLK144" s="17"/>
      <c r="GLL144" s="17"/>
      <c r="GLM144" s="17"/>
      <c r="GLN144" s="17"/>
      <c r="GLO144" s="17"/>
      <c r="GLP144" s="17"/>
      <c r="GLQ144" s="17"/>
      <c r="GLR144" s="17"/>
      <c r="GLS144" s="17"/>
      <c r="GLT144" s="17"/>
      <c r="GLU144" s="17"/>
      <c r="GLV144" s="17"/>
      <c r="GLW144" s="17"/>
      <c r="GLX144" s="17"/>
      <c r="GLY144" s="17"/>
      <c r="GLZ144" s="17"/>
      <c r="GMA144" s="17"/>
      <c r="GMB144" s="17"/>
      <c r="GMC144" s="17"/>
      <c r="GMD144" s="17"/>
      <c r="GME144" s="17"/>
      <c r="GMF144" s="17"/>
      <c r="GMG144" s="17"/>
      <c r="GMH144" s="17"/>
      <c r="GMI144" s="17"/>
      <c r="GMJ144" s="17"/>
      <c r="GMK144" s="17"/>
      <c r="GML144" s="17"/>
      <c r="GMM144" s="17"/>
      <c r="GMN144" s="17"/>
      <c r="GMO144" s="17"/>
      <c r="GMP144" s="17"/>
      <c r="GMQ144" s="17"/>
      <c r="GMR144" s="17"/>
      <c r="GMS144" s="17"/>
      <c r="GMT144" s="17"/>
      <c r="GMU144" s="17"/>
      <c r="GMV144" s="17"/>
      <c r="GMW144" s="17"/>
      <c r="GMX144" s="17"/>
      <c r="GMY144" s="17"/>
      <c r="GMZ144" s="17"/>
      <c r="GNA144" s="17"/>
      <c r="GNB144" s="17"/>
      <c r="GNC144" s="17"/>
      <c r="GND144" s="17"/>
      <c r="GNE144" s="17"/>
      <c r="GNF144" s="17"/>
      <c r="GNG144" s="17"/>
      <c r="GNH144" s="17"/>
      <c r="GNI144" s="17"/>
      <c r="GNJ144" s="17"/>
      <c r="GNK144" s="17"/>
      <c r="GNL144" s="17"/>
      <c r="GNM144" s="17"/>
      <c r="GNN144" s="17"/>
      <c r="GNO144" s="17"/>
      <c r="GNP144" s="17"/>
      <c r="GNQ144" s="17"/>
      <c r="GNR144" s="17"/>
      <c r="GNS144" s="17"/>
      <c r="GNT144" s="17"/>
      <c r="GNU144" s="17"/>
      <c r="GNV144" s="17"/>
      <c r="GNW144" s="17"/>
      <c r="GNX144" s="17"/>
      <c r="GNY144" s="17"/>
      <c r="GNZ144" s="17"/>
      <c r="GOA144" s="17"/>
      <c r="GOB144" s="17"/>
      <c r="GOC144" s="17"/>
      <c r="GOD144" s="17"/>
      <c r="GOE144" s="17"/>
      <c r="GOF144" s="17"/>
      <c r="GOG144" s="17"/>
      <c r="GOH144" s="17"/>
      <c r="GOI144" s="17"/>
      <c r="GOJ144" s="17"/>
      <c r="GOK144" s="17"/>
      <c r="GOL144" s="17"/>
      <c r="GOM144" s="17"/>
      <c r="GON144" s="17"/>
      <c r="GOO144" s="17"/>
      <c r="GOP144" s="17"/>
      <c r="GOQ144" s="17"/>
      <c r="GOR144" s="17"/>
      <c r="GOS144" s="17"/>
      <c r="GOT144" s="17"/>
      <c r="GOU144" s="17"/>
      <c r="GOV144" s="17"/>
      <c r="GOW144" s="17"/>
      <c r="GOX144" s="17"/>
      <c r="GOY144" s="17"/>
      <c r="GOZ144" s="17"/>
      <c r="GPA144" s="17"/>
      <c r="GPB144" s="17"/>
      <c r="GPC144" s="17"/>
      <c r="GPD144" s="17"/>
      <c r="GPE144" s="17"/>
      <c r="GPF144" s="17"/>
      <c r="GPG144" s="17"/>
      <c r="GPH144" s="17"/>
      <c r="GPI144" s="17"/>
      <c r="GPJ144" s="17"/>
      <c r="GPK144" s="17"/>
      <c r="GPL144" s="17"/>
      <c r="GPM144" s="17"/>
      <c r="GPN144" s="17"/>
      <c r="GPO144" s="17"/>
      <c r="GPP144" s="17"/>
      <c r="GPQ144" s="17"/>
      <c r="GPR144" s="17"/>
      <c r="GPS144" s="17"/>
      <c r="GPT144" s="17"/>
      <c r="GPU144" s="17"/>
      <c r="GPV144" s="17"/>
      <c r="GPW144" s="17"/>
      <c r="GPX144" s="17"/>
      <c r="GPY144" s="17"/>
      <c r="GPZ144" s="17"/>
      <c r="GQA144" s="17"/>
      <c r="GQB144" s="17"/>
      <c r="GQC144" s="17"/>
      <c r="GQD144" s="17"/>
      <c r="GQE144" s="17"/>
      <c r="GQF144" s="17"/>
      <c r="GQG144" s="17"/>
      <c r="GQH144" s="17"/>
      <c r="GQI144" s="17"/>
      <c r="GQJ144" s="17"/>
      <c r="GQK144" s="17"/>
      <c r="GQL144" s="17"/>
      <c r="GQM144" s="17"/>
      <c r="GQN144" s="17"/>
      <c r="GQO144" s="17"/>
      <c r="GQP144" s="17"/>
      <c r="GQQ144" s="17"/>
      <c r="GQR144" s="17"/>
      <c r="GQS144" s="17"/>
      <c r="GQT144" s="17"/>
      <c r="GQU144" s="17"/>
      <c r="GQV144" s="17"/>
      <c r="GQW144" s="17"/>
      <c r="GQX144" s="17"/>
      <c r="GQY144" s="17"/>
      <c r="GQZ144" s="17"/>
      <c r="GRA144" s="17"/>
      <c r="GRB144" s="17"/>
      <c r="GRC144" s="17"/>
      <c r="GRD144" s="17"/>
      <c r="GRE144" s="17"/>
      <c r="GRF144" s="17"/>
      <c r="GRG144" s="17"/>
      <c r="GRH144" s="17"/>
      <c r="GRI144" s="17"/>
      <c r="GRJ144" s="17"/>
      <c r="GRK144" s="17"/>
      <c r="GRL144" s="17"/>
      <c r="GRM144" s="17"/>
      <c r="GRN144" s="17"/>
      <c r="GRO144" s="17"/>
      <c r="GRP144" s="17"/>
      <c r="GRQ144" s="17"/>
      <c r="GRR144" s="17"/>
      <c r="GRS144" s="17"/>
      <c r="GRT144" s="17"/>
      <c r="GRU144" s="17"/>
      <c r="GRV144" s="17"/>
      <c r="GRW144" s="17"/>
      <c r="GRX144" s="17"/>
      <c r="GRY144" s="17"/>
      <c r="GRZ144" s="17"/>
      <c r="GSA144" s="17"/>
      <c r="GSB144" s="17"/>
      <c r="GSC144" s="17"/>
      <c r="GSD144" s="17"/>
      <c r="GSE144" s="17"/>
      <c r="GSF144" s="17"/>
      <c r="GSG144" s="17"/>
      <c r="GSH144" s="17"/>
      <c r="GSI144" s="17"/>
      <c r="GSJ144" s="17"/>
      <c r="GSK144" s="17"/>
      <c r="GSL144" s="17"/>
      <c r="GSM144" s="17"/>
      <c r="GSN144" s="17"/>
      <c r="GSO144" s="17"/>
      <c r="GSP144" s="17"/>
      <c r="GSQ144" s="17"/>
      <c r="GSR144" s="17"/>
      <c r="GSS144" s="17"/>
      <c r="GST144" s="17"/>
      <c r="GSU144" s="17"/>
      <c r="GSV144" s="17"/>
      <c r="GSW144" s="17"/>
      <c r="GSX144" s="17"/>
      <c r="GSY144" s="17"/>
      <c r="GSZ144" s="17"/>
      <c r="GTA144" s="17"/>
      <c r="GTB144" s="17"/>
      <c r="GTC144" s="17"/>
      <c r="GTD144" s="17"/>
      <c r="GTE144" s="17"/>
      <c r="GTF144" s="17"/>
      <c r="GTG144" s="17"/>
      <c r="GTH144" s="17"/>
      <c r="GTI144" s="17"/>
      <c r="GTJ144" s="17"/>
      <c r="GTK144" s="17"/>
      <c r="GTL144" s="17"/>
      <c r="GTM144" s="17"/>
      <c r="GTN144" s="17"/>
      <c r="GTO144" s="17"/>
      <c r="GTP144" s="17"/>
      <c r="GTQ144" s="17"/>
      <c r="GTR144" s="17"/>
      <c r="GTS144" s="17"/>
      <c r="GTT144" s="17"/>
      <c r="GTU144" s="17"/>
      <c r="GTV144" s="17"/>
      <c r="GTW144" s="17"/>
      <c r="GTX144" s="17"/>
      <c r="GTY144" s="17"/>
      <c r="GTZ144" s="17"/>
      <c r="GUA144" s="17"/>
      <c r="GUB144" s="17"/>
      <c r="GUC144" s="17"/>
      <c r="GUD144" s="17"/>
      <c r="GUE144" s="17"/>
      <c r="GUF144" s="17"/>
      <c r="GUG144" s="17"/>
      <c r="GUH144" s="17"/>
      <c r="GUI144" s="17"/>
      <c r="GUJ144" s="17"/>
      <c r="GUK144" s="17"/>
      <c r="GUL144" s="17"/>
      <c r="GUM144" s="17"/>
      <c r="GUN144" s="17"/>
      <c r="GUO144" s="17"/>
      <c r="GUP144" s="17"/>
      <c r="GUQ144" s="17"/>
      <c r="GUR144" s="17"/>
      <c r="GUS144" s="17"/>
      <c r="GUT144" s="17"/>
      <c r="GUU144" s="17"/>
      <c r="GUV144" s="17"/>
      <c r="GUW144" s="17"/>
      <c r="GUX144" s="17"/>
      <c r="GUY144" s="17"/>
      <c r="GUZ144" s="17"/>
      <c r="GVA144" s="17"/>
      <c r="GVB144" s="17"/>
      <c r="GVC144" s="17"/>
      <c r="GVD144" s="17"/>
      <c r="GVE144" s="17"/>
      <c r="GVF144" s="17"/>
      <c r="GVG144" s="17"/>
      <c r="GVH144" s="17"/>
      <c r="GVI144" s="17"/>
      <c r="GVJ144" s="17"/>
      <c r="GVK144" s="17"/>
      <c r="GVL144" s="17"/>
      <c r="GVM144" s="17"/>
      <c r="GVN144" s="17"/>
      <c r="GVO144" s="17"/>
      <c r="GVP144" s="17"/>
      <c r="GVQ144" s="17"/>
      <c r="GVR144" s="17"/>
      <c r="GVS144" s="17"/>
      <c r="GVT144" s="17"/>
      <c r="GVU144" s="17"/>
      <c r="GVV144" s="17"/>
      <c r="GVW144" s="17"/>
      <c r="GVX144" s="17"/>
      <c r="GVY144" s="17"/>
      <c r="GVZ144" s="17"/>
      <c r="GWA144" s="17"/>
      <c r="GWB144" s="17"/>
      <c r="GWC144" s="17"/>
      <c r="GWD144" s="17"/>
      <c r="GWE144" s="17"/>
      <c r="GWF144" s="17"/>
      <c r="GWG144" s="17"/>
      <c r="GWH144" s="17"/>
      <c r="GWI144" s="17"/>
      <c r="GWJ144" s="17"/>
      <c r="GWK144" s="17"/>
      <c r="GWL144" s="17"/>
      <c r="GWM144" s="17"/>
      <c r="GWN144" s="17"/>
      <c r="GWO144" s="17"/>
      <c r="GWP144" s="17"/>
      <c r="GWQ144" s="17"/>
      <c r="GWR144" s="17"/>
      <c r="GWS144" s="17"/>
      <c r="GWT144" s="17"/>
      <c r="GWU144" s="17"/>
      <c r="GWV144" s="17"/>
      <c r="GWW144" s="17"/>
      <c r="GWX144" s="17"/>
      <c r="GWY144" s="17"/>
      <c r="GWZ144" s="17"/>
      <c r="GXA144" s="17"/>
      <c r="GXB144" s="17"/>
      <c r="GXC144" s="17"/>
      <c r="GXD144" s="17"/>
      <c r="GXE144" s="17"/>
      <c r="GXF144" s="17"/>
      <c r="GXG144" s="17"/>
      <c r="GXH144" s="17"/>
      <c r="GXI144" s="17"/>
      <c r="GXJ144" s="17"/>
      <c r="GXK144" s="17"/>
      <c r="GXL144" s="17"/>
      <c r="GXM144" s="17"/>
      <c r="GXN144" s="17"/>
      <c r="GXO144" s="17"/>
      <c r="GXP144" s="17"/>
      <c r="GXQ144" s="17"/>
      <c r="GXR144" s="17"/>
      <c r="GXS144" s="17"/>
      <c r="GXT144" s="17"/>
      <c r="GXU144" s="17"/>
      <c r="GXV144" s="17"/>
      <c r="GXW144" s="17"/>
      <c r="GXX144" s="17"/>
      <c r="GXY144" s="17"/>
      <c r="GXZ144" s="17"/>
      <c r="GYA144" s="17"/>
      <c r="GYB144" s="17"/>
      <c r="GYC144" s="17"/>
      <c r="GYD144" s="17"/>
      <c r="GYE144" s="17"/>
      <c r="GYF144" s="17"/>
      <c r="GYG144" s="17"/>
      <c r="GYH144" s="17"/>
      <c r="GYI144" s="17"/>
      <c r="GYJ144" s="17"/>
      <c r="GYK144" s="17"/>
      <c r="GYL144" s="17"/>
      <c r="GYM144" s="17"/>
      <c r="GYN144" s="17"/>
      <c r="GYO144" s="17"/>
      <c r="GYP144" s="17"/>
      <c r="GYQ144" s="17"/>
      <c r="GYR144" s="17"/>
      <c r="GYS144" s="17"/>
      <c r="GYT144" s="17"/>
      <c r="GYU144" s="17"/>
      <c r="GYV144" s="17"/>
      <c r="GYW144" s="17"/>
      <c r="GYX144" s="17"/>
      <c r="GYY144" s="17"/>
      <c r="GYZ144" s="17"/>
      <c r="GZA144" s="17"/>
      <c r="GZB144" s="17"/>
      <c r="GZC144" s="17"/>
      <c r="GZD144" s="17"/>
      <c r="GZE144" s="17"/>
      <c r="GZF144" s="17"/>
      <c r="GZG144" s="17"/>
      <c r="GZH144" s="17"/>
      <c r="GZI144" s="17"/>
      <c r="GZJ144" s="17"/>
      <c r="GZK144" s="17"/>
      <c r="GZL144" s="17"/>
      <c r="GZM144" s="17"/>
      <c r="GZN144" s="17"/>
      <c r="GZO144" s="17"/>
      <c r="GZP144" s="17"/>
      <c r="GZQ144" s="17"/>
      <c r="GZR144" s="17"/>
      <c r="GZS144" s="17"/>
      <c r="GZT144" s="17"/>
      <c r="GZU144" s="17"/>
      <c r="GZV144" s="17"/>
      <c r="GZW144" s="17"/>
      <c r="GZX144" s="17"/>
      <c r="GZY144" s="17"/>
      <c r="GZZ144" s="17"/>
      <c r="HAA144" s="17"/>
      <c r="HAB144" s="17"/>
      <c r="HAC144" s="17"/>
      <c r="HAD144" s="17"/>
      <c r="HAE144" s="17"/>
      <c r="HAF144" s="17"/>
      <c r="HAG144" s="17"/>
      <c r="HAH144" s="17"/>
      <c r="HAI144" s="17"/>
      <c r="HAJ144" s="17"/>
      <c r="HAK144" s="17"/>
      <c r="HAL144" s="17"/>
      <c r="HAM144" s="17"/>
      <c r="HAN144" s="17"/>
      <c r="HAO144" s="17"/>
      <c r="HAP144" s="17"/>
      <c r="HAQ144" s="17"/>
      <c r="HAR144" s="17"/>
      <c r="HAS144" s="17"/>
      <c r="HAT144" s="17"/>
      <c r="HAU144" s="17"/>
      <c r="HAV144" s="17"/>
      <c r="HAW144" s="17"/>
      <c r="HAX144" s="17"/>
      <c r="HAY144" s="17"/>
      <c r="HAZ144" s="17"/>
      <c r="HBA144" s="17"/>
      <c r="HBB144" s="17"/>
      <c r="HBC144" s="17"/>
      <c r="HBD144" s="17"/>
      <c r="HBE144" s="17"/>
      <c r="HBF144" s="17"/>
      <c r="HBG144" s="17"/>
      <c r="HBH144" s="17"/>
      <c r="HBI144" s="17"/>
      <c r="HBJ144" s="17"/>
      <c r="HBK144" s="17"/>
      <c r="HBL144" s="17"/>
      <c r="HBM144" s="17"/>
      <c r="HBN144" s="17"/>
      <c r="HBO144" s="17"/>
      <c r="HBP144" s="17"/>
      <c r="HBQ144" s="17"/>
      <c r="HBR144" s="17"/>
      <c r="HBS144" s="17"/>
      <c r="HBT144" s="17"/>
      <c r="HBU144" s="17"/>
      <c r="HBV144" s="17"/>
      <c r="HBW144" s="17"/>
      <c r="HBX144" s="17"/>
      <c r="HBY144" s="17"/>
      <c r="HBZ144" s="17"/>
      <c r="HCA144" s="17"/>
      <c r="HCB144" s="17"/>
      <c r="HCC144" s="17"/>
      <c r="HCD144" s="17"/>
      <c r="HCE144" s="17"/>
      <c r="HCF144" s="17"/>
      <c r="HCG144" s="17"/>
      <c r="HCH144" s="17"/>
      <c r="HCI144" s="17"/>
      <c r="HCJ144" s="17"/>
      <c r="HCK144" s="17"/>
      <c r="HCL144" s="17"/>
      <c r="HCM144" s="17"/>
      <c r="HCN144" s="17"/>
      <c r="HCO144" s="17"/>
      <c r="HCP144" s="17"/>
      <c r="HCQ144" s="17"/>
      <c r="HCR144" s="17"/>
      <c r="HCS144" s="17"/>
      <c r="HCT144" s="17"/>
      <c r="HCU144" s="17"/>
      <c r="HCV144" s="17"/>
      <c r="HCW144" s="17"/>
      <c r="HCX144" s="17"/>
      <c r="HCY144" s="17"/>
      <c r="HCZ144" s="17"/>
      <c r="HDA144" s="17"/>
      <c r="HDB144" s="17"/>
      <c r="HDC144" s="17"/>
      <c r="HDD144" s="17"/>
      <c r="HDE144" s="17"/>
      <c r="HDF144" s="17"/>
      <c r="HDG144" s="17"/>
      <c r="HDH144" s="17"/>
      <c r="HDI144" s="17"/>
      <c r="HDJ144" s="17"/>
      <c r="HDK144" s="17"/>
      <c r="HDL144" s="17"/>
      <c r="HDM144" s="17"/>
      <c r="HDN144" s="17"/>
      <c r="HDO144" s="17"/>
      <c r="HDP144" s="17"/>
      <c r="HDQ144" s="17"/>
      <c r="HDR144" s="17"/>
      <c r="HDS144" s="17"/>
      <c r="HDT144" s="17"/>
      <c r="HDU144" s="17"/>
      <c r="HDV144" s="17"/>
      <c r="HDW144" s="17"/>
      <c r="HDX144" s="17"/>
      <c r="HDY144" s="17"/>
      <c r="HDZ144" s="17"/>
      <c r="HEA144" s="17"/>
      <c r="HEB144" s="17"/>
      <c r="HEC144" s="17"/>
      <c r="HED144" s="17"/>
      <c r="HEE144" s="17"/>
      <c r="HEF144" s="17"/>
      <c r="HEG144" s="17"/>
      <c r="HEH144" s="17"/>
      <c r="HEI144" s="17"/>
      <c r="HEJ144" s="17"/>
      <c r="HEK144" s="17"/>
      <c r="HEL144" s="17"/>
      <c r="HEM144" s="17"/>
      <c r="HEN144" s="17"/>
      <c r="HEO144" s="17"/>
      <c r="HEP144" s="17"/>
      <c r="HEQ144" s="17"/>
      <c r="HER144" s="17"/>
      <c r="HES144" s="17"/>
      <c r="HET144" s="17"/>
      <c r="HEU144" s="17"/>
      <c r="HEV144" s="17"/>
      <c r="HEW144" s="17"/>
      <c r="HEX144" s="17"/>
      <c r="HEY144" s="17"/>
      <c r="HEZ144" s="17"/>
      <c r="HFA144" s="17"/>
      <c r="HFB144" s="17"/>
      <c r="HFC144" s="17"/>
      <c r="HFD144" s="17"/>
      <c r="HFE144" s="17"/>
      <c r="HFF144" s="17"/>
      <c r="HFG144" s="17"/>
      <c r="HFH144" s="17"/>
      <c r="HFI144" s="17"/>
      <c r="HFJ144" s="17"/>
      <c r="HFK144" s="17"/>
      <c r="HFL144" s="17"/>
      <c r="HFM144" s="17"/>
      <c r="HFN144" s="17"/>
      <c r="HFO144" s="17"/>
      <c r="HFP144" s="17"/>
      <c r="HFQ144" s="17"/>
      <c r="HFR144" s="17"/>
      <c r="HFS144" s="17"/>
      <c r="HFT144" s="17"/>
      <c r="HFU144" s="17"/>
      <c r="HFV144" s="17"/>
      <c r="HFW144" s="17"/>
      <c r="HFX144" s="17"/>
      <c r="HFY144" s="17"/>
      <c r="HFZ144" s="17"/>
      <c r="HGA144" s="17"/>
      <c r="HGB144" s="17"/>
      <c r="HGC144" s="17"/>
      <c r="HGD144" s="17"/>
      <c r="HGE144" s="17"/>
      <c r="HGF144" s="17"/>
      <c r="HGG144" s="17"/>
      <c r="HGH144" s="17"/>
      <c r="HGI144" s="17"/>
      <c r="HGJ144" s="17"/>
      <c r="HGK144" s="17"/>
      <c r="HGL144" s="17"/>
      <c r="HGM144" s="17"/>
      <c r="HGN144" s="17"/>
      <c r="HGO144" s="17"/>
      <c r="HGP144" s="17"/>
      <c r="HGQ144" s="17"/>
      <c r="HGR144" s="17"/>
      <c r="HGS144" s="17"/>
      <c r="HGT144" s="17"/>
      <c r="HGU144" s="17"/>
      <c r="HGV144" s="17"/>
      <c r="HGW144" s="17"/>
      <c r="HGX144" s="17"/>
      <c r="HGY144" s="17"/>
      <c r="HGZ144" s="17"/>
      <c r="HHA144" s="17"/>
      <c r="HHB144" s="17"/>
      <c r="HHC144" s="17"/>
      <c r="HHD144" s="17"/>
      <c r="HHE144" s="17"/>
      <c r="HHF144" s="17"/>
      <c r="HHG144" s="17"/>
      <c r="HHH144" s="17"/>
      <c r="HHI144" s="17"/>
      <c r="HHJ144" s="17"/>
      <c r="HHK144" s="17"/>
      <c r="HHL144" s="17"/>
      <c r="HHM144" s="17"/>
      <c r="HHN144" s="17"/>
      <c r="HHO144" s="17"/>
      <c r="HHP144" s="17"/>
      <c r="HHQ144" s="17"/>
      <c r="HHR144" s="17"/>
      <c r="HHS144" s="17"/>
      <c r="HHT144" s="17"/>
      <c r="HHU144" s="17"/>
      <c r="HHV144" s="17"/>
      <c r="HHW144" s="17"/>
      <c r="HHX144" s="17"/>
      <c r="HHY144" s="17"/>
      <c r="HHZ144" s="17"/>
      <c r="HIA144" s="17"/>
      <c r="HIB144" s="17"/>
      <c r="HIC144" s="17"/>
      <c r="HID144" s="17"/>
      <c r="HIE144" s="17"/>
      <c r="HIF144" s="17"/>
      <c r="HIG144" s="17"/>
      <c r="HIH144" s="17"/>
      <c r="HII144" s="17"/>
      <c r="HIJ144" s="17"/>
      <c r="HIK144" s="17"/>
      <c r="HIL144" s="17"/>
      <c r="HIM144" s="17"/>
      <c r="HIN144" s="17"/>
      <c r="HIO144" s="17"/>
      <c r="HIP144" s="17"/>
      <c r="HIQ144" s="17"/>
      <c r="HIR144" s="17"/>
      <c r="HIS144" s="17"/>
      <c r="HIT144" s="17"/>
      <c r="HIU144" s="17"/>
      <c r="HIV144" s="17"/>
      <c r="HIW144" s="17"/>
      <c r="HIX144" s="17"/>
      <c r="HIY144" s="17"/>
      <c r="HIZ144" s="17"/>
      <c r="HJA144" s="17"/>
      <c r="HJB144" s="17"/>
      <c r="HJC144" s="17"/>
      <c r="HJD144" s="17"/>
      <c r="HJE144" s="17"/>
      <c r="HJF144" s="17"/>
      <c r="HJG144" s="17"/>
      <c r="HJH144" s="17"/>
      <c r="HJI144" s="17"/>
      <c r="HJJ144" s="17"/>
      <c r="HJK144" s="17"/>
      <c r="HJL144" s="17"/>
      <c r="HJM144" s="17"/>
      <c r="HJN144" s="17"/>
      <c r="HJO144" s="17"/>
      <c r="HJP144" s="17"/>
      <c r="HJQ144" s="17"/>
      <c r="HJR144" s="17"/>
      <c r="HJS144" s="17"/>
      <c r="HJT144" s="17"/>
      <c r="HJU144" s="17"/>
      <c r="HJV144" s="17"/>
      <c r="HJW144" s="17"/>
      <c r="HJX144" s="17"/>
      <c r="HJY144" s="17"/>
      <c r="HJZ144" s="17"/>
      <c r="HKA144" s="17"/>
      <c r="HKB144" s="17"/>
      <c r="HKC144" s="17"/>
      <c r="HKD144" s="17"/>
      <c r="HKE144" s="17"/>
      <c r="HKF144" s="17"/>
      <c r="HKG144" s="17"/>
      <c r="HKH144" s="17"/>
      <c r="HKI144" s="17"/>
      <c r="HKJ144" s="17"/>
      <c r="HKK144" s="17"/>
      <c r="HKL144" s="17"/>
      <c r="HKM144" s="17"/>
      <c r="HKN144" s="17"/>
      <c r="HKO144" s="17"/>
      <c r="HKP144" s="17"/>
      <c r="HKQ144" s="17"/>
      <c r="HKR144" s="17"/>
      <c r="HKS144" s="17"/>
      <c r="HKT144" s="17"/>
      <c r="HKU144" s="17"/>
      <c r="HKV144" s="17"/>
      <c r="HKW144" s="17"/>
      <c r="HKX144" s="17"/>
      <c r="HKY144" s="17"/>
      <c r="HKZ144" s="17"/>
      <c r="HLA144" s="17"/>
      <c r="HLB144" s="17"/>
      <c r="HLC144" s="17"/>
      <c r="HLD144" s="17"/>
      <c r="HLE144" s="17"/>
      <c r="HLF144" s="17"/>
      <c r="HLG144" s="17"/>
      <c r="HLH144" s="17"/>
      <c r="HLI144" s="17"/>
      <c r="HLJ144" s="17"/>
      <c r="HLK144" s="17"/>
      <c r="HLL144" s="17"/>
      <c r="HLM144" s="17"/>
      <c r="HLN144" s="17"/>
      <c r="HLO144" s="17"/>
      <c r="HLP144" s="17"/>
      <c r="HLQ144" s="17"/>
      <c r="HLR144" s="17"/>
      <c r="HLS144" s="17"/>
      <c r="HLT144" s="17"/>
      <c r="HLU144" s="17"/>
      <c r="HLV144" s="17"/>
      <c r="HLW144" s="17"/>
      <c r="HLX144" s="17"/>
      <c r="HLY144" s="17"/>
      <c r="HLZ144" s="17"/>
      <c r="HMA144" s="17"/>
      <c r="HMB144" s="17"/>
      <c r="HMC144" s="17"/>
      <c r="HMD144" s="17"/>
      <c r="HME144" s="17"/>
      <c r="HMF144" s="17"/>
      <c r="HMG144" s="17"/>
      <c r="HMH144" s="17"/>
      <c r="HMI144" s="17"/>
      <c r="HMJ144" s="17"/>
      <c r="HMK144" s="17"/>
      <c r="HML144" s="17"/>
      <c r="HMM144" s="17"/>
      <c r="HMN144" s="17"/>
      <c r="HMO144" s="17"/>
      <c r="HMP144" s="17"/>
      <c r="HMQ144" s="17"/>
      <c r="HMR144" s="17"/>
      <c r="HMS144" s="17"/>
      <c r="HMT144" s="17"/>
      <c r="HMU144" s="17"/>
      <c r="HMV144" s="17"/>
      <c r="HMW144" s="17"/>
      <c r="HMX144" s="17"/>
      <c r="HMY144" s="17"/>
      <c r="HMZ144" s="17"/>
      <c r="HNA144" s="17"/>
      <c r="HNB144" s="17"/>
      <c r="HNC144" s="17"/>
      <c r="HND144" s="17"/>
      <c r="HNE144" s="17"/>
      <c r="HNF144" s="17"/>
      <c r="HNG144" s="17"/>
      <c r="HNH144" s="17"/>
      <c r="HNI144" s="17"/>
      <c r="HNJ144" s="17"/>
      <c r="HNK144" s="17"/>
      <c r="HNL144" s="17"/>
      <c r="HNM144" s="17"/>
      <c r="HNN144" s="17"/>
      <c r="HNO144" s="17"/>
      <c r="HNP144" s="17"/>
      <c r="HNQ144" s="17"/>
      <c r="HNR144" s="17"/>
      <c r="HNS144" s="17"/>
      <c r="HNT144" s="17"/>
      <c r="HNU144" s="17"/>
      <c r="HNV144" s="17"/>
      <c r="HNW144" s="17"/>
      <c r="HNX144" s="17"/>
      <c r="HNY144" s="17"/>
      <c r="HNZ144" s="17"/>
      <c r="HOA144" s="17"/>
      <c r="HOB144" s="17"/>
      <c r="HOC144" s="17"/>
      <c r="HOD144" s="17"/>
      <c r="HOE144" s="17"/>
      <c r="HOF144" s="17"/>
      <c r="HOG144" s="17"/>
      <c r="HOH144" s="17"/>
      <c r="HOI144" s="17"/>
      <c r="HOJ144" s="17"/>
      <c r="HOK144" s="17"/>
      <c r="HOL144" s="17"/>
      <c r="HOM144" s="17"/>
      <c r="HON144" s="17"/>
      <c r="HOO144" s="17"/>
      <c r="HOP144" s="17"/>
      <c r="HOQ144" s="17"/>
      <c r="HOR144" s="17"/>
      <c r="HOS144" s="17"/>
      <c r="HOT144" s="17"/>
      <c r="HOU144" s="17"/>
      <c r="HOV144" s="17"/>
      <c r="HOW144" s="17"/>
      <c r="HOX144" s="17"/>
      <c r="HOY144" s="17"/>
      <c r="HOZ144" s="17"/>
      <c r="HPA144" s="17"/>
      <c r="HPB144" s="17"/>
      <c r="HPC144" s="17"/>
      <c r="HPD144" s="17"/>
      <c r="HPE144" s="17"/>
      <c r="HPF144" s="17"/>
      <c r="HPG144" s="17"/>
      <c r="HPH144" s="17"/>
      <c r="HPI144" s="17"/>
      <c r="HPJ144" s="17"/>
      <c r="HPK144" s="17"/>
      <c r="HPL144" s="17"/>
      <c r="HPM144" s="17"/>
      <c r="HPN144" s="17"/>
      <c r="HPO144" s="17"/>
      <c r="HPP144" s="17"/>
      <c r="HPQ144" s="17"/>
      <c r="HPR144" s="17"/>
      <c r="HPS144" s="17"/>
      <c r="HPT144" s="17"/>
      <c r="HPU144" s="17"/>
      <c r="HPV144" s="17"/>
      <c r="HPW144" s="17"/>
      <c r="HPX144" s="17"/>
      <c r="HPY144" s="17"/>
      <c r="HPZ144" s="17"/>
      <c r="HQA144" s="17"/>
      <c r="HQB144" s="17"/>
      <c r="HQC144" s="17"/>
      <c r="HQD144" s="17"/>
      <c r="HQE144" s="17"/>
      <c r="HQF144" s="17"/>
      <c r="HQG144" s="17"/>
      <c r="HQH144" s="17"/>
      <c r="HQI144" s="17"/>
      <c r="HQJ144" s="17"/>
      <c r="HQK144" s="17"/>
      <c r="HQL144" s="17"/>
      <c r="HQM144" s="17"/>
      <c r="HQN144" s="17"/>
      <c r="HQO144" s="17"/>
      <c r="HQP144" s="17"/>
      <c r="HQQ144" s="17"/>
      <c r="HQR144" s="17"/>
      <c r="HQS144" s="17"/>
      <c r="HQT144" s="17"/>
      <c r="HQU144" s="17"/>
      <c r="HQV144" s="17"/>
      <c r="HQW144" s="17"/>
      <c r="HQX144" s="17"/>
      <c r="HQY144" s="17"/>
      <c r="HQZ144" s="17"/>
      <c r="HRA144" s="17"/>
      <c r="HRB144" s="17"/>
      <c r="HRC144" s="17"/>
      <c r="HRD144" s="17"/>
      <c r="HRE144" s="17"/>
      <c r="HRF144" s="17"/>
      <c r="HRG144" s="17"/>
      <c r="HRH144" s="17"/>
      <c r="HRI144" s="17"/>
      <c r="HRJ144" s="17"/>
      <c r="HRK144" s="17"/>
      <c r="HRL144" s="17"/>
      <c r="HRM144" s="17"/>
      <c r="HRN144" s="17"/>
      <c r="HRO144" s="17"/>
      <c r="HRP144" s="17"/>
      <c r="HRQ144" s="17"/>
      <c r="HRR144" s="17"/>
      <c r="HRS144" s="17"/>
      <c r="HRT144" s="17"/>
      <c r="HRU144" s="17"/>
      <c r="HRV144" s="17"/>
      <c r="HRW144" s="17"/>
      <c r="HRX144" s="17"/>
      <c r="HRY144" s="17"/>
      <c r="HRZ144" s="17"/>
      <c r="HSA144" s="17"/>
      <c r="HSB144" s="17"/>
      <c r="HSC144" s="17"/>
      <c r="HSD144" s="17"/>
      <c r="HSE144" s="17"/>
      <c r="HSF144" s="17"/>
      <c r="HSG144" s="17"/>
      <c r="HSH144" s="17"/>
      <c r="HSI144" s="17"/>
      <c r="HSJ144" s="17"/>
      <c r="HSK144" s="17"/>
      <c r="HSL144" s="17"/>
      <c r="HSM144" s="17"/>
      <c r="HSN144" s="17"/>
      <c r="HSO144" s="17"/>
      <c r="HSP144" s="17"/>
      <c r="HSQ144" s="17"/>
      <c r="HSR144" s="17"/>
      <c r="HSS144" s="17"/>
      <c r="HST144" s="17"/>
      <c r="HSU144" s="17"/>
      <c r="HSV144" s="17"/>
      <c r="HSW144" s="17"/>
      <c r="HSX144" s="17"/>
      <c r="HSY144" s="17"/>
      <c r="HSZ144" s="17"/>
      <c r="HTA144" s="17"/>
      <c r="HTB144" s="17"/>
      <c r="HTC144" s="17"/>
      <c r="HTD144" s="17"/>
      <c r="HTE144" s="17"/>
      <c r="HTF144" s="17"/>
      <c r="HTG144" s="17"/>
      <c r="HTH144" s="17"/>
      <c r="HTI144" s="17"/>
      <c r="HTJ144" s="17"/>
      <c r="HTK144" s="17"/>
      <c r="HTL144" s="17"/>
      <c r="HTM144" s="17"/>
      <c r="HTN144" s="17"/>
      <c r="HTO144" s="17"/>
      <c r="HTP144" s="17"/>
      <c r="HTQ144" s="17"/>
      <c r="HTR144" s="17"/>
      <c r="HTS144" s="17"/>
      <c r="HTT144" s="17"/>
      <c r="HTU144" s="17"/>
      <c r="HTV144" s="17"/>
      <c r="HTW144" s="17"/>
      <c r="HTX144" s="17"/>
      <c r="HTY144" s="17"/>
      <c r="HTZ144" s="17"/>
      <c r="HUA144" s="17"/>
      <c r="HUB144" s="17"/>
      <c r="HUC144" s="17"/>
      <c r="HUD144" s="17"/>
      <c r="HUE144" s="17"/>
      <c r="HUF144" s="17"/>
      <c r="HUG144" s="17"/>
      <c r="HUH144" s="17"/>
      <c r="HUI144" s="17"/>
      <c r="HUJ144" s="17"/>
      <c r="HUK144" s="17"/>
      <c r="HUL144" s="17"/>
      <c r="HUM144" s="17"/>
      <c r="HUN144" s="17"/>
      <c r="HUO144" s="17"/>
      <c r="HUP144" s="17"/>
      <c r="HUQ144" s="17"/>
      <c r="HUR144" s="17"/>
      <c r="HUS144" s="17"/>
      <c r="HUT144" s="17"/>
      <c r="HUU144" s="17"/>
      <c r="HUV144" s="17"/>
      <c r="HUW144" s="17"/>
      <c r="HUX144" s="17"/>
      <c r="HUY144" s="17"/>
      <c r="HUZ144" s="17"/>
      <c r="HVA144" s="17"/>
      <c r="HVB144" s="17"/>
      <c r="HVC144" s="17"/>
      <c r="HVD144" s="17"/>
      <c r="HVE144" s="17"/>
      <c r="HVF144" s="17"/>
      <c r="HVG144" s="17"/>
      <c r="HVH144" s="17"/>
      <c r="HVI144" s="17"/>
      <c r="HVJ144" s="17"/>
      <c r="HVK144" s="17"/>
      <c r="HVL144" s="17"/>
      <c r="HVM144" s="17"/>
      <c r="HVN144" s="17"/>
      <c r="HVO144" s="17"/>
      <c r="HVP144" s="17"/>
      <c r="HVQ144" s="17"/>
      <c r="HVR144" s="17"/>
      <c r="HVS144" s="17"/>
      <c r="HVT144" s="17"/>
      <c r="HVU144" s="17"/>
      <c r="HVV144" s="17"/>
      <c r="HVW144" s="17"/>
      <c r="HVX144" s="17"/>
      <c r="HVY144" s="17"/>
      <c r="HVZ144" s="17"/>
      <c r="HWA144" s="17"/>
      <c r="HWB144" s="17"/>
      <c r="HWC144" s="17"/>
      <c r="HWD144" s="17"/>
      <c r="HWE144" s="17"/>
      <c r="HWF144" s="17"/>
      <c r="HWG144" s="17"/>
      <c r="HWH144" s="17"/>
      <c r="HWI144" s="17"/>
      <c r="HWJ144" s="17"/>
      <c r="HWK144" s="17"/>
      <c r="HWL144" s="17"/>
      <c r="HWM144" s="17"/>
      <c r="HWN144" s="17"/>
      <c r="HWO144" s="17"/>
      <c r="HWP144" s="17"/>
      <c r="HWQ144" s="17"/>
      <c r="HWR144" s="17"/>
      <c r="HWS144" s="17"/>
      <c r="HWT144" s="17"/>
      <c r="HWU144" s="17"/>
      <c r="HWV144" s="17"/>
      <c r="HWW144" s="17"/>
      <c r="HWX144" s="17"/>
      <c r="HWY144" s="17"/>
      <c r="HWZ144" s="17"/>
      <c r="HXA144" s="17"/>
      <c r="HXB144" s="17"/>
      <c r="HXC144" s="17"/>
      <c r="HXD144" s="17"/>
      <c r="HXE144" s="17"/>
      <c r="HXF144" s="17"/>
      <c r="HXG144" s="17"/>
      <c r="HXH144" s="17"/>
      <c r="HXI144" s="17"/>
      <c r="HXJ144" s="17"/>
      <c r="HXK144" s="17"/>
      <c r="HXL144" s="17"/>
      <c r="HXM144" s="17"/>
      <c r="HXN144" s="17"/>
      <c r="HXO144" s="17"/>
      <c r="HXP144" s="17"/>
      <c r="HXQ144" s="17"/>
      <c r="HXR144" s="17"/>
      <c r="HXS144" s="17"/>
      <c r="HXT144" s="17"/>
      <c r="HXU144" s="17"/>
      <c r="HXV144" s="17"/>
      <c r="HXW144" s="17"/>
      <c r="HXX144" s="17"/>
      <c r="HXY144" s="17"/>
      <c r="HXZ144" s="17"/>
      <c r="HYA144" s="17"/>
      <c r="HYB144" s="17"/>
      <c r="HYC144" s="17"/>
      <c r="HYD144" s="17"/>
      <c r="HYE144" s="17"/>
      <c r="HYF144" s="17"/>
      <c r="HYG144" s="17"/>
      <c r="HYH144" s="17"/>
      <c r="HYI144" s="17"/>
      <c r="HYJ144" s="17"/>
      <c r="HYK144" s="17"/>
      <c r="HYL144" s="17"/>
      <c r="HYM144" s="17"/>
      <c r="HYN144" s="17"/>
      <c r="HYO144" s="17"/>
      <c r="HYP144" s="17"/>
      <c r="HYQ144" s="17"/>
      <c r="HYR144" s="17"/>
      <c r="HYS144" s="17"/>
      <c r="HYT144" s="17"/>
      <c r="HYU144" s="17"/>
      <c r="HYV144" s="17"/>
      <c r="HYW144" s="17"/>
      <c r="HYX144" s="17"/>
      <c r="HYY144" s="17"/>
      <c r="HYZ144" s="17"/>
      <c r="HZA144" s="17"/>
      <c r="HZB144" s="17"/>
      <c r="HZC144" s="17"/>
      <c r="HZD144" s="17"/>
      <c r="HZE144" s="17"/>
      <c r="HZF144" s="17"/>
      <c r="HZG144" s="17"/>
      <c r="HZH144" s="17"/>
      <c r="HZI144" s="17"/>
      <c r="HZJ144" s="17"/>
      <c r="HZK144" s="17"/>
      <c r="HZL144" s="17"/>
      <c r="HZM144" s="17"/>
      <c r="HZN144" s="17"/>
      <c r="HZO144" s="17"/>
      <c r="HZP144" s="17"/>
      <c r="HZQ144" s="17"/>
      <c r="HZR144" s="17"/>
      <c r="HZS144" s="17"/>
      <c r="HZT144" s="17"/>
      <c r="HZU144" s="17"/>
      <c r="HZV144" s="17"/>
      <c r="HZW144" s="17"/>
      <c r="HZX144" s="17"/>
      <c r="HZY144" s="17"/>
      <c r="HZZ144" s="17"/>
      <c r="IAA144" s="17"/>
      <c r="IAB144" s="17"/>
      <c r="IAC144" s="17"/>
      <c r="IAD144" s="17"/>
      <c r="IAE144" s="17"/>
      <c r="IAF144" s="17"/>
      <c r="IAG144" s="17"/>
      <c r="IAH144" s="17"/>
      <c r="IAI144" s="17"/>
      <c r="IAJ144" s="17"/>
      <c r="IAK144" s="17"/>
      <c r="IAL144" s="17"/>
      <c r="IAM144" s="17"/>
      <c r="IAN144" s="17"/>
      <c r="IAO144" s="17"/>
      <c r="IAP144" s="17"/>
      <c r="IAQ144" s="17"/>
      <c r="IAR144" s="17"/>
      <c r="IAS144" s="17"/>
      <c r="IAT144" s="17"/>
      <c r="IAU144" s="17"/>
      <c r="IAV144" s="17"/>
      <c r="IAW144" s="17"/>
      <c r="IAX144" s="17"/>
      <c r="IAY144" s="17"/>
      <c r="IAZ144" s="17"/>
      <c r="IBA144" s="17"/>
      <c r="IBB144" s="17"/>
      <c r="IBC144" s="17"/>
      <c r="IBD144" s="17"/>
      <c r="IBE144" s="17"/>
      <c r="IBF144" s="17"/>
      <c r="IBG144" s="17"/>
      <c r="IBH144" s="17"/>
      <c r="IBI144" s="17"/>
      <c r="IBJ144" s="17"/>
      <c r="IBK144" s="17"/>
      <c r="IBL144" s="17"/>
      <c r="IBM144" s="17"/>
      <c r="IBN144" s="17"/>
      <c r="IBO144" s="17"/>
      <c r="IBP144" s="17"/>
      <c r="IBQ144" s="17"/>
      <c r="IBR144" s="17"/>
      <c r="IBS144" s="17"/>
      <c r="IBT144" s="17"/>
      <c r="IBU144" s="17"/>
      <c r="IBV144" s="17"/>
      <c r="IBW144" s="17"/>
      <c r="IBX144" s="17"/>
      <c r="IBY144" s="17"/>
      <c r="IBZ144" s="17"/>
      <c r="ICA144" s="17"/>
      <c r="ICB144" s="17"/>
      <c r="ICC144" s="17"/>
      <c r="ICD144" s="17"/>
      <c r="ICE144" s="17"/>
      <c r="ICF144" s="17"/>
      <c r="ICG144" s="17"/>
      <c r="ICH144" s="17"/>
      <c r="ICI144" s="17"/>
      <c r="ICJ144" s="17"/>
      <c r="ICK144" s="17"/>
      <c r="ICL144" s="17"/>
      <c r="ICM144" s="17"/>
      <c r="ICN144" s="17"/>
      <c r="ICO144" s="17"/>
      <c r="ICP144" s="17"/>
      <c r="ICQ144" s="17"/>
      <c r="ICR144" s="17"/>
      <c r="ICS144" s="17"/>
      <c r="ICT144" s="17"/>
      <c r="ICU144" s="17"/>
      <c r="ICV144" s="17"/>
      <c r="ICW144" s="17"/>
      <c r="ICX144" s="17"/>
      <c r="ICY144" s="17"/>
      <c r="ICZ144" s="17"/>
      <c r="IDA144" s="17"/>
      <c r="IDB144" s="17"/>
      <c r="IDC144" s="17"/>
      <c r="IDD144" s="17"/>
      <c r="IDE144" s="17"/>
      <c r="IDF144" s="17"/>
      <c r="IDG144" s="17"/>
      <c r="IDH144" s="17"/>
      <c r="IDI144" s="17"/>
      <c r="IDJ144" s="17"/>
      <c r="IDK144" s="17"/>
      <c r="IDL144" s="17"/>
      <c r="IDM144" s="17"/>
      <c r="IDN144" s="17"/>
      <c r="IDO144" s="17"/>
      <c r="IDP144" s="17"/>
      <c r="IDQ144" s="17"/>
      <c r="IDR144" s="17"/>
      <c r="IDS144" s="17"/>
      <c r="IDT144" s="17"/>
      <c r="IDU144" s="17"/>
      <c r="IDV144" s="17"/>
      <c r="IDW144" s="17"/>
      <c r="IDX144" s="17"/>
      <c r="IDY144" s="17"/>
      <c r="IDZ144" s="17"/>
      <c r="IEA144" s="17"/>
      <c r="IEB144" s="17"/>
      <c r="IEC144" s="17"/>
      <c r="IED144" s="17"/>
      <c r="IEE144" s="17"/>
      <c r="IEF144" s="17"/>
      <c r="IEG144" s="17"/>
      <c r="IEH144" s="17"/>
      <c r="IEI144" s="17"/>
      <c r="IEJ144" s="17"/>
      <c r="IEK144" s="17"/>
      <c r="IEL144" s="17"/>
      <c r="IEM144" s="17"/>
      <c r="IEN144" s="17"/>
      <c r="IEO144" s="17"/>
      <c r="IEP144" s="17"/>
      <c r="IEQ144" s="17"/>
      <c r="IER144" s="17"/>
      <c r="IES144" s="17"/>
      <c r="IET144" s="17"/>
      <c r="IEU144" s="17"/>
      <c r="IEV144" s="17"/>
      <c r="IEW144" s="17"/>
      <c r="IEX144" s="17"/>
      <c r="IEY144" s="17"/>
      <c r="IEZ144" s="17"/>
      <c r="IFA144" s="17"/>
      <c r="IFB144" s="17"/>
      <c r="IFC144" s="17"/>
      <c r="IFD144" s="17"/>
      <c r="IFE144" s="17"/>
      <c r="IFF144" s="17"/>
      <c r="IFG144" s="17"/>
      <c r="IFH144" s="17"/>
      <c r="IFI144" s="17"/>
      <c r="IFJ144" s="17"/>
      <c r="IFK144" s="17"/>
      <c r="IFL144" s="17"/>
      <c r="IFM144" s="17"/>
      <c r="IFN144" s="17"/>
      <c r="IFO144" s="17"/>
      <c r="IFP144" s="17"/>
      <c r="IFQ144" s="17"/>
      <c r="IFR144" s="17"/>
      <c r="IFS144" s="17"/>
      <c r="IFT144" s="17"/>
      <c r="IFU144" s="17"/>
      <c r="IFV144" s="17"/>
      <c r="IFW144" s="17"/>
      <c r="IFX144" s="17"/>
      <c r="IFY144" s="17"/>
      <c r="IFZ144" s="17"/>
      <c r="IGA144" s="17"/>
      <c r="IGB144" s="17"/>
      <c r="IGC144" s="17"/>
      <c r="IGD144" s="17"/>
      <c r="IGE144" s="17"/>
      <c r="IGF144" s="17"/>
      <c r="IGG144" s="17"/>
      <c r="IGH144" s="17"/>
      <c r="IGI144" s="17"/>
      <c r="IGJ144" s="17"/>
      <c r="IGK144" s="17"/>
      <c r="IGL144" s="17"/>
      <c r="IGM144" s="17"/>
      <c r="IGN144" s="17"/>
      <c r="IGO144" s="17"/>
      <c r="IGP144" s="17"/>
      <c r="IGQ144" s="17"/>
      <c r="IGR144" s="17"/>
      <c r="IGS144" s="17"/>
      <c r="IGT144" s="17"/>
      <c r="IGU144" s="17"/>
      <c r="IGV144" s="17"/>
      <c r="IGW144" s="17"/>
      <c r="IGX144" s="17"/>
      <c r="IGY144" s="17"/>
      <c r="IGZ144" s="17"/>
      <c r="IHA144" s="17"/>
      <c r="IHB144" s="17"/>
      <c r="IHC144" s="17"/>
      <c r="IHD144" s="17"/>
      <c r="IHE144" s="17"/>
      <c r="IHF144" s="17"/>
      <c r="IHG144" s="17"/>
      <c r="IHH144" s="17"/>
      <c r="IHI144" s="17"/>
      <c r="IHJ144" s="17"/>
      <c r="IHK144" s="17"/>
      <c r="IHL144" s="17"/>
      <c r="IHM144" s="17"/>
      <c r="IHN144" s="17"/>
      <c r="IHO144" s="17"/>
      <c r="IHP144" s="17"/>
      <c r="IHQ144" s="17"/>
      <c r="IHR144" s="17"/>
      <c r="IHS144" s="17"/>
      <c r="IHT144" s="17"/>
      <c r="IHU144" s="17"/>
      <c r="IHV144" s="17"/>
      <c r="IHW144" s="17"/>
      <c r="IHX144" s="17"/>
      <c r="IHY144" s="17"/>
      <c r="IHZ144" s="17"/>
      <c r="IIA144" s="17"/>
      <c r="IIB144" s="17"/>
      <c r="IIC144" s="17"/>
      <c r="IID144" s="17"/>
      <c r="IIE144" s="17"/>
      <c r="IIF144" s="17"/>
      <c r="IIG144" s="17"/>
      <c r="IIH144" s="17"/>
      <c r="III144" s="17"/>
      <c r="IIJ144" s="17"/>
      <c r="IIK144" s="17"/>
      <c r="IIL144" s="17"/>
      <c r="IIM144" s="17"/>
      <c r="IIN144" s="17"/>
      <c r="IIO144" s="17"/>
      <c r="IIP144" s="17"/>
      <c r="IIQ144" s="17"/>
      <c r="IIR144" s="17"/>
      <c r="IIS144" s="17"/>
      <c r="IIT144" s="17"/>
      <c r="IIU144" s="17"/>
      <c r="IIV144" s="17"/>
      <c r="IIW144" s="17"/>
      <c r="IIX144" s="17"/>
      <c r="IIY144" s="17"/>
      <c r="IIZ144" s="17"/>
      <c r="IJA144" s="17"/>
      <c r="IJB144" s="17"/>
      <c r="IJC144" s="17"/>
      <c r="IJD144" s="17"/>
      <c r="IJE144" s="17"/>
      <c r="IJF144" s="17"/>
      <c r="IJG144" s="17"/>
      <c r="IJH144" s="17"/>
      <c r="IJI144" s="17"/>
      <c r="IJJ144" s="17"/>
      <c r="IJK144" s="17"/>
      <c r="IJL144" s="17"/>
      <c r="IJM144" s="17"/>
      <c r="IJN144" s="17"/>
      <c r="IJO144" s="17"/>
      <c r="IJP144" s="17"/>
      <c r="IJQ144" s="17"/>
      <c r="IJR144" s="17"/>
      <c r="IJS144" s="17"/>
      <c r="IJT144" s="17"/>
      <c r="IJU144" s="17"/>
      <c r="IJV144" s="17"/>
      <c r="IJW144" s="17"/>
      <c r="IJX144" s="17"/>
      <c r="IJY144" s="17"/>
      <c r="IJZ144" s="17"/>
      <c r="IKA144" s="17"/>
      <c r="IKB144" s="17"/>
      <c r="IKC144" s="17"/>
      <c r="IKD144" s="17"/>
      <c r="IKE144" s="17"/>
      <c r="IKF144" s="17"/>
      <c r="IKG144" s="17"/>
      <c r="IKH144" s="17"/>
      <c r="IKI144" s="17"/>
      <c r="IKJ144" s="17"/>
      <c r="IKK144" s="17"/>
      <c r="IKL144" s="17"/>
      <c r="IKM144" s="17"/>
      <c r="IKN144" s="17"/>
      <c r="IKO144" s="17"/>
      <c r="IKP144" s="17"/>
      <c r="IKQ144" s="17"/>
      <c r="IKR144" s="17"/>
      <c r="IKS144" s="17"/>
      <c r="IKT144" s="17"/>
      <c r="IKU144" s="17"/>
      <c r="IKV144" s="17"/>
      <c r="IKW144" s="17"/>
      <c r="IKX144" s="17"/>
      <c r="IKY144" s="17"/>
      <c r="IKZ144" s="17"/>
      <c r="ILA144" s="17"/>
      <c r="ILB144" s="17"/>
      <c r="ILC144" s="17"/>
      <c r="ILD144" s="17"/>
      <c r="ILE144" s="17"/>
      <c r="ILF144" s="17"/>
      <c r="ILG144" s="17"/>
      <c r="ILH144" s="17"/>
      <c r="ILI144" s="17"/>
      <c r="ILJ144" s="17"/>
      <c r="ILK144" s="17"/>
      <c r="ILL144" s="17"/>
      <c r="ILM144" s="17"/>
      <c r="ILN144" s="17"/>
      <c r="ILO144" s="17"/>
      <c r="ILP144" s="17"/>
      <c r="ILQ144" s="17"/>
      <c r="ILR144" s="17"/>
      <c r="ILS144" s="17"/>
      <c r="ILT144" s="17"/>
      <c r="ILU144" s="17"/>
      <c r="ILV144" s="17"/>
      <c r="ILW144" s="17"/>
      <c r="ILX144" s="17"/>
      <c r="ILY144" s="17"/>
      <c r="ILZ144" s="17"/>
      <c r="IMA144" s="17"/>
      <c r="IMB144" s="17"/>
      <c r="IMC144" s="17"/>
      <c r="IMD144" s="17"/>
      <c r="IME144" s="17"/>
      <c r="IMF144" s="17"/>
      <c r="IMG144" s="17"/>
      <c r="IMH144" s="17"/>
      <c r="IMI144" s="17"/>
      <c r="IMJ144" s="17"/>
      <c r="IMK144" s="17"/>
      <c r="IML144" s="17"/>
      <c r="IMM144" s="17"/>
      <c r="IMN144" s="17"/>
      <c r="IMO144" s="17"/>
      <c r="IMP144" s="17"/>
      <c r="IMQ144" s="17"/>
      <c r="IMR144" s="17"/>
      <c r="IMS144" s="17"/>
      <c r="IMT144" s="17"/>
      <c r="IMU144" s="17"/>
      <c r="IMV144" s="17"/>
      <c r="IMW144" s="17"/>
      <c r="IMX144" s="17"/>
      <c r="IMY144" s="17"/>
      <c r="IMZ144" s="17"/>
      <c r="INA144" s="17"/>
      <c r="INB144" s="17"/>
      <c r="INC144" s="17"/>
      <c r="IND144" s="17"/>
      <c r="INE144" s="17"/>
      <c r="INF144" s="17"/>
      <c r="ING144" s="17"/>
      <c r="INH144" s="17"/>
      <c r="INI144" s="17"/>
      <c r="INJ144" s="17"/>
      <c r="INK144" s="17"/>
      <c r="INL144" s="17"/>
      <c r="INM144" s="17"/>
      <c r="INN144" s="17"/>
      <c r="INO144" s="17"/>
      <c r="INP144" s="17"/>
      <c r="INQ144" s="17"/>
      <c r="INR144" s="17"/>
      <c r="INS144" s="17"/>
      <c r="INT144" s="17"/>
      <c r="INU144" s="17"/>
      <c r="INV144" s="17"/>
      <c r="INW144" s="17"/>
      <c r="INX144" s="17"/>
      <c r="INY144" s="17"/>
      <c r="INZ144" s="17"/>
      <c r="IOA144" s="17"/>
      <c r="IOB144" s="17"/>
      <c r="IOC144" s="17"/>
      <c r="IOD144" s="17"/>
      <c r="IOE144" s="17"/>
      <c r="IOF144" s="17"/>
      <c r="IOG144" s="17"/>
      <c r="IOH144" s="17"/>
      <c r="IOI144" s="17"/>
      <c r="IOJ144" s="17"/>
      <c r="IOK144" s="17"/>
      <c r="IOL144" s="17"/>
      <c r="IOM144" s="17"/>
      <c r="ION144" s="17"/>
      <c r="IOO144" s="17"/>
      <c r="IOP144" s="17"/>
      <c r="IOQ144" s="17"/>
      <c r="IOR144" s="17"/>
      <c r="IOS144" s="17"/>
      <c r="IOT144" s="17"/>
      <c r="IOU144" s="17"/>
      <c r="IOV144" s="17"/>
      <c r="IOW144" s="17"/>
      <c r="IOX144" s="17"/>
      <c r="IOY144" s="17"/>
      <c r="IOZ144" s="17"/>
      <c r="IPA144" s="17"/>
      <c r="IPB144" s="17"/>
      <c r="IPC144" s="17"/>
      <c r="IPD144" s="17"/>
      <c r="IPE144" s="17"/>
      <c r="IPF144" s="17"/>
      <c r="IPG144" s="17"/>
      <c r="IPH144" s="17"/>
      <c r="IPI144" s="17"/>
      <c r="IPJ144" s="17"/>
      <c r="IPK144" s="17"/>
      <c r="IPL144" s="17"/>
      <c r="IPM144" s="17"/>
      <c r="IPN144" s="17"/>
      <c r="IPO144" s="17"/>
      <c r="IPP144" s="17"/>
      <c r="IPQ144" s="17"/>
      <c r="IPR144" s="17"/>
      <c r="IPS144" s="17"/>
      <c r="IPT144" s="17"/>
      <c r="IPU144" s="17"/>
      <c r="IPV144" s="17"/>
      <c r="IPW144" s="17"/>
      <c r="IPX144" s="17"/>
      <c r="IPY144" s="17"/>
      <c r="IPZ144" s="17"/>
      <c r="IQA144" s="17"/>
      <c r="IQB144" s="17"/>
      <c r="IQC144" s="17"/>
      <c r="IQD144" s="17"/>
      <c r="IQE144" s="17"/>
      <c r="IQF144" s="17"/>
      <c r="IQG144" s="17"/>
      <c r="IQH144" s="17"/>
      <c r="IQI144" s="17"/>
      <c r="IQJ144" s="17"/>
      <c r="IQK144" s="17"/>
      <c r="IQL144" s="17"/>
      <c r="IQM144" s="17"/>
      <c r="IQN144" s="17"/>
      <c r="IQO144" s="17"/>
      <c r="IQP144" s="17"/>
      <c r="IQQ144" s="17"/>
      <c r="IQR144" s="17"/>
      <c r="IQS144" s="17"/>
      <c r="IQT144" s="17"/>
      <c r="IQU144" s="17"/>
      <c r="IQV144" s="17"/>
      <c r="IQW144" s="17"/>
      <c r="IQX144" s="17"/>
      <c r="IQY144" s="17"/>
      <c r="IQZ144" s="17"/>
      <c r="IRA144" s="17"/>
      <c r="IRB144" s="17"/>
      <c r="IRC144" s="17"/>
      <c r="IRD144" s="17"/>
      <c r="IRE144" s="17"/>
      <c r="IRF144" s="17"/>
      <c r="IRG144" s="17"/>
      <c r="IRH144" s="17"/>
      <c r="IRI144" s="17"/>
      <c r="IRJ144" s="17"/>
      <c r="IRK144" s="17"/>
      <c r="IRL144" s="17"/>
      <c r="IRM144" s="17"/>
      <c r="IRN144" s="17"/>
      <c r="IRO144" s="17"/>
      <c r="IRP144" s="17"/>
      <c r="IRQ144" s="17"/>
      <c r="IRR144" s="17"/>
      <c r="IRS144" s="17"/>
      <c r="IRT144" s="17"/>
      <c r="IRU144" s="17"/>
      <c r="IRV144" s="17"/>
      <c r="IRW144" s="17"/>
      <c r="IRX144" s="17"/>
      <c r="IRY144" s="17"/>
      <c r="IRZ144" s="17"/>
      <c r="ISA144" s="17"/>
      <c r="ISB144" s="17"/>
      <c r="ISC144" s="17"/>
      <c r="ISD144" s="17"/>
      <c r="ISE144" s="17"/>
      <c r="ISF144" s="17"/>
      <c r="ISG144" s="17"/>
      <c r="ISH144" s="17"/>
      <c r="ISI144" s="17"/>
      <c r="ISJ144" s="17"/>
      <c r="ISK144" s="17"/>
      <c r="ISL144" s="17"/>
      <c r="ISM144" s="17"/>
      <c r="ISN144" s="17"/>
      <c r="ISO144" s="17"/>
      <c r="ISP144" s="17"/>
      <c r="ISQ144" s="17"/>
      <c r="ISR144" s="17"/>
      <c r="ISS144" s="17"/>
      <c r="IST144" s="17"/>
      <c r="ISU144" s="17"/>
      <c r="ISV144" s="17"/>
      <c r="ISW144" s="17"/>
      <c r="ISX144" s="17"/>
      <c r="ISY144" s="17"/>
      <c r="ISZ144" s="17"/>
      <c r="ITA144" s="17"/>
      <c r="ITB144" s="17"/>
      <c r="ITC144" s="17"/>
      <c r="ITD144" s="17"/>
      <c r="ITE144" s="17"/>
      <c r="ITF144" s="17"/>
      <c r="ITG144" s="17"/>
      <c r="ITH144" s="17"/>
      <c r="ITI144" s="17"/>
      <c r="ITJ144" s="17"/>
      <c r="ITK144" s="17"/>
      <c r="ITL144" s="17"/>
      <c r="ITM144" s="17"/>
      <c r="ITN144" s="17"/>
      <c r="ITO144" s="17"/>
      <c r="ITP144" s="17"/>
      <c r="ITQ144" s="17"/>
      <c r="ITR144" s="17"/>
      <c r="ITS144" s="17"/>
      <c r="ITT144" s="17"/>
      <c r="ITU144" s="17"/>
      <c r="ITV144" s="17"/>
      <c r="ITW144" s="17"/>
      <c r="ITX144" s="17"/>
      <c r="ITY144" s="17"/>
      <c r="ITZ144" s="17"/>
      <c r="IUA144" s="17"/>
      <c r="IUB144" s="17"/>
      <c r="IUC144" s="17"/>
      <c r="IUD144" s="17"/>
      <c r="IUE144" s="17"/>
      <c r="IUF144" s="17"/>
      <c r="IUG144" s="17"/>
      <c r="IUH144" s="17"/>
      <c r="IUI144" s="17"/>
      <c r="IUJ144" s="17"/>
      <c r="IUK144" s="17"/>
      <c r="IUL144" s="17"/>
      <c r="IUM144" s="17"/>
      <c r="IUN144" s="17"/>
      <c r="IUO144" s="17"/>
      <c r="IUP144" s="17"/>
      <c r="IUQ144" s="17"/>
      <c r="IUR144" s="17"/>
      <c r="IUS144" s="17"/>
      <c r="IUT144" s="17"/>
      <c r="IUU144" s="17"/>
      <c r="IUV144" s="17"/>
      <c r="IUW144" s="17"/>
      <c r="IUX144" s="17"/>
      <c r="IUY144" s="17"/>
      <c r="IUZ144" s="17"/>
      <c r="IVA144" s="17"/>
      <c r="IVB144" s="17"/>
      <c r="IVC144" s="17"/>
      <c r="IVD144" s="17"/>
      <c r="IVE144" s="17"/>
      <c r="IVF144" s="17"/>
      <c r="IVG144" s="17"/>
      <c r="IVH144" s="17"/>
      <c r="IVI144" s="17"/>
      <c r="IVJ144" s="17"/>
      <c r="IVK144" s="17"/>
      <c r="IVL144" s="17"/>
      <c r="IVM144" s="17"/>
      <c r="IVN144" s="17"/>
      <c r="IVO144" s="17"/>
      <c r="IVP144" s="17"/>
      <c r="IVQ144" s="17"/>
      <c r="IVR144" s="17"/>
      <c r="IVS144" s="17"/>
      <c r="IVT144" s="17"/>
      <c r="IVU144" s="17"/>
      <c r="IVV144" s="17"/>
      <c r="IVW144" s="17"/>
      <c r="IVX144" s="17"/>
      <c r="IVY144" s="17"/>
      <c r="IVZ144" s="17"/>
      <c r="IWA144" s="17"/>
      <c r="IWB144" s="17"/>
      <c r="IWC144" s="17"/>
      <c r="IWD144" s="17"/>
      <c r="IWE144" s="17"/>
      <c r="IWF144" s="17"/>
      <c r="IWG144" s="17"/>
      <c r="IWH144" s="17"/>
      <c r="IWI144" s="17"/>
      <c r="IWJ144" s="17"/>
      <c r="IWK144" s="17"/>
      <c r="IWL144" s="17"/>
      <c r="IWM144" s="17"/>
      <c r="IWN144" s="17"/>
      <c r="IWO144" s="17"/>
      <c r="IWP144" s="17"/>
      <c r="IWQ144" s="17"/>
      <c r="IWR144" s="17"/>
      <c r="IWS144" s="17"/>
      <c r="IWT144" s="17"/>
      <c r="IWU144" s="17"/>
      <c r="IWV144" s="17"/>
      <c r="IWW144" s="17"/>
      <c r="IWX144" s="17"/>
      <c r="IWY144" s="17"/>
      <c r="IWZ144" s="17"/>
      <c r="IXA144" s="17"/>
      <c r="IXB144" s="17"/>
      <c r="IXC144" s="17"/>
      <c r="IXD144" s="17"/>
      <c r="IXE144" s="17"/>
      <c r="IXF144" s="17"/>
      <c r="IXG144" s="17"/>
      <c r="IXH144" s="17"/>
      <c r="IXI144" s="17"/>
      <c r="IXJ144" s="17"/>
      <c r="IXK144" s="17"/>
      <c r="IXL144" s="17"/>
      <c r="IXM144" s="17"/>
      <c r="IXN144" s="17"/>
      <c r="IXO144" s="17"/>
      <c r="IXP144" s="17"/>
      <c r="IXQ144" s="17"/>
      <c r="IXR144" s="17"/>
      <c r="IXS144" s="17"/>
      <c r="IXT144" s="17"/>
      <c r="IXU144" s="17"/>
      <c r="IXV144" s="17"/>
      <c r="IXW144" s="17"/>
      <c r="IXX144" s="17"/>
      <c r="IXY144" s="17"/>
      <c r="IXZ144" s="17"/>
      <c r="IYA144" s="17"/>
      <c r="IYB144" s="17"/>
      <c r="IYC144" s="17"/>
      <c r="IYD144" s="17"/>
      <c r="IYE144" s="17"/>
      <c r="IYF144" s="17"/>
      <c r="IYG144" s="17"/>
      <c r="IYH144" s="17"/>
      <c r="IYI144" s="17"/>
      <c r="IYJ144" s="17"/>
      <c r="IYK144" s="17"/>
      <c r="IYL144" s="17"/>
      <c r="IYM144" s="17"/>
      <c r="IYN144" s="17"/>
      <c r="IYO144" s="17"/>
      <c r="IYP144" s="17"/>
      <c r="IYQ144" s="17"/>
      <c r="IYR144" s="17"/>
      <c r="IYS144" s="17"/>
      <c r="IYT144" s="17"/>
      <c r="IYU144" s="17"/>
      <c r="IYV144" s="17"/>
      <c r="IYW144" s="17"/>
      <c r="IYX144" s="17"/>
      <c r="IYY144" s="17"/>
      <c r="IYZ144" s="17"/>
      <c r="IZA144" s="17"/>
      <c r="IZB144" s="17"/>
      <c r="IZC144" s="17"/>
      <c r="IZD144" s="17"/>
      <c r="IZE144" s="17"/>
      <c r="IZF144" s="17"/>
      <c r="IZG144" s="17"/>
      <c r="IZH144" s="17"/>
      <c r="IZI144" s="17"/>
      <c r="IZJ144" s="17"/>
      <c r="IZK144" s="17"/>
      <c r="IZL144" s="17"/>
      <c r="IZM144" s="17"/>
      <c r="IZN144" s="17"/>
      <c r="IZO144" s="17"/>
      <c r="IZP144" s="17"/>
      <c r="IZQ144" s="17"/>
      <c r="IZR144" s="17"/>
      <c r="IZS144" s="17"/>
      <c r="IZT144" s="17"/>
      <c r="IZU144" s="17"/>
      <c r="IZV144" s="17"/>
      <c r="IZW144" s="17"/>
      <c r="IZX144" s="17"/>
      <c r="IZY144" s="17"/>
      <c r="IZZ144" s="17"/>
      <c r="JAA144" s="17"/>
      <c r="JAB144" s="17"/>
      <c r="JAC144" s="17"/>
      <c r="JAD144" s="17"/>
      <c r="JAE144" s="17"/>
      <c r="JAF144" s="17"/>
      <c r="JAG144" s="17"/>
      <c r="JAH144" s="17"/>
      <c r="JAI144" s="17"/>
      <c r="JAJ144" s="17"/>
      <c r="JAK144" s="17"/>
      <c r="JAL144" s="17"/>
      <c r="JAM144" s="17"/>
      <c r="JAN144" s="17"/>
      <c r="JAO144" s="17"/>
      <c r="JAP144" s="17"/>
      <c r="JAQ144" s="17"/>
      <c r="JAR144" s="17"/>
      <c r="JAS144" s="17"/>
      <c r="JAT144" s="17"/>
      <c r="JAU144" s="17"/>
      <c r="JAV144" s="17"/>
      <c r="JAW144" s="17"/>
      <c r="JAX144" s="17"/>
      <c r="JAY144" s="17"/>
      <c r="JAZ144" s="17"/>
      <c r="JBA144" s="17"/>
      <c r="JBB144" s="17"/>
      <c r="JBC144" s="17"/>
      <c r="JBD144" s="17"/>
      <c r="JBE144" s="17"/>
      <c r="JBF144" s="17"/>
      <c r="JBG144" s="17"/>
      <c r="JBH144" s="17"/>
      <c r="JBI144" s="17"/>
      <c r="JBJ144" s="17"/>
      <c r="JBK144" s="17"/>
      <c r="JBL144" s="17"/>
      <c r="JBM144" s="17"/>
      <c r="JBN144" s="17"/>
      <c r="JBO144" s="17"/>
      <c r="JBP144" s="17"/>
      <c r="JBQ144" s="17"/>
      <c r="JBR144" s="17"/>
      <c r="JBS144" s="17"/>
      <c r="JBT144" s="17"/>
      <c r="JBU144" s="17"/>
      <c r="JBV144" s="17"/>
      <c r="JBW144" s="17"/>
      <c r="JBX144" s="17"/>
      <c r="JBY144" s="17"/>
      <c r="JBZ144" s="17"/>
      <c r="JCA144" s="17"/>
      <c r="JCB144" s="17"/>
      <c r="JCC144" s="17"/>
      <c r="JCD144" s="17"/>
      <c r="JCE144" s="17"/>
      <c r="JCF144" s="17"/>
      <c r="JCG144" s="17"/>
      <c r="JCH144" s="17"/>
      <c r="JCI144" s="17"/>
      <c r="JCJ144" s="17"/>
      <c r="JCK144" s="17"/>
      <c r="JCL144" s="17"/>
      <c r="JCM144" s="17"/>
      <c r="JCN144" s="17"/>
      <c r="JCO144" s="17"/>
      <c r="JCP144" s="17"/>
      <c r="JCQ144" s="17"/>
      <c r="JCR144" s="17"/>
      <c r="JCS144" s="17"/>
      <c r="JCT144" s="17"/>
      <c r="JCU144" s="17"/>
      <c r="JCV144" s="17"/>
      <c r="JCW144" s="17"/>
      <c r="JCX144" s="17"/>
      <c r="JCY144" s="17"/>
      <c r="JCZ144" s="17"/>
      <c r="JDA144" s="17"/>
      <c r="JDB144" s="17"/>
      <c r="JDC144" s="17"/>
      <c r="JDD144" s="17"/>
      <c r="JDE144" s="17"/>
      <c r="JDF144" s="17"/>
      <c r="JDG144" s="17"/>
      <c r="JDH144" s="17"/>
      <c r="JDI144" s="17"/>
      <c r="JDJ144" s="17"/>
      <c r="JDK144" s="17"/>
      <c r="JDL144" s="17"/>
      <c r="JDM144" s="17"/>
      <c r="JDN144" s="17"/>
      <c r="JDO144" s="17"/>
      <c r="JDP144" s="17"/>
      <c r="JDQ144" s="17"/>
      <c r="JDR144" s="17"/>
      <c r="JDS144" s="17"/>
      <c r="JDT144" s="17"/>
      <c r="JDU144" s="17"/>
      <c r="JDV144" s="17"/>
      <c r="JDW144" s="17"/>
      <c r="JDX144" s="17"/>
      <c r="JDY144" s="17"/>
      <c r="JDZ144" s="17"/>
      <c r="JEA144" s="17"/>
      <c r="JEB144" s="17"/>
      <c r="JEC144" s="17"/>
      <c r="JED144" s="17"/>
      <c r="JEE144" s="17"/>
      <c r="JEF144" s="17"/>
      <c r="JEG144" s="17"/>
      <c r="JEH144" s="17"/>
      <c r="JEI144" s="17"/>
      <c r="JEJ144" s="17"/>
      <c r="JEK144" s="17"/>
      <c r="JEL144" s="17"/>
      <c r="JEM144" s="17"/>
      <c r="JEN144" s="17"/>
      <c r="JEO144" s="17"/>
      <c r="JEP144" s="17"/>
      <c r="JEQ144" s="17"/>
      <c r="JER144" s="17"/>
      <c r="JES144" s="17"/>
      <c r="JET144" s="17"/>
      <c r="JEU144" s="17"/>
      <c r="JEV144" s="17"/>
      <c r="JEW144" s="17"/>
      <c r="JEX144" s="17"/>
      <c r="JEY144" s="17"/>
      <c r="JEZ144" s="17"/>
      <c r="JFA144" s="17"/>
      <c r="JFB144" s="17"/>
      <c r="JFC144" s="17"/>
      <c r="JFD144" s="17"/>
      <c r="JFE144" s="17"/>
      <c r="JFF144" s="17"/>
      <c r="JFG144" s="17"/>
      <c r="JFH144" s="17"/>
      <c r="JFI144" s="17"/>
      <c r="JFJ144" s="17"/>
      <c r="JFK144" s="17"/>
      <c r="JFL144" s="17"/>
      <c r="JFM144" s="17"/>
      <c r="JFN144" s="17"/>
      <c r="JFO144" s="17"/>
      <c r="JFP144" s="17"/>
      <c r="JFQ144" s="17"/>
      <c r="JFR144" s="17"/>
      <c r="JFS144" s="17"/>
      <c r="JFT144" s="17"/>
      <c r="JFU144" s="17"/>
      <c r="JFV144" s="17"/>
      <c r="JFW144" s="17"/>
      <c r="JFX144" s="17"/>
      <c r="JFY144" s="17"/>
      <c r="JFZ144" s="17"/>
      <c r="JGA144" s="17"/>
      <c r="JGB144" s="17"/>
      <c r="JGC144" s="17"/>
      <c r="JGD144" s="17"/>
      <c r="JGE144" s="17"/>
      <c r="JGF144" s="17"/>
      <c r="JGG144" s="17"/>
      <c r="JGH144" s="17"/>
      <c r="JGI144" s="17"/>
      <c r="JGJ144" s="17"/>
      <c r="JGK144" s="17"/>
      <c r="JGL144" s="17"/>
      <c r="JGM144" s="17"/>
      <c r="JGN144" s="17"/>
      <c r="JGO144" s="17"/>
      <c r="JGP144" s="17"/>
      <c r="JGQ144" s="17"/>
      <c r="JGR144" s="17"/>
      <c r="JGS144" s="17"/>
      <c r="JGT144" s="17"/>
      <c r="JGU144" s="17"/>
      <c r="JGV144" s="17"/>
      <c r="JGW144" s="17"/>
      <c r="JGX144" s="17"/>
      <c r="JGY144" s="17"/>
      <c r="JGZ144" s="17"/>
      <c r="JHA144" s="17"/>
      <c r="JHB144" s="17"/>
      <c r="JHC144" s="17"/>
      <c r="JHD144" s="17"/>
      <c r="JHE144" s="17"/>
      <c r="JHF144" s="17"/>
      <c r="JHG144" s="17"/>
      <c r="JHH144" s="17"/>
      <c r="JHI144" s="17"/>
      <c r="JHJ144" s="17"/>
      <c r="JHK144" s="17"/>
      <c r="JHL144" s="17"/>
      <c r="JHM144" s="17"/>
      <c r="JHN144" s="17"/>
      <c r="JHO144" s="17"/>
      <c r="JHP144" s="17"/>
      <c r="JHQ144" s="17"/>
      <c r="JHR144" s="17"/>
      <c r="JHS144" s="17"/>
      <c r="JHT144" s="17"/>
      <c r="JHU144" s="17"/>
      <c r="JHV144" s="17"/>
      <c r="JHW144" s="17"/>
      <c r="JHX144" s="17"/>
      <c r="JHY144" s="17"/>
      <c r="JHZ144" s="17"/>
      <c r="JIA144" s="17"/>
      <c r="JIB144" s="17"/>
      <c r="JIC144" s="17"/>
      <c r="JID144" s="17"/>
      <c r="JIE144" s="17"/>
      <c r="JIF144" s="17"/>
      <c r="JIG144" s="17"/>
      <c r="JIH144" s="17"/>
      <c r="JII144" s="17"/>
      <c r="JIJ144" s="17"/>
      <c r="JIK144" s="17"/>
      <c r="JIL144" s="17"/>
      <c r="JIM144" s="17"/>
      <c r="JIN144" s="17"/>
      <c r="JIO144" s="17"/>
      <c r="JIP144" s="17"/>
      <c r="JIQ144" s="17"/>
      <c r="JIR144" s="17"/>
      <c r="JIS144" s="17"/>
      <c r="JIT144" s="17"/>
      <c r="JIU144" s="17"/>
      <c r="JIV144" s="17"/>
      <c r="JIW144" s="17"/>
      <c r="JIX144" s="17"/>
      <c r="JIY144" s="17"/>
      <c r="JIZ144" s="17"/>
      <c r="JJA144" s="17"/>
      <c r="JJB144" s="17"/>
      <c r="JJC144" s="17"/>
      <c r="JJD144" s="17"/>
      <c r="JJE144" s="17"/>
      <c r="JJF144" s="17"/>
      <c r="JJG144" s="17"/>
      <c r="JJH144" s="17"/>
      <c r="JJI144" s="17"/>
      <c r="JJJ144" s="17"/>
      <c r="JJK144" s="17"/>
      <c r="JJL144" s="17"/>
      <c r="JJM144" s="17"/>
      <c r="JJN144" s="17"/>
      <c r="JJO144" s="17"/>
      <c r="JJP144" s="17"/>
      <c r="JJQ144" s="17"/>
      <c r="JJR144" s="17"/>
      <c r="JJS144" s="17"/>
      <c r="JJT144" s="17"/>
      <c r="JJU144" s="17"/>
      <c r="JJV144" s="17"/>
      <c r="JJW144" s="17"/>
      <c r="JJX144" s="17"/>
      <c r="JJY144" s="17"/>
      <c r="JJZ144" s="17"/>
      <c r="JKA144" s="17"/>
      <c r="JKB144" s="17"/>
      <c r="JKC144" s="17"/>
      <c r="JKD144" s="17"/>
      <c r="JKE144" s="17"/>
      <c r="JKF144" s="17"/>
      <c r="JKG144" s="17"/>
      <c r="JKH144" s="17"/>
      <c r="JKI144" s="17"/>
      <c r="JKJ144" s="17"/>
      <c r="JKK144" s="17"/>
      <c r="JKL144" s="17"/>
      <c r="JKM144" s="17"/>
      <c r="JKN144" s="17"/>
      <c r="JKO144" s="17"/>
      <c r="JKP144" s="17"/>
      <c r="JKQ144" s="17"/>
      <c r="JKR144" s="17"/>
      <c r="JKS144" s="17"/>
      <c r="JKT144" s="17"/>
      <c r="JKU144" s="17"/>
      <c r="JKV144" s="17"/>
      <c r="JKW144" s="17"/>
      <c r="JKX144" s="17"/>
      <c r="JKY144" s="17"/>
      <c r="JKZ144" s="17"/>
      <c r="JLA144" s="17"/>
      <c r="JLB144" s="17"/>
      <c r="JLC144" s="17"/>
      <c r="JLD144" s="17"/>
      <c r="JLE144" s="17"/>
      <c r="JLF144" s="17"/>
      <c r="JLG144" s="17"/>
      <c r="JLH144" s="17"/>
      <c r="JLI144" s="17"/>
      <c r="JLJ144" s="17"/>
      <c r="JLK144" s="17"/>
      <c r="JLL144" s="17"/>
      <c r="JLM144" s="17"/>
      <c r="JLN144" s="17"/>
      <c r="JLO144" s="17"/>
      <c r="JLP144" s="17"/>
      <c r="JLQ144" s="17"/>
      <c r="JLR144" s="17"/>
      <c r="JLS144" s="17"/>
      <c r="JLT144" s="17"/>
      <c r="JLU144" s="17"/>
      <c r="JLV144" s="17"/>
      <c r="JLW144" s="17"/>
      <c r="JLX144" s="17"/>
      <c r="JLY144" s="17"/>
      <c r="JLZ144" s="17"/>
      <c r="JMA144" s="17"/>
      <c r="JMB144" s="17"/>
      <c r="JMC144" s="17"/>
      <c r="JMD144" s="17"/>
      <c r="JME144" s="17"/>
      <c r="JMF144" s="17"/>
      <c r="JMG144" s="17"/>
      <c r="JMH144" s="17"/>
      <c r="JMI144" s="17"/>
      <c r="JMJ144" s="17"/>
      <c r="JMK144" s="17"/>
      <c r="JML144" s="17"/>
      <c r="JMM144" s="17"/>
      <c r="JMN144" s="17"/>
      <c r="JMO144" s="17"/>
      <c r="JMP144" s="17"/>
      <c r="JMQ144" s="17"/>
      <c r="JMR144" s="17"/>
      <c r="JMS144" s="17"/>
      <c r="JMT144" s="17"/>
      <c r="JMU144" s="17"/>
      <c r="JMV144" s="17"/>
      <c r="JMW144" s="17"/>
      <c r="JMX144" s="17"/>
      <c r="JMY144" s="17"/>
      <c r="JMZ144" s="17"/>
      <c r="JNA144" s="17"/>
      <c r="JNB144" s="17"/>
      <c r="JNC144" s="17"/>
      <c r="JND144" s="17"/>
      <c r="JNE144" s="17"/>
      <c r="JNF144" s="17"/>
      <c r="JNG144" s="17"/>
      <c r="JNH144" s="17"/>
      <c r="JNI144" s="17"/>
      <c r="JNJ144" s="17"/>
      <c r="JNK144" s="17"/>
      <c r="JNL144" s="17"/>
      <c r="JNM144" s="17"/>
      <c r="JNN144" s="17"/>
      <c r="JNO144" s="17"/>
      <c r="JNP144" s="17"/>
      <c r="JNQ144" s="17"/>
      <c r="JNR144" s="17"/>
      <c r="JNS144" s="17"/>
      <c r="JNT144" s="17"/>
      <c r="JNU144" s="17"/>
      <c r="JNV144" s="17"/>
      <c r="JNW144" s="17"/>
      <c r="JNX144" s="17"/>
      <c r="JNY144" s="17"/>
      <c r="JNZ144" s="17"/>
      <c r="JOA144" s="17"/>
      <c r="JOB144" s="17"/>
      <c r="JOC144" s="17"/>
      <c r="JOD144" s="17"/>
      <c r="JOE144" s="17"/>
      <c r="JOF144" s="17"/>
      <c r="JOG144" s="17"/>
      <c r="JOH144" s="17"/>
      <c r="JOI144" s="17"/>
      <c r="JOJ144" s="17"/>
      <c r="JOK144" s="17"/>
      <c r="JOL144" s="17"/>
      <c r="JOM144" s="17"/>
      <c r="JON144" s="17"/>
      <c r="JOO144" s="17"/>
      <c r="JOP144" s="17"/>
      <c r="JOQ144" s="17"/>
      <c r="JOR144" s="17"/>
      <c r="JOS144" s="17"/>
      <c r="JOT144" s="17"/>
      <c r="JOU144" s="17"/>
      <c r="JOV144" s="17"/>
      <c r="JOW144" s="17"/>
      <c r="JOX144" s="17"/>
      <c r="JOY144" s="17"/>
      <c r="JOZ144" s="17"/>
      <c r="JPA144" s="17"/>
      <c r="JPB144" s="17"/>
      <c r="JPC144" s="17"/>
      <c r="JPD144" s="17"/>
      <c r="JPE144" s="17"/>
      <c r="JPF144" s="17"/>
      <c r="JPG144" s="17"/>
      <c r="JPH144" s="17"/>
      <c r="JPI144" s="17"/>
      <c r="JPJ144" s="17"/>
      <c r="JPK144" s="17"/>
      <c r="JPL144" s="17"/>
      <c r="JPM144" s="17"/>
      <c r="JPN144" s="17"/>
      <c r="JPO144" s="17"/>
      <c r="JPP144" s="17"/>
      <c r="JPQ144" s="17"/>
      <c r="JPR144" s="17"/>
      <c r="JPS144" s="17"/>
      <c r="JPT144" s="17"/>
      <c r="JPU144" s="17"/>
      <c r="JPV144" s="17"/>
      <c r="JPW144" s="17"/>
      <c r="JPX144" s="17"/>
      <c r="JPY144" s="17"/>
      <c r="JPZ144" s="17"/>
      <c r="JQA144" s="17"/>
      <c r="JQB144" s="17"/>
      <c r="JQC144" s="17"/>
      <c r="JQD144" s="17"/>
      <c r="JQE144" s="17"/>
      <c r="JQF144" s="17"/>
      <c r="JQG144" s="17"/>
      <c r="JQH144" s="17"/>
      <c r="JQI144" s="17"/>
      <c r="JQJ144" s="17"/>
      <c r="JQK144" s="17"/>
      <c r="JQL144" s="17"/>
      <c r="JQM144" s="17"/>
      <c r="JQN144" s="17"/>
      <c r="JQO144" s="17"/>
      <c r="JQP144" s="17"/>
      <c r="JQQ144" s="17"/>
      <c r="JQR144" s="17"/>
      <c r="JQS144" s="17"/>
      <c r="JQT144" s="17"/>
      <c r="JQU144" s="17"/>
      <c r="JQV144" s="17"/>
      <c r="JQW144" s="17"/>
      <c r="JQX144" s="17"/>
      <c r="JQY144" s="17"/>
      <c r="JQZ144" s="17"/>
      <c r="JRA144" s="17"/>
      <c r="JRB144" s="17"/>
      <c r="JRC144" s="17"/>
      <c r="JRD144" s="17"/>
      <c r="JRE144" s="17"/>
      <c r="JRF144" s="17"/>
      <c r="JRG144" s="17"/>
      <c r="JRH144" s="17"/>
      <c r="JRI144" s="17"/>
      <c r="JRJ144" s="17"/>
      <c r="JRK144" s="17"/>
      <c r="JRL144" s="17"/>
      <c r="JRM144" s="17"/>
      <c r="JRN144" s="17"/>
      <c r="JRO144" s="17"/>
      <c r="JRP144" s="17"/>
      <c r="JRQ144" s="17"/>
      <c r="JRR144" s="17"/>
      <c r="JRS144" s="17"/>
      <c r="JRT144" s="17"/>
      <c r="JRU144" s="17"/>
      <c r="JRV144" s="17"/>
      <c r="JRW144" s="17"/>
      <c r="JRX144" s="17"/>
      <c r="JRY144" s="17"/>
      <c r="JRZ144" s="17"/>
      <c r="JSA144" s="17"/>
      <c r="JSB144" s="17"/>
      <c r="JSC144" s="17"/>
      <c r="JSD144" s="17"/>
      <c r="JSE144" s="17"/>
      <c r="JSF144" s="17"/>
      <c r="JSG144" s="17"/>
      <c r="JSH144" s="17"/>
      <c r="JSI144" s="17"/>
      <c r="JSJ144" s="17"/>
      <c r="JSK144" s="17"/>
      <c r="JSL144" s="17"/>
      <c r="JSM144" s="17"/>
      <c r="JSN144" s="17"/>
      <c r="JSO144" s="17"/>
      <c r="JSP144" s="17"/>
      <c r="JSQ144" s="17"/>
      <c r="JSR144" s="17"/>
      <c r="JSS144" s="17"/>
      <c r="JST144" s="17"/>
      <c r="JSU144" s="17"/>
      <c r="JSV144" s="17"/>
      <c r="JSW144" s="17"/>
      <c r="JSX144" s="17"/>
      <c r="JSY144" s="17"/>
      <c r="JSZ144" s="17"/>
      <c r="JTA144" s="17"/>
      <c r="JTB144" s="17"/>
      <c r="JTC144" s="17"/>
      <c r="JTD144" s="17"/>
      <c r="JTE144" s="17"/>
      <c r="JTF144" s="17"/>
      <c r="JTG144" s="17"/>
      <c r="JTH144" s="17"/>
      <c r="JTI144" s="17"/>
      <c r="JTJ144" s="17"/>
      <c r="JTK144" s="17"/>
      <c r="JTL144" s="17"/>
      <c r="JTM144" s="17"/>
      <c r="JTN144" s="17"/>
      <c r="JTO144" s="17"/>
      <c r="JTP144" s="17"/>
      <c r="JTQ144" s="17"/>
      <c r="JTR144" s="17"/>
      <c r="JTS144" s="17"/>
      <c r="JTT144" s="17"/>
      <c r="JTU144" s="17"/>
      <c r="JTV144" s="17"/>
      <c r="JTW144" s="17"/>
      <c r="JTX144" s="17"/>
      <c r="JTY144" s="17"/>
      <c r="JTZ144" s="17"/>
      <c r="JUA144" s="17"/>
      <c r="JUB144" s="17"/>
      <c r="JUC144" s="17"/>
      <c r="JUD144" s="17"/>
      <c r="JUE144" s="17"/>
      <c r="JUF144" s="17"/>
      <c r="JUG144" s="17"/>
      <c r="JUH144" s="17"/>
      <c r="JUI144" s="17"/>
      <c r="JUJ144" s="17"/>
      <c r="JUK144" s="17"/>
      <c r="JUL144" s="17"/>
      <c r="JUM144" s="17"/>
      <c r="JUN144" s="17"/>
      <c r="JUO144" s="17"/>
      <c r="JUP144" s="17"/>
      <c r="JUQ144" s="17"/>
      <c r="JUR144" s="17"/>
      <c r="JUS144" s="17"/>
      <c r="JUT144" s="17"/>
      <c r="JUU144" s="17"/>
      <c r="JUV144" s="17"/>
      <c r="JUW144" s="17"/>
      <c r="JUX144" s="17"/>
      <c r="JUY144" s="17"/>
      <c r="JUZ144" s="17"/>
      <c r="JVA144" s="17"/>
      <c r="JVB144" s="17"/>
      <c r="JVC144" s="17"/>
      <c r="JVD144" s="17"/>
      <c r="JVE144" s="17"/>
      <c r="JVF144" s="17"/>
      <c r="JVG144" s="17"/>
      <c r="JVH144" s="17"/>
      <c r="JVI144" s="17"/>
      <c r="JVJ144" s="17"/>
      <c r="JVK144" s="17"/>
      <c r="JVL144" s="17"/>
      <c r="JVM144" s="17"/>
      <c r="JVN144" s="17"/>
      <c r="JVO144" s="17"/>
      <c r="JVP144" s="17"/>
      <c r="JVQ144" s="17"/>
      <c r="JVR144" s="17"/>
      <c r="JVS144" s="17"/>
      <c r="JVT144" s="17"/>
      <c r="JVU144" s="17"/>
      <c r="JVV144" s="17"/>
      <c r="JVW144" s="17"/>
      <c r="JVX144" s="17"/>
      <c r="JVY144" s="17"/>
      <c r="JVZ144" s="17"/>
      <c r="JWA144" s="17"/>
      <c r="JWB144" s="17"/>
      <c r="JWC144" s="17"/>
      <c r="JWD144" s="17"/>
      <c r="JWE144" s="17"/>
      <c r="JWF144" s="17"/>
      <c r="JWG144" s="17"/>
      <c r="JWH144" s="17"/>
      <c r="JWI144" s="17"/>
      <c r="JWJ144" s="17"/>
      <c r="JWK144" s="17"/>
      <c r="JWL144" s="17"/>
      <c r="JWM144" s="17"/>
      <c r="JWN144" s="17"/>
      <c r="JWO144" s="17"/>
      <c r="JWP144" s="17"/>
      <c r="JWQ144" s="17"/>
      <c r="JWR144" s="17"/>
      <c r="JWS144" s="17"/>
      <c r="JWT144" s="17"/>
      <c r="JWU144" s="17"/>
      <c r="JWV144" s="17"/>
      <c r="JWW144" s="17"/>
      <c r="JWX144" s="17"/>
      <c r="JWY144" s="17"/>
      <c r="JWZ144" s="17"/>
      <c r="JXA144" s="17"/>
      <c r="JXB144" s="17"/>
      <c r="JXC144" s="17"/>
      <c r="JXD144" s="17"/>
      <c r="JXE144" s="17"/>
      <c r="JXF144" s="17"/>
      <c r="JXG144" s="17"/>
      <c r="JXH144" s="17"/>
      <c r="JXI144" s="17"/>
      <c r="JXJ144" s="17"/>
      <c r="JXK144" s="17"/>
      <c r="JXL144" s="17"/>
      <c r="JXM144" s="17"/>
      <c r="JXN144" s="17"/>
      <c r="JXO144" s="17"/>
      <c r="JXP144" s="17"/>
      <c r="JXQ144" s="17"/>
      <c r="JXR144" s="17"/>
      <c r="JXS144" s="17"/>
      <c r="JXT144" s="17"/>
      <c r="JXU144" s="17"/>
      <c r="JXV144" s="17"/>
      <c r="JXW144" s="17"/>
      <c r="JXX144" s="17"/>
      <c r="JXY144" s="17"/>
      <c r="JXZ144" s="17"/>
      <c r="JYA144" s="17"/>
      <c r="JYB144" s="17"/>
      <c r="JYC144" s="17"/>
      <c r="JYD144" s="17"/>
      <c r="JYE144" s="17"/>
      <c r="JYF144" s="17"/>
      <c r="JYG144" s="17"/>
      <c r="JYH144" s="17"/>
      <c r="JYI144" s="17"/>
      <c r="JYJ144" s="17"/>
      <c r="JYK144" s="17"/>
      <c r="JYL144" s="17"/>
      <c r="JYM144" s="17"/>
      <c r="JYN144" s="17"/>
      <c r="JYO144" s="17"/>
      <c r="JYP144" s="17"/>
      <c r="JYQ144" s="17"/>
      <c r="JYR144" s="17"/>
      <c r="JYS144" s="17"/>
      <c r="JYT144" s="17"/>
      <c r="JYU144" s="17"/>
      <c r="JYV144" s="17"/>
      <c r="JYW144" s="17"/>
      <c r="JYX144" s="17"/>
      <c r="JYY144" s="17"/>
      <c r="JYZ144" s="17"/>
      <c r="JZA144" s="17"/>
      <c r="JZB144" s="17"/>
      <c r="JZC144" s="17"/>
      <c r="JZD144" s="17"/>
      <c r="JZE144" s="17"/>
      <c r="JZF144" s="17"/>
      <c r="JZG144" s="17"/>
      <c r="JZH144" s="17"/>
      <c r="JZI144" s="17"/>
      <c r="JZJ144" s="17"/>
      <c r="JZK144" s="17"/>
      <c r="JZL144" s="17"/>
      <c r="JZM144" s="17"/>
      <c r="JZN144" s="17"/>
      <c r="JZO144" s="17"/>
      <c r="JZP144" s="17"/>
      <c r="JZQ144" s="17"/>
      <c r="JZR144" s="17"/>
      <c r="JZS144" s="17"/>
      <c r="JZT144" s="17"/>
      <c r="JZU144" s="17"/>
      <c r="JZV144" s="17"/>
      <c r="JZW144" s="17"/>
      <c r="JZX144" s="17"/>
      <c r="JZY144" s="17"/>
      <c r="JZZ144" s="17"/>
      <c r="KAA144" s="17"/>
      <c r="KAB144" s="17"/>
      <c r="KAC144" s="17"/>
      <c r="KAD144" s="17"/>
      <c r="KAE144" s="17"/>
      <c r="KAF144" s="17"/>
      <c r="KAG144" s="17"/>
      <c r="KAH144" s="17"/>
      <c r="KAI144" s="17"/>
      <c r="KAJ144" s="17"/>
      <c r="KAK144" s="17"/>
      <c r="KAL144" s="17"/>
      <c r="KAM144" s="17"/>
      <c r="KAN144" s="17"/>
      <c r="KAO144" s="17"/>
      <c r="KAP144" s="17"/>
      <c r="KAQ144" s="17"/>
      <c r="KAR144" s="17"/>
      <c r="KAS144" s="17"/>
      <c r="KAT144" s="17"/>
      <c r="KAU144" s="17"/>
      <c r="KAV144" s="17"/>
      <c r="KAW144" s="17"/>
      <c r="KAX144" s="17"/>
      <c r="KAY144" s="17"/>
      <c r="KAZ144" s="17"/>
      <c r="KBA144" s="17"/>
      <c r="KBB144" s="17"/>
      <c r="KBC144" s="17"/>
      <c r="KBD144" s="17"/>
      <c r="KBE144" s="17"/>
      <c r="KBF144" s="17"/>
      <c r="KBG144" s="17"/>
      <c r="KBH144" s="17"/>
      <c r="KBI144" s="17"/>
      <c r="KBJ144" s="17"/>
      <c r="KBK144" s="17"/>
      <c r="KBL144" s="17"/>
      <c r="KBM144" s="17"/>
      <c r="KBN144" s="17"/>
      <c r="KBO144" s="17"/>
      <c r="KBP144" s="17"/>
      <c r="KBQ144" s="17"/>
      <c r="KBR144" s="17"/>
      <c r="KBS144" s="17"/>
      <c r="KBT144" s="17"/>
      <c r="KBU144" s="17"/>
      <c r="KBV144" s="17"/>
      <c r="KBW144" s="17"/>
      <c r="KBX144" s="17"/>
      <c r="KBY144" s="17"/>
      <c r="KBZ144" s="17"/>
      <c r="KCA144" s="17"/>
      <c r="KCB144" s="17"/>
      <c r="KCC144" s="17"/>
      <c r="KCD144" s="17"/>
      <c r="KCE144" s="17"/>
      <c r="KCF144" s="17"/>
      <c r="KCG144" s="17"/>
      <c r="KCH144" s="17"/>
      <c r="KCI144" s="17"/>
      <c r="KCJ144" s="17"/>
      <c r="KCK144" s="17"/>
      <c r="KCL144" s="17"/>
      <c r="KCM144" s="17"/>
      <c r="KCN144" s="17"/>
      <c r="KCO144" s="17"/>
      <c r="KCP144" s="17"/>
      <c r="KCQ144" s="17"/>
      <c r="KCR144" s="17"/>
      <c r="KCS144" s="17"/>
      <c r="KCT144" s="17"/>
      <c r="KCU144" s="17"/>
      <c r="KCV144" s="17"/>
      <c r="KCW144" s="17"/>
      <c r="KCX144" s="17"/>
      <c r="KCY144" s="17"/>
      <c r="KCZ144" s="17"/>
      <c r="KDA144" s="17"/>
      <c r="KDB144" s="17"/>
      <c r="KDC144" s="17"/>
      <c r="KDD144" s="17"/>
      <c r="KDE144" s="17"/>
      <c r="KDF144" s="17"/>
      <c r="KDG144" s="17"/>
      <c r="KDH144" s="17"/>
      <c r="KDI144" s="17"/>
      <c r="KDJ144" s="17"/>
      <c r="KDK144" s="17"/>
      <c r="KDL144" s="17"/>
      <c r="KDM144" s="17"/>
      <c r="KDN144" s="17"/>
      <c r="KDO144" s="17"/>
      <c r="KDP144" s="17"/>
      <c r="KDQ144" s="17"/>
      <c r="KDR144" s="17"/>
      <c r="KDS144" s="17"/>
      <c r="KDT144" s="17"/>
      <c r="KDU144" s="17"/>
      <c r="KDV144" s="17"/>
      <c r="KDW144" s="17"/>
      <c r="KDX144" s="17"/>
      <c r="KDY144" s="17"/>
      <c r="KDZ144" s="17"/>
      <c r="KEA144" s="17"/>
      <c r="KEB144" s="17"/>
      <c r="KEC144" s="17"/>
      <c r="KED144" s="17"/>
      <c r="KEE144" s="17"/>
      <c r="KEF144" s="17"/>
      <c r="KEG144" s="17"/>
      <c r="KEH144" s="17"/>
      <c r="KEI144" s="17"/>
      <c r="KEJ144" s="17"/>
      <c r="KEK144" s="17"/>
      <c r="KEL144" s="17"/>
      <c r="KEM144" s="17"/>
      <c r="KEN144" s="17"/>
      <c r="KEO144" s="17"/>
      <c r="KEP144" s="17"/>
      <c r="KEQ144" s="17"/>
      <c r="KER144" s="17"/>
      <c r="KES144" s="17"/>
      <c r="KET144" s="17"/>
      <c r="KEU144" s="17"/>
      <c r="KEV144" s="17"/>
      <c r="KEW144" s="17"/>
      <c r="KEX144" s="17"/>
      <c r="KEY144" s="17"/>
      <c r="KEZ144" s="17"/>
      <c r="KFA144" s="17"/>
      <c r="KFB144" s="17"/>
      <c r="KFC144" s="17"/>
      <c r="KFD144" s="17"/>
      <c r="KFE144" s="17"/>
      <c r="KFF144" s="17"/>
      <c r="KFG144" s="17"/>
      <c r="KFH144" s="17"/>
      <c r="KFI144" s="17"/>
      <c r="KFJ144" s="17"/>
      <c r="KFK144" s="17"/>
      <c r="KFL144" s="17"/>
      <c r="KFM144" s="17"/>
      <c r="KFN144" s="17"/>
      <c r="KFO144" s="17"/>
      <c r="KFP144" s="17"/>
      <c r="KFQ144" s="17"/>
      <c r="KFR144" s="17"/>
      <c r="KFS144" s="17"/>
      <c r="KFT144" s="17"/>
      <c r="KFU144" s="17"/>
      <c r="KFV144" s="17"/>
      <c r="KFW144" s="17"/>
      <c r="KFX144" s="17"/>
      <c r="KFY144" s="17"/>
      <c r="KFZ144" s="17"/>
      <c r="KGA144" s="17"/>
      <c r="KGB144" s="17"/>
      <c r="KGC144" s="17"/>
      <c r="KGD144" s="17"/>
      <c r="KGE144" s="17"/>
      <c r="KGF144" s="17"/>
      <c r="KGG144" s="17"/>
      <c r="KGH144" s="17"/>
      <c r="KGI144" s="17"/>
      <c r="KGJ144" s="17"/>
      <c r="KGK144" s="17"/>
      <c r="KGL144" s="17"/>
      <c r="KGM144" s="17"/>
      <c r="KGN144" s="17"/>
      <c r="KGO144" s="17"/>
      <c r="KGP144" s="17"/>
      <c r="KGQ144" s="17"/>
      <c r="KGR144" s="17"/>
      <c r="KGS144" s="17"/>
      <c r="KGT144" s="17"/>
      <c r="KGU144" s="17"/>
      <c r="KGV144" s="17"/>
      <c r="KGW144" s="17"/>
      <c r="KGX144" s="17"/>
      <c r="KGY144" s="17"/>
      <c r="KGZ144" s="17"/>
      <c r="KHA144" s="17"/>
      <c r="KHB144" s="17"/>
      <c r="KHC144" s="17"/>
      <c r="KHD144" s="17"/>
      <c r="KHE144" s="17"/>
      <c r="KHF144" s="17"/>
      <c r="KHG144" s="17"/>
      <c r="KHH144" s="17"/>
      <c r="KHI144" s="17"/>
      <c r="KHJ144" s="17"/>
      <c r="KHK144" s="17"/>
      <c r="KHL144" s="17"/>
      <c r="KHM144" s="17"/>
      <c r="KHN144" s="17"/>
      <c r="KHO144" s="17"/>
      <c r="KHP144" s="17"/>
      <c r="KHQ144" s="17"/>
      <c r="KHR144" s="17"/>
      <c r="KHS144" s="17"/>
      <c r="KHT144" s="17"/>
      <c r="KHU144" s="17"/>
      <c r="KHV144" s="17"/>
      <c r="KHW144" s="17"/>
      <c r="KHX144" s="17"/>
      <c r="KHY144" s="17"/>
      <c r="KHZ144" s="17"/>
      <c r="KIA144" s="17"/>
      <c r="KIB144" s="17"/>
      <c r="KIC144" s="17"/>
      <c r="KID144" s="17"/>
      <c r="KIE144" s="17"/>
      <c r="KIF144" s="17"/>
      <c r="KIG144" s="17"/>
      <c r="KIH144" s="17"/>
      <c r="KII144" s="17"/>
      <c r="KIJ144" s="17"/>
      <c r="KIK144" s="17"/>
      <c r="KIL144" s="17"/>
      <c r="KIM144" s="17"/>
      <c r="KIN144" s="17"/>
      <c r="KIO144" s="17"/>
      <c r="KIP144" s="17"/>
      <c r="KIQ144" s="17"/>
      <c r="KIR144" s="17"/>
      <c r="KIS144" s="17"/>
      <c r="KIT144" s="17"/>
      <c r="KIU144" s="17"/>
      <c r="KIV144" s="17"/>
      <c r="KIW144" s="17"/>
      <c r="KIX144" s="17"/>
      <c r="KIY144" s="17"/>
      <c r="KIZ144" s="17"/>
      <c r="KJA144" s="17"/>
      <c r="KJB144" s="17"/>
      <c r="KJC144" s="17"/>
      <c r="KJD144" s="17"/>
      <c r="KJE144" s="17"/>
      <c r="KJF144" s="17"/>
      <c r="KJG144" s="17"/>
      <c r="KJH144" s="17"/>
      <c r="KJI144" s="17"/>
      <c r="KJJ144" s="17"/>
      <c r="KJK144" s="17"/>
      <c r="KJL144" s="17"/>
      <c r="KJM144" s="17"/>
      <c r="KJN144" s="17"/>
      <c r="KJO144" s="17"/>
      <c r="KJP144" s="17"/>
      <c r="KJQ144" s="17"/>
      <c r="KJR144" s="17"/>
      <c r="KJS144" s="17"/>
      <c r="KJT144" s="17"/>
      <c r="KJU144" s="17"/>
      <c r="KJV144" s="17"/>
      <c r="KJW144" s="17"/>
      <c r="KJX144" s="17"/>
      <c r="KJY144" s="17"/>
      <c r="KJZ144" s="17"/>
      <c r="KKA144" s="17"/>
      <c r="KKB144" s="17"/>
      <c r="KKC144" s="17"/>
      <c r="KKD144" s="17"/>
      <c r="KKE144" s="17"/>
      <c r="KKF144" s="17"/>
      <c r="KKG144" s="17"/>
      <c r="KKH144" s="17"/>
      <c r="KKI144" s="17"/>
      <c r="KKJ144" s="17"/>
      <c r="KKK144" s="17"/>
      <c r="KKL144" s="17"/>
      <c r="KKM144" s="17"/>
      <c r="KKN144" s="17"/>
      <c r="KKO144" s="17"/>
      <c r="KKP144" s="17"/>
      <c r="KKQ144" s="17"/>
      <c r="KKR144" s="17"/>
      <c r="KKS144" s="17"/>
      <c r="KKT144" s="17"/>
      <c r="KKU144" s="17"/>
      <c r="KKV144" s="17"/>
      <c r="KKW144" s="17"/>
      <c r="KKX144" s="17"/>
      <c r="KKY144" s="17"/>
      <c r="KKZ144" s="17"/>
      <c r="KLA144" s="17"/>
      <c r="KLB144" s="17"/>
      <c r="KLC144" s="17"/>
      <c r="KLD144" s="17"/>
      <c r="KLE144" s="17"/>
      <c r="KLF144" s="17"/>
      <c r="KLG144" s="17"/>
      <c r="KLH144" s="17"/>
      <c r="KLI144" s="17"/>
      <c r="KLJ144" s="17"/>
      <c r="KLK144" s="17"/>
      <c r="KLL144" s="17"/>
      <c r="KLM144" s="17"/>
      <c r="KLN144" s="17"/>
      <c r="KLO144" s="17"/>
      <c r="KLP144" s="17"/>
      <c r="KLQ144" s="17"/>
      <c r="KLR144" s="17"/>
      <c r="KLS144" s="17"/>
      <c r="KLT144" s="17"/>
      <c r="KLU144" s="17"/>
      <c r="KLV144" s="17"/>
      <c r="KLW144" s="17"/>
      <c r="KLX144" s="17"/>
      <c r="KLY144" s="17"/>
      <c r="KLZ144" s="17"/>
      <c r="KMA144" s="17"/>
      <c r="KMB144" s="17"/>
      <c r="KMC144" s="17"/>
      <c r="KMD144" s="17"/>
      <c r="KME144" s="17"/>
      <c r="KMF144" s="17"/>
      <c r="KMG144" s="17"/>
      <c r="KMH144" s="17"/>
      <c r="KMI144" s="17"/>
      <c r="KMJ144" s="17"/>
      <c r="KMK144" s="17"/>
      <c r="KML144" s="17"/>
      <c r="KMM144" s="17"/>
      <c r="KMN144" s="17"/>
      <c r="KMO144" s="17"/>
      <c r="KMP144" s="17"/>
      <c r="KMQ144" s="17"/>
      <c r="KMR144" s="17"/>
      <c r="KMS144" s="17"/>
      <c r="KMT144" s="17"/>
      <c r="KMU144" s="17"/>
      <c r="KMV144" s="17"/>
      <c r="KMW144" s="17"/>
      <c r="KMX144" s="17"/>
      <c r="KMY144" s="17"/>
      <c r="KMZ144" s="17"/>
      <c r="KNA144" s="17"/>
      <c r="KNB144" s="17"/>
      <c r="KNC144" s="17"/>
      <c r="KND144" s="17"/>
      <c r="KNE144" s="17"/>
      <c r="KNF144" s="17"/>
      <c r="KNG144" s="17"/>
      <c r="KNH144" s="17"/>
      <c r="KNI144" s="17"/>
      <c r="KNJ144" s="17"/>
      <c r="KNK144" s="17"/>
      <c r="KNL144" s="17"/>
      <c r="KNM144" s="17"/>
      <c r="KNN144" s="17"/>
      <c r="KNO144" s="17"/>
      <c r="KNP144" s="17"/>
      <c r="KNQ144" s="17"/>
      <c r="KNR144" s="17"/>
      <c r="KNS144" s="17"/>
      <c r="KNT144" s="17"/>
      <c r="KNU144" s="17"/>
      <c r="KNV144" s="17"/>
      <c r="KNW144" s="17"/>
      <c r="KNX144" s="17"/>
      <c r="KNY144" s="17"/>
      <c r="KNZ144" s="17"/>
      <c r="KOA144" s="17"/>
      <c r="KOB144" s="17"/>
      <c r="KOC144" s="17"/>
      <c r="KOD144" s="17"/>
      <c r="KOE144" s="17"/>
      <c r="KOF144" s="17"/>
      <c r="KOG144" s="17"/>
      <c r="KOH144" s="17"/>
      <c r="KOI144" s="17"/>
      <c r="KOJ144" s="17"/>
      <c r="KOK144" s="17"/>
      <c r="KOL144" s="17"/>
      <c r="KOM144" s="17"/>
      <c r="KON144" s="17"/>
      <c r="KOO144" s="17"/>
      <c r="KOP144" s="17"/>
      <c r="KOQ144" s="17"/>
      <c r="KOR144" s="17"/>
      <c r="KOS144" s="17"/>
      <c r="KOT144" s="17"/>
      <c r="KOU144" s="17"/>
      <c r="KOV144" s="17"/>
      <c r="KOW144" s="17"/>
      <c r="KOX144" s="17"/>
      <c r="KOY144" s="17"/>
      <c r="KOZ144" s="17"/>
      <c r="KPA144" s="17"/>
      <c r="KPB144" s="17"/>
      <c r="KPC144" s="17"/>
      <c r="KPD144" s="17"/>
      <c r="KPE144" s="17"/>
      <c r="KPF144" s="17"/>
      <c r="KPG144" s="17"/>
      <c r="KPH144" s="17"/>
      <c r="KPI144" s="17"/>
      <c r="KPJ144" s="17"/>
      <c r="KPK144" s="17"/>
      <c r="KPL144" s="17"/>
      <c r="KPM144" s="17"/>
      <c r="KPN144" s="17"/>
      <c r="KPO144" s="17"/>
      <c r="KPP144" s="17"/>
      <c r="KPQ144" s="17"/>
      <c r="KPR144" s="17"/>
      <c r="KPS144" s="17"/>
      <c r="KPT144" s="17"/>
      <c r="KPU144" s="17"/>
      <c r="KPV144" s="17"/>
      <c r="KPW144" s="17"/>
      <c r="KPX144" s="17"/>
      <c r="KPY144" s="17"/>
      <c r="KPZ144" s="17"/>
      <c r="KQA144" s="17"/>
      <c r="KQB144" s="17"/>
      <c r="KQC144" s="17"/>
      <c r="KQD144" s="17"/>
      <c r="KQE144" s="17"/>
      <c r="KQF144" s="17"/>
      <c r="KQG144" s="17"/>
      <c r="KQH144" s="17"/>
      <c r="KQI144" s="17"/>
      <c r="KQJ144" s="17"/>
      <c r="KQK144" s="17"/>
      <c r="KQL144" s="17"/>
      <c r="KQM144" s="17"/>
      <c r="KQN144" s="17"/>
      <c r="KQO144" s="17"/>
      <c r="KQP144" s="17"/>
      <c r="KQQ144" s="17"/>
      <c r="KQR144" s="17"/>
      <c r="KQS144" s="17"/>
      <c r="KQT144" s="17"/>
      <c r="KQU144" s="17"/>
      <c r="KQV144" s="17"/>
      <c r="KQW144" s="17"/>
      <c r="KQX144" s="17"/>
      <c r="KQY144" s="17"/>
      <c r="KQZ144" s="17"/>
      <c r="KRA144" s="17"/>
      <c r="KRB144" s="17"/>
      <c r="KRC144" s="17"/>
      <c r="KRD144" s="17"/>
      <c r="KRE144" s="17"/>
      <c r="KRF144" s="17"/>
      <c r="KRG144" s="17"/>
      <c r="KRH144" s="17"/>
      <c r="KRI144" s="17"/>
      <c r="KRJ144" s="17"/>
      <c r="KRK144" s="17"/>
      <c r="KRL144" s="17"/>
      <c r="KRM144" s="17"/>
      <c r="KRN144" s="17"/>
      <c r="KRO144" s="17"/>
      <c r="KRP144" s="17"/>
      <c r="KRQ144" s="17"/>
      <c r="KRR144" s="17"/>
      <c r="KRS144" s="17"/>
      <c r="KRT144" s="17"/>
      <c r="KRU144" s="17"/>
      <c r="KRV144" s="17"/>
      <c r="KRW144" s="17"/>
      <c r="KRX144" s="17"/>
      <c r="KRY144" s="17"/>
      <c r="KRZ144" s="17"/>
      <c r="KSA144" s="17"/>
      <c r="KSB144" s="17"/>
      <c r="KSC144" s="17"/>
      <c r="KSD144" s="17"/>
      <c r="KSE144" s="17"/>
      <c r="KSF144" s="17"/>
      <c r="KSG144" s="17"/>
      <c r="KSH144" s="17"/>
      <c r="KSI144" s="17"/>
      <c r="KSJ144" s="17"/>
      <c r="KSK144" s="17"/>
      <c r="KSL144" s="17"/>
      <c r="KSM144" s="17"/>
      <c r="KSN144" s="17"/>
      <c r="KSO144" s="17"/>
      <c r="KSP144" s="17"/>
      <c r="KSQ144" s="17"/>
      <c r="KSR144" s="17"/>
      <c r="KSS144" s="17"/>
      <c r="KST144" s="17"/>
      <c r="KSU144" s="17"/>
      <c r="KSV144" s="17"/>
      <c r="KSW144" s="17"/>
      <c r="KSX144" s="17"/>
      <c r="KSY144" s="17"/>
      <c r="KSZ144" s="17"/>
      <c r="KTA144" s="17"/>
      <c r="KTB144" s="17"/>
      <c r="KTC144" s="17"/>
      <c r="KTD144" s="17"/>
      <c r="KTE144" s="17"/>
      <c r="KTF144" s="17"/>
      <c r="KTG144" s="17"/>
      <c r="KTH144" s="17"/>
      <c r="KTI144" s="17"/>
      <c r="KTJ144" s="17"/>
      <c r="KTK144" s="17"/>
      <c r="KTL144" s="17"/>
      <c r="KTM144" s="17"/>
      <c r="KTN144" s="17"/>
      <c r="KTO144" s="17"/>
      <c r="KTP144" s="17"/>
      <c r="KTQ144" s="17"/>
      <c r="KTR144" s="17"/>
      <c r="KTS144" s="17"/>
      <c r="KTT144" s="17"/>
      <c r="KTU144" s="17"/>
      <c r="KTV144" s="17"/>
      <c r="KTW144" s="17"/>
      <c r="KTX144" s="17"/>
      <c r="KTY144" s="17"/>
      <c r="KTZ144" s="17"/>
      <c r="KUA144" s="17"/>
      <c r="KUB144" s="17"/>
      <c r="KUC144" s="17"/>
      <c r="KUD144" s="17"/>
      <c r="KUE144" s="17"/>
      <c r="KUF144" s="17"/>
      <c r="KUG144" s="17"/>
      <c r="KUH144" s="17"/>
      <c r="KUI144" s="17"/>
      <c r="KUJ144" s="17"/>
      <c r="KUK144" s="17"/>
      <c r="KUL144" s="17"/>
      <c r="KUM144" s="17"/>
      <c r="KUN144" s="17"/>
      <c r="KUO144" s="17"/>
      <c r="KUP144" s="17"/>
      <c r="KUQ144" s="17"/>
      <c r="KUR144" s="17"/>
      <c r="KUS144" s="17"/>
      <c r="KUT144" s="17"/>
      <c r="KUU144" s="17"/>
      <c r="KUV144" s="17"/>
      <c r="KUW144" s="17"/>
      <c r="KUX144" s="17"/>
      <c r="KUY144" s="17"/>
      <c r="KUZ144" s="17"/>
      <c r="KVA144" s="17"/>
      <c r="KVB144" s="17"/>
      <c r="KVC144" s="17"/>
      <c r="KVD144" s="17"/>
      <c r="KVE144" s="17"/>
      <c r="KVF144" s="17"/>
      <c r="KVG144" s="17"/>
      <c r="KVH144" s="17"/>
      <c r="KVI144" s="17"/>
      <c r="KVJ144" s="17"/>
      <c r="KVK144" s="17"/>
      <c r="KVL144" s="17"/>
      <c r="KVM144" s="17"/>
      <c r="KVN144" s="17"/>
      <c r="KVO144" s="17"/>
      <c r="KVP144" s="17"/>
      <c r="KVQ144" s="17"/>
      <c r="KVR144" s="17"/>
      <c r="KVS144" s="17"/>
      <c r="KVT144" s="17"/>
      <c r="KVU144" s="17"/>
      <c r="KVV144" s="17"/>
      <c r="KVW144" s="17"/>
      <c r="KVX144" s="17"/>
      <c r="KVY144" s="17"/>
      <c r="KVZ144" s="17"/>
      <c r="KWA144" s="17"/>
      <c r="KWB144" s="17"/>
      <c r="KWC144" s="17"/>
      <c r="KWD144" s="17"/>
      <c r="KWE144" s="17"/>
      <c r="KWF144" s="17"/>
      <c r="KWG144" s="17"/>
      <c r="KWH144" s="17"/>
      <c r="KWI144" s="17"/>
      <c r="KWJ144" s="17"/>
      <c r="KWK144" s="17"/>
      <c r="KWL144" s="17"/>
      <c r="KWM144" s="17"/>
      <c r="KWN144" s="17"/>
      <c r="KWO144" s="17"/>
      <c r="KWP144" s="17"/>
      <c r="KWQ144" s="17"/>
      <c r="KWR144" s="17"/>
      <c r="KWS144" s="17"/>
      <c r="KWT144" s="17"/>
      <c r="KWU144" s="17"/>
      <c r="KWV144" s="17"/>
      <c r="KWW144" s="17"/>
      <c r="KWX144" s="17"/>
      <c r="KWY144" s="17"/>
      <c r="KWZ144" s="17"/>
      <c r="KXA144" s="17"/>
      <c r="KXB144" s="17"/>
      <c r="KXC144" s="17"/>
      <c r="KXD144" s="17"/>
      <c r="KXE144" s="17"/>
      <c r="KXF144" s="17"/>
      <c r="KXG144" s="17"/>
      <c r="KXH144" s="17"/>
      <c r="KXI144" s="17"/>
      <c r="KXJ144" s="17"/>
      <c r="KXK144" s="17"/>
      <c r="KXL144" s="17"/>
      <c r="KXM144" s="17"/>
      <c r="KXN144" s="17"/>
      <c r="KXO144" s="17"/>
      <c r="KXP144" s="17"/>
      <c r="KXQ144" s="17"/>
      <c r="KXR144" s="17"/>
      <c r="KXS144" s="17"/>
      <c r="KXT144" s="17"/>
      <c r="KXU144" s="17"/>
      <c r="KXV144" s="17"/>
      <c r="KXW144" s="17"/>
      <c r="KXX144" s="17"/>
      <c r="KXY144" s="17"/>
      <c r="KXZ144" s="17"/>
      <c r="KYA144" s="17"/>
      <c r="KYB144" s="17"/>
      <c r="KYC144" s="17"/>
      <c r="KYD144" s="17"/>
      <c r="KYE144" s="17"/>
      <c r="KYF144" s="17"/>
      <c r="KYG144" s="17"/>
      <c r="KYH144" s="17"/>
      <c r="KYI144" s="17"/>
      <c r="KYJ144" s="17"/>
      <c r="KYK144" s="17"/>
      <c r="KYL144" s="17"/>
      <c r="KYM144" s="17"/>
      <c r="KYN144" s="17"/>
      <c r="KYO144" s="17"/>
      <c r="KYP144" s="17"/>
      <c r="KYQ144" s="17"/>
      <c r="KYR144" s="17"/>
      <c r="KYS144" s="17"/>
      <c r="KYT144" s="17"/>
      <c r="KYU144" s="17"/>
      <c r="KYV144" s="17"/>
      <c r="KYW144" s="17"/>
      <c r="KYX144" s="17"/>
      <c r="KYY144" s="17"/>
      <c r="KYZ144" s="17"/>
      <c r="KZA144" s="17"/>
      <c r="KZB144" s="17"/>
      <c r="KZC144" s="17"/>
      <c r="KZD144" s="17"/>
      <c r="KZE144" s="17"/>
      <c r="KZF144" s="17"/>
      <c r="KZG144" s="17"/>
      <c r="KZH144" s="17"/>
      <c r="KZI144" s="17"/>
      <c r="KZJ144" s="17"/>
      <c r="KZK144" s="17"/>
      <c r="KZL144" s="17"/>
      <c r="KZM144" s="17"/>
      <c r="KZN144" s="17"/>
      <c r="KZO144" s="17"/>
      <c r="KZP144" s="17"/>
      <c r="KZQ144" s="17"/>
      <c r="KZR144" s="17"/>
      <c r="KZS144" s="17"/>
      <c r="KZT144" s="17"/>
      <c r="KZU144" s="17"/>
      <c r="KZV144" s="17"/>
      <c r="KZW144" s="17"/>
      <c r="KZX144" s="17"/>
      <c r="KZY144" s="17"/>
      <c r="KZZ144" s="17"/>
      <c r="LAA144" s="17"/>
      <c r="LAB144" s="17"/>
      <c r="LAC144" s="17"/>
      <c r="LAD144" s="17"/>
      <c r="LAE144" s="17"/>
      <c r="LAF144" s="17"/>
      <c r="LAG144" s="17"/>
      <c r="LAH144" s="17"/>
      <c r="LAI144" s="17"/>
      <c r="LAJ144" s="17"/>
      <c r="LAK144" s="17"/>
      <c r="LAL144" s="17"/>
      <c r="LAM144" s="17"/>
      <c r="LAN144" s="17"/>
      <c r="LAO144" s="17"/>
      <c r="LAP144" s="17"/>
      <c r="LAQ144" s="17"/>
      <c r="LAR144" s="17"/>
      <c r="LAS144" s="17"/>
      <c r="LAT144" s="17"/>
      <c r="LAU144" s="17"/>
      <c r="LAV144" s="17"/>
      <c r="LAW144" s="17"/>
      <c r="LAX144" s="17"/>
      <c r="LAY144" s="17"/>
      <c r="LAZ144" s="17"/>
      <c r="LBA144" s="17"/>
      <c r="LBB144" s="17"/>
      <c r="LBC144" s="17"/>
      <c r="LBD144" s="17"/>
      <c r="LBE144" s="17"/>
      <c r="LBF144" s="17"/>
      <c r="LBG144" s="17"/>
      <c r="LBH144" s="17"/>
      <c r="LBI144" s="17"/>
      <c r="LBJ144" s="17"/>
      <c r="LBK144" s="17"/>
      <c r="LBL144" s="17"/>
      <c r="LBM144" s="17"/>
      <c r="LBN144" s="17"/>
      <c r="LBO144" s="17"/>
      <c r="LBP144" s="17"/>
      <c r="LBQ144" s="17"/>
      <c r="LBR144" s="17"/>
      <c r="LBS144" s="17"/>
      <c r="LBT144" s="17"/>
      <c r="LBU144" s="17"/>
      <c r="LBV144" s="17"/>
      <c r="LBW144" s="17"/>
      <c r="LBX144" s="17"/>
      <c r="LBY144" s="17"/>
      <c r="LBZ144" s="17"/>
      <c r="LCA144" s="17"/>
      <c r="LCB144" s="17"/>
      <c r="LCC144" s="17"/>
      <c r="LCD144" s="17"/>
      <c r="LCE144" s="17"/>
      <c r="LCF144" s="17"/>
      <c r="LCG144" s="17"/>
      <c r="LCH144" s="17"/>
      <c r="LCI144" s="17"/>
      <c r="LCJ144" s="17"/>
      <c r="LCK144" s="17"/>
      <c r="LCL144" s="17"/>
      <c r="LCM144" s="17"/>
      <c r="LCN144" s="17"/>
      <c r="LCO144" s="17"/>
      <c r="LCP144" s="17"/>
      <c r="LCQ144" s="17"/>
      <c r="LCR144" s="17"/>
      <c r="LCS144" s="17"/>
      <c r="LCT144" s="17"/>
      <c r="LCU144" s="17"/>
      <c r="LCV144" s="17"/>
      <c r="LCW144" s="17"/>
      <c r="LCX144" s="17"/>
      <c r="LCY144" s="17"/>
      <c r="LCZ144" s="17"/>
      <c r="LDA144" s="17"/>
      <c r="LDB144" s="17"/>
      <c r="LDC144" s="17"/>
      <c r="LDD144" s="17"/>
      <c r="LDE144" s="17"/>
      <c r="LDF144" s="17"/>
      <c r="LDG144" s="17"/>
      <c r="LDH144" s="17"/>
      <c r="LDI144" s="17"/>
      <c r="LDJ144" s="17"/>
      <c r="LDK144" s="17"/>
      <c r="LDL144" s="17"/>
      <c r="LDM144" s="17"/>
      <c r="LDN144" s="17"/>
      <c r="LDO144" s="17"/>
      <c r="LDP144" s="17"/>
      <c r="LDQ144" s="17"/>
      <c r="LDR144" s="17"/>
      <c r="LDS144" s="17"/>
      <c r="LDT144" s="17"/>
      <c r="LDU144" s="17"/>
      <c r="LDV144" s="17"/>
      <c r="LDW144" s="17"/>
      <c r="LDX144" s="17"/>
      <c r="LDY144" s="17"/>
      <c r="LDZ144" s="17"/>
      <c r="LEA144" s="17"/>
      <c r="LEB144" s="17"/>
      <c r="LEC144" s="17"/>
      <c r="LED144" s="17"/>
      <c r="LEE144" s="17"/>
      <c r="LEF144" s="17"/>
      <c r="LEG144" s="17"/>
      <c r="LEH144" s="17"/>
      <c r="LEI144" s="17"/>
      <c r="LEJ144" s="17"/>
      <c r="LEK144" s="17"/>
      <c r="LEL144" s="17"/>
      <c r="LEM144" s="17"/>
      <c r="LEN144" s="17"/>
      <c r="LEO144" s="17"/>
      <c r="LEP144" s="17"/>
      <c r="LEQ144" s="17"/>
      <c r="LER144" s="17"/>
      <c r="LES144" s="17"/>
      <c r="LET144" s="17"/>
      <c r="LEU144" s="17"/>
      <c r="LEV144" s="17"/>
      <c r="LEW144" s="17"/>
      <c r="LEX144" s="17"/>
      <c r="LEY144" s="17"/>
      <c r="LEZ144" s="17"/>
      <c r="LFA144" s="17"/>
      <c r="LFB144" s="17"/>
      <c r="LFC144" s="17"/>
      <c r="LFD144" s="17"/>
      <c r="LFE144" s="17"/>
      <c r="LFF144" s="17"/>
      <c r="LFG144" s="17"/>
      <c r="LFH144" s="17"/>
      <c r="LFI144" s="17"/>
      <c r="LFJ144" s="17"/>
      <c r="LFK144" s="17"/>
      <c r="LFL144" s="17"/>
      <c r="LFM144" s="17"/>
      <c r="LFN144" s="17"/>
      <c r="LFO144" s="17"/>
      <c r="LFP144" s="17"/>
      <c r="LFQ144" s="17"/>
      <c r="LFR144" s="17"/>
      <c r="LFS144" s="17"/>
      <c r="LFT144" s="17"/>
      <c r="LFU144" s="17"/>
      <c r="LFV144" s="17"/>
      <c r="LFW144" s="17"/>
      <c r="LFX144" s="17"/>
      <c r="LFY144" s="17"/>
      <c r="LFZ144" s="17"/>
      <c r="LGA144" s="17"/>
      <c r="LGB144" s="17"/>
      <c r="LGC144" s="17"/>
      <c r="LGD144" s="17"/>
      <c r="LGE144" s="17"/>
      <c r="LGF144" s="17"/>
      <c r="LGG144" s="17"/>
      <c r="LGH144" s="17"/>
      <c r="LGI144" s="17"/>
      <c r="LGJ144" s="17"/>
      <c r="LGK144" s="17"/>
      <c r="LGL144" s="17"/>
      <c r="LGM144" s="17"/>
      <c r="LGN144" s="17"/>
      <c r="LGO144" s="17"/>
      <c r="LGP144" s="17"/>
      <c r="LGQ144" s="17"/>
      <c r="LGR144" s="17"/>
      <c r="LGS144" s="17"/>
      <c r="LGT144" s="17"/>
      <c r="LGU144" s="17"/>
      <c r="LGV144" s="17"/>
      <c r="LGW144" s="17"/>
      <c r="LGX144" s="17"/>
      <c r="LGY144" s="17"/>
      <c r="LGZ144" s="17"/>
      <c r="LHA144" s="17"/>
      <c r="LHB144" s="17"/>
      <c r="LHC144" s="17"/>
      <c r="LHD144" s="17"/>
      <c r="LHE144" s="17"/>
      <c r="LHF144" s="17"/>
      <c r="LHG144" s="17"/>
      <c r="LHH144" s="17"/>
      <c r="LHI144" s="17"/>
      <c r="LHJ144" s="17"/>
      <c r="LHK144" s="17"/>
      <c r="LHL144" s="17"/>
      <c r="LHM144" s="17"/>
      <c r="LHN144" s="17"/>
      <c r="LHO144" s="17"/>
      <c r="LHP144" s="17"/>
      <c r="LHQ144" s="17"/>
      <c r="LHR144" s="17"/>
      <c r="LHS144" s="17"/>
      <c r="LHT144" s="17"/>
      <c r="LHU144" s="17"/>
      <c r="LHV144" s="17"/>
      <c r="LHW144" s="17"/>
      <c r="LHX144" s="17"/>
      <c r="LHY144" s="17"/>
      <c r="LHZ144" s="17"/>
      <c r="LIA144" s="17"/>
      <c r="LIB144" s="17"/>
      <c r="LIC144" s="17"/>
      <c r="LID144" s="17"/>
      <c r="LIE144" s="17"/>
      <c r="LIF144" s="17"/>
      <c r="LIG144" s="17"/>
      <c r="LIH144" s="17"/>
      <c r="LII144" s="17"/>
      <c r="LIJ144" s="17"/>
      <c r="LIK144" s="17"/>
      <c r="LIL144" s="17"/>
      <c r="LIM144" s="17"/>
      <c r="LIN144" s="17"/>
      <c r="LIO144" s="17"/>
      <c r="LIP144" s="17"/>
      <c r="LIQ144" s="17"/>
      <c r="LIR144" s="17"/>
      <c r="LIS144" s="17"/>
      <c r="LIT144" s="17"/>
      <c r="LIU144" s="17"/>
      <c r="LIV144" s="17"/>
      <c r="LIW144" s="17"/>
      <c r="LIX144" s="17"/>
      <c r="LIY144" s="17"/>
      <c r="LIZ144" s="17"/>
      <c r="LJA144" s="17"/>
      <c r="LJB144" s="17"/>
      <c r="LJC144" s="17"/>
      <c r="LJD144" s="17"/>
      <c r="LJE144" s="17"/>
      <c r="LJF144" s="17"/>
      <c r="LJG144" s="17"/>
      <c r="LJH144" s="17"/>
      <c r="LJI144" s="17"/>
      <c r="LJJ144" s="17"/>
      <c r="LJK144" s="17"/>
      <c r="LJL144" s="17"/>
      <c r="LJM144" s="17"/>
      <c r="LJN144" s="17"/>
      <c r="LJO144" s="17"/>
      <c r="LJP144" s="17"/>
      <c r="LJQ144" s="17"/>
      <c r="LJR144" s="17"/>
      <c r="LJS144" s="17"/>
      <c r="LJT144" s="17"/>
      <c r="LJU144" s="17"/>
      <c r="LJV144" s="17"/>
      <c r="LJW144" s="17"/>
      <c r="LJX144" s="17"/>
      <c r="LJY144" s="17"/>
      <c r="LJZ144" s="17"/>
      <c r="LKA144" s="17"/>
      <c r="LKB144" s="17"/>
      <c r="LKC144" s="17"/>
      <c r="LKD144" s="17"/>
      <c r="LKE144" s="17"/>
      <c r="LKF144" s="17"/>
      <c r="LKG144" s="17"/>
      <c r="LKH144" s="17"/>
      <c r="LKI144" s="17"/>
      <c r="LKJ144" s="17"/>
      <c r="LKK144" s="17"/>
      <c r="LKL144" s="17"/>
      <c r="LKM144" s="17"/>
      <c r="LKN144" s="17"/>
      <c r="LKO144" s="17"/>
      <c r="LKP144" s="17"/>
      <c r="LKQ144" s="17"/>
      <c r="LKR144" s="17"/>
      <c r="LKS144" s="17"/>
      <c r="LKT144" s="17"/>
      <c r="LKU144" s="17"/>
      <c r="LKV144" s="17"/>
      <c r="LKW144" s="17"/>
      <c r="LKX144" s="17"/>
      <c r="LKY144" s="17"/>
      <c r="LKZ144" s="17"/>
      <c r="LLA144" s="17"/>
      <c r="LLB144" s="17"/>
      <c r="LLC144" s="17"/>
      <c r="LLD144" s="17"/>
      <c r="LLE144" s="17"/>
      <c r="LLF144" s="17"/>
      <c r="LLG144" s="17"/>
      <c r="LLH144" s="17"/>
      <c r="LLI144" s="17"/>
      <c r="LLJ144" s="17"/>
      <c r="LLK144" s="17"/>
      <c r="LLL144" s="17"/>
      <c r="LLM144" s="17"/>
      <c r="LLN144" s="17"/>
      <c r="LLO144" s="17"/>
      <c r="LLP144" s="17"/>
      <c r="LLQ144" s="17"/>
      <c r="LLR144" s="17"/>
      <c r="LLS144" s="17"/>
      <c r="LLT144" s="17"/>
      <c r="LLU144" s="17"/>
      <c r="LLV144" s="17"/>
      <c r="LLW144" s="17"/>
      <c r="LLX144" s="17"/>
      <c r="LLY144" s="17"/>
      <c r="LLZ144" s="17"/>
      <c r="LMA144" s="17"/>
      <c r="LMB144" s="17"/>
      <c r="LMC144" s="17"/>
      <c r="LMD144" s="17"/>
      <c r="LME144" s="17"/>
      <c r="LMF144" s="17"/>
      <c r="LMG144" s="17"/>
      <c r="LMH144" s="17"/>
      <c r="LMI144" s="17"/>
      <c r="LMJ144" s="17"/>
      <c r="LMK144" s="17"/>
      <c r="LML144" s="17"/>
      <c r="LMM144" s="17"/>
      <c r="LMN144" s="17"/>
      <c r="LMO144" s="17"/>
      <c r="LMP144" s="17"/>
      <c r="LMQ144" s="17"/>
      <c r="LMR144" s="17"/>
      <c r="LMS144" s="17"/>
      <c r="LMT144" s="17"/>
      <c r="LMU144" s="17"/>
      <c r="LMV144" s="17"/>
      <c r="LMW144" s="17"/>
      <c r="LMX144" s="17"/>
      <c r="LMY144" s="17"/>
      <c r="LMZ144" s="17"/>
      <c r="LNA144" s="17"/>
      <c r="LNB144" s="17"/>
      <c r="LNC144" s="17"/>
      <c r="LND144" s="17"/>
      <c r="LNE144" s="17"/>
      <c r="LNF144" s="17"/>
      <c r="LNG144" s="17"/>
      <c r="LNH144" s="17"/>
      <c r="LNI144" s="17"/>
      <c r="LNJ144" s="17"/>
      <c r="LNK144" s="17"/>
      <c r="LNL144" s="17"/>
      <c r="LNM144" s="17"/>
      <c r="LNN144" s="17"/>
      <c r="LNO144" s="17"/>
      <c r="LNP144" s="17"/>
      <c r="LNQ144" s="17"/>
      <c r="LNR144" s="17"/>
      <c r="LNS144" s="17"/>
      <c r="LNT144" s="17"/>
      <c r="LNU144" s="17"/>
      <c r="LNV144" s="17"/>
      <c r="LNW144" s="17"/>
      <c r="LNX144" s="17"/>
      <c r="LNY144" s="17"/>
      <c r="LNZ144" s="17"/>
      <c r="LOA144" s="17"/>
      <c r="LOB144" s="17"/>
      <c r="LOC144" s="17"/>
      <c r="LOD144" s="17"/>
      <c r="LOE144" s="17"/>
      <c r="LOF144" s="17"/>
      <c r="LOG144" s="17"/>
      <c r="LOH144" s="17"/>
      <c r="LOI144" s="17"/>
      <c r="LOJ144" s="17"/>
      <c r="LOK144" s="17"/>
      <c r="LOL144" s="17"/>
      <c r="LOM144" s="17"/>
      <c r="LON144" s="17"/>
      <c r="LOO144" s="17"/>
      <c r="LOP144" s="17"/>
      <c r="LOQ144" s="17"/>
      <c r="LOR144" s="17"/>
      <c r="LOS144" s="17"/>
      <c r="LOT144" s="17"/>
      <c r="LOU144" s="17"/>
      <c r="LOV144" s="17"/>
      <c r="LOW144" s="17"/>
      <c r="LOX144" s="17"/>
      <c r="LOY144" s="17"/>
      <c r="LOZ144" s="17"/>
      <c r="LPA144" s="17"/>
      <c r="LPB144" s="17"/>
      <c r="LPC144" s="17"/>
      <c r="LPD144" s="17"/>
      <c r="LPE144" s="17"/>
      <c r="LPF144" s="17"/>
      <c r="LPG144" s="17"/>
      <c r="LPH144" s="17"/>
      <c r="LPI144" s="17"/>
      <c r="LPJ144" s="17"/>
      <c r="LPK144" s="17"/>
      <c r="LPL144" s="17"/>
      <c r="LPM144" s="17"/>
      <c r="LPN144" s="17"/>
      <c r="LPO144" s="17"/>
      <c r="LPP144" s="17"/>
      <c r="LPQ144" s="17"/>
      <c r="LPR144" s="17"/>
      <c r="LPS144" s="17"/>
      <c r="LPT144" s="17"/>
      <c r="LPU144" s="17"/>
      <c r="LPV144" s="17"/>
      <c r="LPW144" s="17"/>
      <c r="LPX144" s="17"/>
      <c r="LPY144" s="17"/>
      <c r="LPZ144" s="17"/>
      <c r="LQA144" s="17"/>
      <c r="LQB144" s="17"/>
      <c r="LQC144" s="17"/>
      <c r="LQD144" s="17"/>
      <c r="LQE144" s="17"/>
      <c r="LQF144" s="17"/>
      <c r="LQG144" s="17"/>
      <c r="LQH144" s="17"/>
      <c r="LQI144" s="17"/>
      <c r="LQJ144" s="17"/>
      <c r="LQK144" s="17"/>
      <c r="LQL144" s="17"/>
      <c r="LQM144" s="17"/>
      <c r="LQN144" s="17"/>
      <c r="LQO144" s="17"/>
      <c r="LQP144" s="17"/>
      <c r="LQQ144" s="17"/>
      <c r="LQR144" s="17"/>
      <c r="LQS144" s="17"/>
      <c r="LQT144" s="17"/>
      <c r="LQU144" s="17"/>
      <c r="LQV144" s="17"/>
      <c r="LQW144" s="17"/>
      <c r="LQX144" s="17"/>
      <c r="LQY144" s="17"/>
      <c r="LQZ144" s="17"/>
      <c r="LRA144" s="17"/>
      <c r="LRB144" s="17"/>
      <c r="LRC144" s="17"/>
      <c r="LRD144" s="17"/>
      <c r="LRE144" s="17"/>
      <c r="LRF144" s="17"/>
      <c r="LRG144" s="17"/>
      <c r="LRH144" s="17"/>
      <c r="LRI144" s="17"/>
      <c r="LRJ144" s="17"/>
      <c r="LRK144" s="17"/>
      <c r="LRL144" s="17"/>
      <c r="LRM144" s="17"/>
      <c r="LRN144" s="17"/>
      <c r="LRO144" s="17"/>
      <c r="LRP144" s="17"/>
      <c r="LRQ144" s="17"/>
      <c r="LRR144" s="17"/>
      <c r="LRS144" s="17"/>
      <c r="LRT144" s="17"/>
      <c r="LRU144" s="17"/>
      <c r="LRV144" s="17"/>
      <c r="LRW144" s="17"/>
      <c r="LRX144" s="17"/>
      <c r="LRY144" s="17"/>
      <c r="LRZ144" s="17"/>
      <c r="LSA144" s="17"/>
      <c r="LSB144" s="17"/>
      <c r="LSC144" s="17"/>
      <c r="LSD144" s="17"/>
      <c r="LSE144" s="17"/>
      <c r="LSF144" s="17"/>
      <c r="LSG144" s="17"/>
      <c r="LSH144" s="17"/>
      <c r="LSI144" s="17"/>
      <c r="LSJ144" s="17"/>
      <c r="LSK144" s="17"/>
      <c r="LSL144" s="17"/>
      <c r="LSM144" s="17"/>
      <c r="LSN144" s="17"/>
      <c r="LSO144" s="17"/>
      <c r="LSP144" s="17"/>
      <c r="LSQ144" s="17"/>
      <c r="LSR144" s="17"/>
      <c r="LSS144" s="17"/>
      <c r="LST144" s="17"/>
      <c r="LSU144" s="17"/>
      <c r="LSV144" s="17"/>
      <c r="LSW144" s="17"/>
      <c r="LSX144" s="17"/>
      <c r="LSY144" s="17"/>
      <c r="LSZ144" s="17"/>
      <c r="LTA144" s="17"/>
      <c r="LTB144" s="17"/>
      <c r="LTC144" s="17"/>
      <c r="LTD144" s="17"/>
      <c r="LTE144" s="17"/>
      <c r="LTF144" s="17"/>
      <c r="LTG144" s="17"/>
      <c r="LTH144" s="17"/>
      <c r="LTI144" s="17"/>
      <c r="LTJ144" s="17"/>
      <c r="LTK144" s="17"/>
      <c r="LTL144" s="17"/>
      <c r="LTM144" s="17"/>
      <c r="LTN144" s="17"/>
      <c r="LTO144" s="17"/>
      <c r="LTP144" s="17"/>
      <c r="LTQ144" s="17"/>
      <c r="LTR144" s="17"/>
      <c r="LTS144" s="17"/>
      <c r="LTT144" s="17"/>
      <c r="LTU144" s="17"/>
      <c r="LTV144" s="17"/>
      <c r="LTW144" s="17"/>
      <c r="LTX144" s="17"/>
      <c r="LTY144" s="17"/>
      <c r="LTZ144" s="17"/>
      <c r="LUA144" s="17"/>
      <c r="LUB144" s="17"/>
      <c r="LUC144" s="17"/>
      <c r="LUD144" s="17"/>
      <c r="LUE144" s="17"/>
      <c r="LUF144" s="17"/>
      <c r="LUG144" s="17"/>
      <c r="LUH144" s="17"/>
      <c r="LUI144" s="17"/>
      <c r="LUJ144" s="17"/>
      <c r="LUK144" s="17"/>
      <c r="LUL144" s="17"/>
      <c r="LUM144" s="17"/>
      <c r="LUN144" s="17"/>
      <c r="LUO144" s="17"/>
      <c r="LUP144" s="17"/>
      <c r="LUQ144" s="17"/>
      <c r="LUR144" s="17"/>
      <c r="LUS144" s="17"/>
      <c r="LUT144" s="17"/>
      <c r="LUU144" s="17"/>
      <c r="LUV144" s="17"/>
      <c r="LUW144" s="17"/>
      <c r="LUX144" s="17"/>
      <c r="LUY144" s="17"/>
      <c r="LUZ144" s="17"/>
      <c r="LVA144" s="17"/>
      <c r="LVB144" s="17"/>
      <c r="LVC144" s="17"/>
      <c r="LVD144" s="17"/>
      <c r="LVE144" s="17"/>
      <c r="LVF144" s="17"/>
      <c r="LVG144" s="17"/>
      <c r="LVH144" s="17"/>
      <c r="LVI144" s="17"/>
      <c r="LVJ144" s="17"/>
      <c r="LVK144" s="17"/>
      <c r="LVL144" s="17"/>
      <c r="LVM144" s="17"/>
      <c r="LVN144" s="17"/>
      <c r="LVO144" s="17"/>
      <c r="LVP144" s="17"/>
      <c r="LVQ144" s="17"/>
      <c r="LVR144" s="17"/>
      <c r="LVS144" s="17"/>
      <c r="LVT144" s="17"/>
      <c r="LVU144" s="17"/>
      <c r="LVV144" s="17"/>
      <c r="LVW144" s="17"/>
      <c r="LVX144" s="17"/>
      <c r="LVY144" s="17"/>
      <c r="LVZ144" s="17"/>
      <c r="LWA144" s="17"/>
      <c r="LWB144" s="17"/>
      <c r="LWC144" s="17"/>
      <c r="LWD144" s="17"/>
      <c r="LWE144" s="17"/>
      <c r="LWF144" s="17"/>
      <c r="LWG144" s="17"/>
      <c r="LWH144" s="17"/>
      <c r="LWI144" s="17"/>
      <c r="LWJ144" s="17"/>
      <c r="LWK144" s="17"/>
      <c r="LWL144" s="17"/>
      <c r="LWM144" s="17"/>
      <c r="LWN144" s="17"/>
      <c r="LWO144" s="17"/>
      <c r="LWP144" s="17"/>
      <c r="LWQ144" s="17"/>
      <c r="LWR144" s="17"/>
      <c r="LWS144" s="17"/>
      <c r="LWT144" s="17"/>
      <c r="LWU144" s="17"/>
      <c r="LWV144" s="17"/>
      <c r="LWW144" s="17"/>
      <c r="LWX144" s="17"/>
      <c r="LWY144" s="17"/>
      <c r="LWZ144" s="17"/>
      <c r="LXA144" s="17"/>
      <c r="LXB144" s="17"/>
      <c r="LXC144" s="17"/>
      <c r="LXD144" s="17"/>
      <c r="LXE144" s="17"/>
      <c r="LXF144" s="17"/>
      <c r="LXG144" s="17"/>
      <c r="LXH144" s="17"/>
      <c r="LXI144" s="17"/>
      <c r="LXJ144" s="17"/>
      <c r="LXK144" s="17"/>
      <c r="LXL144" s="17"/>
      <c r="LXM144" s="17"/>
      <c r="LXN144" s="17"/>
      <c r="LXO144" s="17"/>
      <c r="LXP144" s="17"/>
      <c r="LXQ144" s="17"/>
      <c r="LXR144" s="17"/>
      <c r="LXS144" s="17"/>
      <c r="LXT144" s="17"/>
      <c r="LXU144" s="17"/>
      <c r="LXV144" s="17"/>
      <c r="LXW144" s="17"/>
      <c r="LXX144" s="17"/>
      <c r="LXY144" s="17"/>
      <c r="LXZ144" s="17"/>
      <c r="LYA144" s="17"/>
      <c r="LYB144" s="17"/>
      <c r="LYC144" s="17"/>
      <c r="LYD144" s="17"/>
      <c r="LYE144" s="17"/>
      <c r="LYF144" s="17"/>
      <c r="LYG144" s="17"/>
      <c r="LYH144" s="17"/>
      <c r="LYI144" s="17"/>
      <c r="LYJ144" s="17"/>
      <c r="LYK144" s="17"/>
      <c r="LYL144" s="17"/>
      <c r="LYM144" s="17"/>
      <c r="LYN144" s="17"/>
      <c r="LYO144" s="17"/>
      <c r="LYP144" s="17"/>
      <c r="LYQ144" s="17"/>
      <c r="LYR144" s="17"/>
      <c r="LYS144" s="17"/>
      <c r="LYT144" s="17"/>
      <c r="LYU144" s="17"/>
      <c r="LYV144" s="17"/>
      <c r="LYW144" s="17"/>
      <c r="LYX144" s="17"/>
      <c r="LYY144" s="17"/>
      <c r="LYZ144" s="17"/>
      <c r="LZA144" s="17"/>
      <c r="LZB144" s="17"/>
      <c r="LZC144" s="17"/>
      <c r="LZD144" s="17"/>
      <c r="LZE144" s="17"/>
      <c r="LZF144" s="17"/>
      <c r="LZG144" s="17"/>
      <c r="LZH144" s="17"/>
      <c r="LZI144" s="17"/>
      <c r="LZJ144" s="17"/>
      <c r="LZK144" s="17"/>
      <c r="LZL144" s="17"/>
      <c r="LZM144" s="17"/>
      <c r="LZN144" s="17"/>
      <c r="LZO144" s="17"/>
      <c r="LZP144" s="17"/>
      <c r="LZQ144" s="17"/>
      <c r="LZR144" s="17"/>
      <c r="LZS144" s="17"/>
      <c r="LZT144" s="17"/>
      <c r="LZU144" s="17"/>
      <c r="LZV144" s="17"/>
      <c r="LZW144" s="17"/>
      <c r="LZX144" s="17"/>
      <c r="LZY144" s="17"/>
      <c r="LZZ144" s="17"/>
      <c r="MAA144" s="17"/>
      <c r="MAB144" s="17"/>
      <c r="MAC144" s="17"/>
      <c r="MAD144" s="17"/>
      <c r="MAE144" s="17"/>
      <c r="MAF144" s="17"/>
      <c r="MAG144" s="17"/>
      <c r="MAH144" s="17"/>
      <c r="MAI144" s="17"/>
      <c r="MAJ144" s="17"/>
      <c r="MAK144" s="17"/>
      <c r="MAL144" s="17"/>
      <c r="MAM144" s="17"/>
      <c r="MAN144" s="17"/>
      <c r="MAO144" s="17"/>
      <c r="MAP144" s="17"/>
      <c r="MAQ144" s="17"/>
      <c r="MAR144" s="17"/>
      <c r="MAS144" s="17"/>
      <c r="MAT144" s="17"/>
      <c r="MAU144" s="17"/>
      <c r="MAV144" s="17"/>
      <c r="MAW144" s="17"/>
      <c r="MAX144" s="17"/>
      <c r="MAY144" s="17"/>
      <c r="MAZ144" s="17"/>
      <c r="MBA144" s="17"/>
      <c r="MBB144" s="17"/>
      <c r="MBC144" s="17"/>
      <c r="MBD144" s="17"/>
      <c r="MBE144" s="17"/>
      <c r="MBF144" s="17"/>
      <c r="MBG144" s="17"/>
      <c r="MBH144" s="17"/>
      <c r="MBI144" s="17"/>
      <c r="MBJ144" s="17"/>
      <c r="MBK144" s="17"/>
      <c r="MBL144" s="17"/>
      <c r="MBM144" s="17"/>
      <c r="MBN144" s="17"/>
      <c r="MBO144" s="17"/>
      <c r="MBP144" s="17"/>
      <c r="MBQ144" s="17"/>
      <c r="MBR144" s="17"/>
      <c r="MBS144" s="17"/>
      <c r="MBT144" s="17"/>
      <c r="MBU144" s="17"/>
      <c r="MBV144" s="17"/>
      <c r="MBW144" s="17"/>
      <c r="MBX144" s="17"/>
      <c r="MBY144" s="17"/>
      <c r="MBZ144" s="17"/>
      <c r="MCA144" s="17"/>
      <c r="MCB144" s="17"/>
      <c r="MCC144" s="17"/>
      <c r="MCD144" s="17"/>
      <c r="MCE144" s="17"/>
      <c r="MCF144" s="17"/>
      <c r="MCG144" s="17"/>
      <c r="MCH144" s="17"/>
      <c r="MCI144" s="17"/>
      <c r="MCJ144" s="17"/>
      <c r="MCK144" s="17"/>
      <c r="MCL144" s="17"/>
      <c r="MCM144" s="17"/>
      <c r="MCN144" s="17"/>
      <c r="MCO144" s="17"/>
      <c r="MCP144" s="17"/>
      <c r="MCQ144" s="17"/>
      <c r="MCR144" s="17"/>
      <c r="MCS144" s="17"/>
      <c r="MCT144" s="17"/>
      <c r="MCU144" s="17"/>
      <c r="MCV144" s="17"/>
      <c r="MCW144" s="17"/>
      <c r="MCX144" s="17"/>
      <c r="MCY144" s="17"/>
      <c r="MCZ144" s="17"/>
      <c r="MDA144" s="17"/>
      <c r="MDB144" s="17"/>
      <c r="MDC144" s="17"/>
      <c r="MDD144" s="17"/>
      <c r="MDE144" s="17"/>
      <c r="MDF144" s="17"/>
      <c r="MDG144" s="17"/>
      <c r="MDH144" s="17"/>
      <c r="MDI144" s="17"/>
      <c r="MDJ144" s="17"/>
      <c r="MDK144" s="17"/>
      <c r="MDL144" s="17"/>
      <c r="MDM144" s="17"/>
      <c r="MDN144" s="17"/>
      <c r="MDO144" s="17"/>
      <c r="MDP144" s="17"/>
      <c r="MDQ144" s="17"/>
      <c r="MDR144" s="17"/>
      <c r="MDS144" s="17"/>
      <c r="MDT144" s="17"/>
      <c r="MDU144" s="17"/>
      <c r="MDV144" s="17"/>
      <c r="MDW144" s="17"/>
      <c r="MDX144" s="17"/>
      <c r="MDY144" s="17"/>
      <c r="MDZ144" s="17"/>
      <c r="MEA144" s="17"/>
      <c r="MEB144" s="17"/>
      <c r="MEC144" s="17"/>
      <c r="MED144" s="17"/>
      <c r="MEE144" s="17"/>
      <c r="MEF144" s="17"/>
      <c r="MEG144" s="17"/>
      <c r="MEH144" s="17"/>
      <c r="MEI144" s="17"/>
      <c r="MEJ144" s="17"/>
      <c r="MEK144" s="17"/>
      <c r="MEL144" s="17"/>
      <c r="MEM144" s="17"/>
      <c r="MEN144" s="17"/>
      <c r="MEO144" s="17"/>
      <c r="MEP144" s="17"/>
      <c r="MEQ144" s="17"/>
      <c r="MER144" s="17"/>
      <c r="MES144" s="17"/>
      <c r="MET144" s="17"/>
      <c r="MEU144" s="17"/>
      <c r="MEV144" s="17"/>
      <c r="MEW144" s="17"/>
      <c r="MEX144" s="17"/>
      <c r="MEY144" s="17"/>
      <c r="MEZ144" s="17"/>
      <c r="MFA144" s="17"/>
      <c r="MFB144" s="17"/>
      <c r="MFC144" s="17"/>
      <c r="MFD144" s="17"/>
      <c r="MFE144" s="17"/>
      <c r="MFF144" s="17"/>
      <c r="MFG144" s="17"/>
      <c r="MFH144" s="17"/>
      <c r="MFI144" s="17"/>
      <c r="MFJ144" s="17"/>
      <c r="MFK144" s="17"/>
      <c r="MFL144" s="17"/>
      <c r="MFM144" s="17"/>
      <c r="MFN144" s="17"/>
      <c r="MFO144" s="17"/>
      <c r="MFP144" s="17"/>
      <c r="MFQ144" s="17"/>
      <c r="MFR144" s="17"/>
      <c r="MFS144" s="17"/>
      <c r="MFT144" s="17"/>
      <c r="MFU144" s="17"/>
      <c r="MFV144" s="17"/>
      <c r="MFW144" s="17"/>
      <c r="MFX144" s="17"/>
      <c r="MFY144" s="17"/>
      <c r="MFZ144" s="17"/>
      <c r="MGA144" s="17"/>
      <c r="MGB144" s="17"/>
      <c r="MGC144" s="17"/>
      <c r="MGD144" s="17"/>
      <c r="MGE144" s="17"/>
      <c r="MGF144" s="17"/>
      <c r="MGG144" s="17"/>
      <c r="MGH144" s="17"/>
      <c r="MGI144" s="17"/>
      <c r="MGJ144" s="17"/>
      <c r="MGK144" s="17"/>
      <c r="MGL144" s="17"/>
      <c r="MGM144" s="17"/>
      <c r="MGN144" s="17"/>
      <c r="MGO144" s="17"/>
      <c r="MGP144" s="17"/>
      <c r="MGQ144" s="17"/>
      <c r="MGR144" s="17"/>
      <c r="MGS144" s="17"/>
      <c r="MGT144" s="17"/>
      <c r="MGU144" s="17"/>
      <c r="MGV144" s="17"/>
      <c r="MGW144" s="17"/>
      <c r="MGX144" s="17"/>
      <c r="MGY144" s="17"/>
      <c r="MGZ144" s="17"/>
      <c r="MHA144" s="17"/>
      <c r="MHB144" s="17"/>
      <c r="MHC144" s="17"/>
      <c r="MHD144" s="17"/>
      <c r="MHE144" s="17"/>
      <c r="MHF144" s="17"/>
      <c r="MHG144" s="17"/>
      <c r="MHH144" s="17"/>
      <c r="MHI144" s="17"/>
      <c r="MHJ144" s="17"/>
      <c r="MHK144" s="17"/>
      <c r="MHL144" s="17"/>
      <c r="MHM144" s="17"/>
      <c r="MHN144" s="17"/>
      <c r="MHO144" s="17"/>
      <c r="MHP144" s="17"/>
      <c r="MHQ144" s="17"/>
      <c r="MHR144" s="17"/>
      <c r="MHS144" s="17"/>
      <c r="MHT144" s="17"/>
      <c r="MHU144" s="17"/>
      <c r="MHV144" s="17"/>
      <c r="MHW144" s="17"/>
      <c r="MHX144" s="17"/>
      <c r="MHY144" s="17"/>
      <c r="MHZ144" s="17"/>
      <c r="MIA144" s="17"/>
      <c r="MIB144" s="17"/>
      <c r="MIC144" s="17"/>
      <c r="MID144" s="17"/>
      <c r="MIE144" s="17"/>
      <c r="MIF144" s="17"/>
      <c r="MIG144" s="17"/>
      <c r="MIH144" s="17"/>
      <c r="MII144" s="17"/>
      <c r="MIJ144" s="17"/>
      <c r="MIK144" s="17"/>
      <c r="MIL144" s="17"/>
      <c r="MIM144" s="17"/>
      <c r="MIN144" s="17"/>
      <c r="MIO144" s="17"/>
      <c r="MIP144" s="17"/>
      <c r="MIQ144" s="17"/>
      <c r="MIR144" s="17"/>
      <c r="MIS144" s="17"/>
      <c r="MIT144" s="17"/>
      <c r="MIU144" s="17"/>
      <c r="MIV144" s="17"/>
      <c r="MIW144" s="17"/>
      <c r="MIX144" s="17"/>
      <c r="MIY144" s="17"/>
      <c r="MIZ144" s="17"/>
      <c r="MJA144" s="17"/>
      <c r="MJB144" s="17"/>
      <c r="MJC144" s="17"/>
      <c r="MJD144" s="17"/>
      <c r="MJE144" s="17"/>
      <c r="MJF144" s="17"/>
      <c r="MJG144" s="17"/>
      <c r="MJH144" s="17"/>
      <c r="MJI144" s="17"/>
      <c r="MJJ144" s="17"/>
      <c r="MJK144" s="17"/>
      <c r="MJL144" s="17"/>
      <c r="MJM144" s="17"/>
      <c r="MJN144" s="17"/>
      <c r="MJO144" s="17"/>
      <c r="MJP144" s="17"/>
      <c r="MJQ144" s="17"/>
      <c r="MJR144" s="17"/>
      <c r="MJS144" s="17"/>
      <c r="MJT144" s="17"/>
      <c r="MJU144" s="17"/>
      <c r="MJV144" s="17"/>
      <c r="MJW144" s="17"/>
      <c r="MJX144" s="17"/>
      <c r="MJY144" s="17"/>
      <c r="MJZ144" s="17"/>
      <c r="MKA144" s="17"/>
      <c r="MKB144" s="17"/>
      <c r="MKC144" s="17"/>
      <c r="MKD144" s="17"/>
      <c r="MKE144" s="17"/>
      <c r="MKF144" s="17"/>
      <c r="MKG144" s="17"/>
      <c r="MKH144" s="17"/>
      <c r="MKI144" s="17"/>
      <c r="MKJ144" s="17"/>
      <c r="MKK144" s="17"/>
      <c r="MKL144" s="17"/>
      <c r="MKM144" s="17"/>
      <c r="MKN144" s="17"/>
      <c r="MKO144" s="17"/>
      <c r="MKP144" s="17"/>
      <c r="MKQ144" s="17"/>
      <c r="MKR144" s="17"/>
      <c r="MKS144" s="17"/>
      <c r="MKT144" s="17"/>
      <c r="MKU144" s="17"/>
      <c r="MKV144" s="17"/>
      <c r="MKW144" s="17"/>
      <c r="MKX144" s="17"/>
      <c r="MKY144" s="17"/>
      <c r="MKZ144" s="17"/>
      <c r="MLA144" s="17"/>
      <c r="MLB144" s="17"/>
      <c r="MLC144" s="17"/>
      <c r="MLD144" s="17"/>
      <c r="MLE144" s="17"/>
      <c r="MLF144" s="17"/>
      <c r="MLG144" s="17"/>
      <c r="MLH144" s="17"/>
      <c r="MLI144" s="17"/>
      <c r="MLJ144" s="17"/>
      <c r="MLK144" s="17"/>
      <c r="MLL144" s="17"/>
      <c r="MLM144" s="17"/>
      <c r="MLN144" s="17"/>
      <c r="MLO144" s="17"/>
      <c r="MLP144" s="17"/>
      <c r="MLQ144" s="17"/>
      <c r="MLR144" s="17"/>
      <c r="MLS144" s="17"/>
      <c r="MLT144" s="17"/>
      <c r="MLU144" s="17"/>
      <c r="MLV144" s="17"/>
      <c r="MLW144" s="17"/>
      <c r="MLX144" s="17"/>
      <c r="MLY144" s="17"/>
      <c r="MLZ144" s="17"/>
      <c r="MMA144" s="17"/>
      <c r="MMB144" s="17"/>
      <c r="MMC144" s="17"/>
      <c r="MMD144" s="17"/>
      <c r="MME144" s="17"/>
      <c r="MMF144" s="17"/>
      <c r="MMG144" s="17"/>
      <c r="MMH144" s="17"/>
      <c r="MMI144" s="17"/>
      <c r="MMJ144" s="17"/>
      <c r="MMK144" s="17"/>
      <c r="MML144" s="17"/>
      <c r="MMM144" s="17"/>
      <c r="MMN144" s="17"/>
      <c r="MMO144" s="17"/>
      <c r="MMP144" s="17"/>
      <c r="MMQ144" s="17"/>
      <c r="MMR144" s="17"/>
      <c r="MMS144" s="17"/>
      <c r="MMT144" s="17"/>
      <c r="MMU144" s="17"/>
      <c r="MMV144" s="17"/>
      <c r="MMW144" s="17"/>
      <c r="MMX144" s="17"/>
      <c r="MMY144" s="17"/>
      <c r="MMZ144" s="17"/>
      <c r="MNA144" s="17"/>
      <c r="MNB144" s="17"/>
      <c r="MNC144" s="17"/>
      <c r="MND144" s="17"/>
      <c r="MNE144" s="17"/>
      <c r="MNF144" s="17"/>
      <c r="MNG144" s="17"/>
      <c r="MNH144" s="17"/>
      <c r="MNI144" s="17"/>
      <c r="MNJ144" s="17"/>
      <c r="MNK144" s="17"/>
      <c r="MNL144" s="17"/>
      <c r="MNM144" s="17"/>
      <c r="MNN144" s="17"/>
      <c r="MNO144" s="17"/>
      <c r="MNP144" s="17"/>
      <c r="MNQ144" s="17"/>
      <c r="MNR144" s="17"/>
      <c r="MNS144" s="17"/>
      <c r="MNT144" s="17"/>
      <c r="MNU144" s="17"/>
      <c r="MNV144" s="17"/>
      <c r="MNW144" s="17"/>
      <c r="MNX144" s="17"/>
      <c r="MNY144" s="17"/>
      <c r="MNZ144" s="17"/>
      <c r="MOA144" s="17"/>
      <c r="MOB144" s="17"/>
      <c r="MOC144" s="17"/>
      <c r="MOD144" s="17"/>
      <c r="MOE144" s="17"/>
      <c r="MOF144" s="17"/>
      <c r="MOG144" s="17"/>
      <c r="MOH144" s="17"/>
      <c r="MOI144" s="17"/>
      <c r="MOJ144" s="17"/>
      <c r="MOK144" s="17"/>
      <c r="MOL144" s="17"/>
      <c r="MOM144" s="17"/>
      <c r="MON144" s="17"/>
      <c r="MOO144" s="17"/>
      <c r="MOP144" s="17"/>
      <c r="MOQ144" s="17"/>
      <c r="MOR144" s="17"/>
      <c r="MOS144" s="17"/>
      <c r="MOT144" s="17"/>
      <c r="MOU144" s="17"/>
      <c r="MOV144" s="17"/>
      <c r="MOW144" s="17"/>
      <c r="MOX144" s="17"/>
      <c r="MOY144" s="17"/>
      <c r="MOZ144" s="17"/>
      <c r="MPA144" s="17"/>
      <c r="MPB144" s="17"/>
      <c r="MPC144" s="17"/>
      <c r="MPD144" s="17"/>
      <c r="MPE144" s="17"/>
      <c r="MPF144" s="17"/>
      <c r="MPG144" s="17"/>
      <c r="MPH144" s="17"/>
      <c r="MPI144" s="17"/>
      <c r="MPJ144" s="17"/>
      <c r="MPK144" s="17"/>
      <c r="MPL144" s="17"/>
      <c r="MPM144" s="17"/>
      <c r="MPN144" s="17"/>
      <c r="MPO144" s="17"/>
      <c r="MPP144" s="17"/>
      <c r="MPQ144" s="17"/>
      <c r="MPR144" s="17"/>
      <c r="MPS144" s="17"/>
      <c r="MPT144" s="17"/>
      <c r="MPU144" s="17"/>
      <c r="MPV144" s="17"/>
      <c r="MPW144" s="17"/>
      <c r="MPX144" s="17"/>
      <c r="MPY144" s="17"/>
      <c r="MPZ144" s="17"/>
      <c r="MQA144" s="17"/>
      <c r="MQB144" s="17"/>
      <c r="MQC144" s="17"/>
      <c r="MQD144" s="17"/>
      <c r="MQE144" s="17"/>
      <c r="MQF144" s="17"/>
      <c r="MQG144" s="17"/>
      <c r="MQH144" s="17"/>
      <c r="MQI144" s="17"/>
      <c r="MQJ144" s="17"/>
      <c r="MQK144" s="17"/>
      <c r="MQL144" s="17"/>
      <c r="MQM144" s="17"/>
      <c r="MQN144" s="17"/>
      <c r="MQO144" s="17"/>
      <c r="MQP144" s="17"/>
      <c r="MQQ144" s="17"/>
      <c r="MQR144" s="17"/>
      <c r="MQS144" s="17"/>
      <c r="MQT144" s="17"/>
      <c r="MQU144" s="17"/>
      <c r="MQV144" s="17"/>
      <c r="MQW144" s="17"/>
      <c r="MQX144" s="17"/>
      <c r="MQY144" s="17"/>
      <c r="MQZ144" s="17"/>
      <c r="MRA144" s="17"/>
      <c r="MRB144" s="17"/>
      <c r="MRC144" s="17"/>
      <c r="MRD144" s="17"/>
      <c r="MRE144" s="17"/>
      <c r="MRF144" s="17"/>
      <c r="MRG144" s="17"/>
      <c r="MRH144" s="17"/>
      <c r="MRI144" s="17"/>
      <c r="MRJ144" s="17"/>
      <c r="MRK144" s="17"/>
      <c r="MRL144" s="17"/>
      <c r="MRM144" s="17"/>
      <c r="MRN144" s="17"/>
      <c r="MRO144" s="17"/>
      <c r="MRP144" s="17"/>
      <c r="MRQ144" s="17"/>
      <c r="MRR144" s="17"/>
      <c r="MRS144" s="17"/>
      <c r="MRT144" s="17"/>
      <c r="MRU144" s="17"/>
      <c r="MRV144" s="17"/>
      <c r="MRW144" s="17"/>
      <c r="MRX144" s="17"/>
      <c r="MRY144" s="17"/>
      <c r="MRZ144" s="17"/>
      <c r="MSA144" s="17"/>
      <c r="MSB144" s="17"/>
      <c r="MSC144" s="17"/>
      <c r="MSD144" s="17"/>
      <c r="MSE144" s="17"/>
      <c r="MSF144" s="17"/>
      <c r="MSG144" s="17"/>
      <c r="MSH144" s="17"/>
      <c r="MSI144" s="17"/>
      <c r="MSJ144" s="17"/>
      <c r="MSK144" s="17"/>
      <c r="MSL144" s="17"/>
      <c r="MSM144" s="17"/>
      <c r="MSN144" s="17"/>
      <c r="MSO144" s="17"/>
      <c r="MSP144" s="17"/>
      <c r="MSQ144" s="17"/>
      <c r="MSR144" s="17"/>
      <c r="MSS144" s="17"/>
      <c r="MST144" s="17"/>
      <c r="MSU144" s="17"/>
      <c r="MSV144" s="17"/>
      <c r="MSW144" s="17"/>
      <c r="MSX144" s="17"/>
      <c r="MSY144" s="17"/>
      <c r="MSZ144" s="17"/>
      <c r="MTA144" s="17"/>
      <c r="MTB144" s="17"/>
      <c r="MTC144" s="17"/>
      <c r="MTD144" s="17"/>
      <c r="MTE144" s="17"/>
      <c r="MTF144" s="17"/>
      <c r="MTG144" s="17"/>
      <c r="MTH144" s="17"/>
      <c r="MTI144" s="17"/>
      <c r="MTJ144" s="17"/>
      <c r="MTK144" s="17"/>
      <c r="MTL144" s="17"/>
      <c r="MTM144" s="17"/>
      <c r="MTN144" s="17"/>
      <c r="MTO144" s="17"/>
      <c r="MTP144" s="17"/>
      <c r="MTQ144" s="17"/>
      <c r="MTR144" s="17"/>
      <c r="MTS144" s="17"/>
      <c r="MTT144" s="17"/>
      <c r="MTU144" s="17"/>
      <c r="MTV144" s="17"/>
      <c r="MTW144" s="17"/>
      <c r="MTX144" s="17"/>
      <c r="MTY144" s="17"/>
      <c r="MTZ144" s="17"/>
      <c r="MUA144" s="17"/>
      <c r="MUB144" s="17"/>
      <c r="MUC144" s="17"/>
      <c r="MUD144" s="17"/>
      <c r="MUE144" s="17"/>
      <c r="MUF144" s="17"/>
      <c r="MUG144" s="17"/>
      <c r="MUH144" s="17"/>
      <c r="MUI144" s="17"/>
      <c r="MUJ144" s="17"/>
      <c r="MUK144" s="17"/>
      <c r="MUL144" s="17"/>
      <c r="MUM144" s="17"/>
      <c r="MUN144" s="17"/>
      <c r="MUO144" s="17"/>
      <c r="MUP144" s="17"/>
      <c r="MUQ144" s="17"/>
      <c r="MUR144" s="17"/>
      <c r="MUS144" s="17"/>
      <c r="MUT144" s="17"/>
      <c r="MUU144" s="17"/>
      <c r="MUV144" s="17"/>
      <c r="MUW144" s="17"/>
      <c r="MUX144" s="17"/>
      <c r="MUY144" s="17"/>
      <c r="MUZ144" s="17"/>
      <c r="MVA144" s="17"/>
      <c r="MVB144" s="17"/>
      <c r="MVC144" s="17"/>
      <c r="MVD144" s="17"/>
      <c r="MVE144" s="17"/>
      <c r="MVF144" s="17"/>
      <c r="MVG144" s="17"/>
      <c r="MVH144" s="17"/>
      <c r="MVI144" s="17"/>
      <c r="MVJ144" s="17"/>
      <c r="MVK144" s="17"/>
      <c r="MVL144" s="17"/>
      <c r="MVM144" s="17"/>
      <c r="MVN144" s="17"/>
      <c r="MVO144" s="17"/>
      <c r="MVP144" s="17"/>
      <c r="MVQ144" s="17"/>
      <c r="MVR144" s="17"/>
      <c r="MVS144" s="17"/>
      <c r="MVT144" s="17"/>
      <c r="MVU144" s="17"/>
      <c r="MVV144" s="17"/>
      <c r="MVW144" s="17"/>
      <c r="MVX144" s="17"/>
      <c r="MVY144" s="17"/>
      <c r="MVZ144" s="17"/>
      <c r="MWA144" s="17"/>
      <c r="MWB144" s="17"/>
      <c r="MWC144" s="17"/>
      <c r="MWD144" s="17"/>
      <c r="MWE144" s="17"/>
      <c r="MWF144" s="17"/>
      <c r="MWG144" s="17"/>
      <c r="MWH144" s="17"/>
      <c r="MWI144" s="17"/>
      <c r="MWJ144" s="17"/>
      <c r="MWK144" s="17"/>
      <c r="MWL144" s="17"/>
      <c r="MWM144" s="17"/>
      <c r="MWN144" s="17"/>
      <c r="MWO144" s="17"/>
      <c r="MWP144" s="17"/>
      <c r="MWQ144" s="17"/>
      <c r="MWR144" s="17"/>
      <c r="MWS144" s="17"/>
      <c r="MWT144" s="17"/>
      <c r="MWU144" s="17"/>
      <c r="MWV144" s="17"/>
      <c r="MWW144" s="17"/>
      <c r="MWX144" s="17"/>
      <c r="MWY144" s="17"/>
      <c r="MWZ144" s="17"/>
      <c r="MXA144" s="17"/>
      <c r="MXB144" s="17"/>
      <c r="MXC144" s="17"/>
      <c r="MXD144" s="17"/>
      <c r="MXE144" s="17"/>
      <c r="MXF144" s="17"/>
      <c r="MXG144" s="17"/>
      <c r="MXH144" s="17"/>
      <c r="MXI144" s="17"/>
      <c r="MXJ144" s="17"/>
      <c r="MXK144" s="17"/>
      <c r="MXL144" s="17"/>
      <c r="MXM144" s="17"/>
      <c r="MXN144" s="17"/>
      <c r="MXO144" s="17"/>
      <c r="MXP144" s="17"/>
      <c r="MXQ144" s="17"/>
      <c r="MXR144" s="17"/>
      <c r="MXS144" s="17"/>
      <c r="MXT144" s="17"/>
      <c r="MXU144" s="17"/>
      <c r="MXV144" s="17"/>
      <c r="MXW144" s="17"/>
      <c r="MXX144" s="17"/>
      <c r="MXY144" s="17"/>
      <c r="MXZ144" s="17"/>
      <c r="MYA144" s="17"/>
      <c r="MYB144" s="17"/>
      <c r="MYC144" s="17"/>
      <c r="MYD144" s="17"/>
      <c r="MYE144" s="17"/>
      <c r="MYF144" s="17"/>
      <c r="MYG144" s="17"/>
      <c r="MYH144" s="17"/>
      <c r="MYI144" s="17"/>
      <c r="MYJ144" s="17"/>
      <c r="MYK144" s="17"/>
      <c r="MYL144" s="17"/>
      <c r="MYM144" s="17"/>
      <c r="MYN144" s="17"/>
      <c r="MYO144" s="17"/>
      <c r="MYP144" s="17"/>
      <c r="MYQ144" s="17"/>
      <c r="MYR144" s="17"/>
      <c r="MYS144" s="17"/>
      <c r="MYT144" s="17"/>
      <c r="MYU144" s="17"/>
      <c r="MYV144" s="17"/>
      <c r="MYW144" s="17"/>
      <c r="MYX144" s="17"/>
      <c r="MYY144" s="17"/>
      <c r="MYZ144" s="17"/>
      <c r="MZA144" s="17"/>
      <c r="MZB144" s="17"/>
      <c r="MZC144" s="17"/>
      <c r="MZD144" s="17"/>
      <c r="MZE144" s="17"/>
      <c r="MZF144" s="17"/>
      <c r="MZG144" s="17"/>
      <c r="MZH144" s="17"/>
      <c r="MZI144" s="17"/>
      <c r="MZJ144" s="17"/>
      <c r="MZK144" s="17"/>
      <c r="MZL144" s="17"/>
      <c r="MZM144" s="17"/>
      <c r="MZN144" s="17"/>
      <c r="MZO144" s="17"/>
      <c r="MZP144" s="17"/>
      <c r="MZQ144" s="17"/>
      <c r="MZR144" s="17"/>
      <c r="MZS144" s="17"/>
      <c r="MZT144" s="17"/>
      <c r="MZU144" s="17"/>
      <c r="MZV144" s="17"/>
      <c r="MZW144" s="17"/>
      <c r="MZX144" s="17"/>
      <c r="MZY144" s="17"/>
      <c r="MZZ144" s="17"/>
      <c r="NAA144" s="17"/>
      <c r="NAB144" s="17"/>
      <c r="NAC144" s="17"/>
      <c r="NAD144" s="17"/>
      <c r="NAE144" s="17"/>
      <c r="NAF144" s="17"/>
      <c r="NAG144" s="17"/>
      <c r="NAH144" s="17"/>
      <c r="NAI144" s="17"/>
      <c r="NAJ144" s="17"/>
      <c r="NAK144" s="17"/>
      <c r="NAL144" s="17"/>
      <c r="NAM144" s="17"/>
      <c r="NAN144" s="17"/>
      <c r="NAO144" s="17"/>
      <c r="NAP144" s="17"/>
      <c r="NAQ144" s="17"/>
      <c r="NAR144" s="17"/>
      <c r="NAS144" s="17"/>
      <c r="NAT144" s="17"/>
      <c r="NAU144" s="17"/>
      <c r="NAV144" s="17"/>
      <c r="NAW144" s="17"/>
      <c r="NAX144" s="17"/>
      <c r="NAY144" s="17"/>
      <c r="NAZ144" s="17"/>
      <c r="NBA144" s="17"/>
      <c r="NBB144" s="17"/>
      <c r="NBC144" s="17"/>
      <c r="NBD144" s="17"/>
      <c r="NBE144" s="17"/>
      <c r="NBF144" s="17"/>
      <c r="NBG144" s="17"/>
      <c r="NBH144" s="17"/>
      <c r="NBI144" s="17"/>
      <c r="NBJ144" s="17"/>
      <c r="NBK144" s="17"/>
      <c r="NBL144" s="17"/>
      <c r="NBM144" s="17"/>
      <c r="NBN144" s="17"/>
      <c r="NBO144" s="17"/>
      <c r="NBP144" s="17"/>
      <c r="NBQ144" s="17"/>
      <c r="NBR144" s="17"/>
      <c r="NBS144" s="17"/>
      <c r="NBT144" s="17"/>
      <c r="NBU144" s="17"/>
      <c r="NBV144" s="17"/>
      <c r="NBW144" s="17"/>
      <c r="NBX144" s="17"/>
      <c r="NBY144" s="17"/>
      <c r="NBZ144" s="17"/>
      <c r="NCA144" s="17"/>
      <c r="NCB144" s="17"/>
      <c r="NCC144" s="17"/>
      <c r="NCD144" s="17"/>
      <c r="NCE144" s="17"/>
      <c r="NCF144" s="17"/>
      <c r="NCG144" s="17"/>
      <c r="NCH144" s="17"/>
      <c r="NCI144" s="17"/>
      <c r="NCJ144" s="17"/>
      <c r="NCK144" s="17"/>
      <c r="NCL144" s="17"/>
      <c r="NCM144" s="17"/>
      <c r="NCN144" s="17"/>
      <c r="NCO144" s="17"/>
      <c r="NCP144" s="17"/>
      <c r="NCQ144" s="17"/>
      <c r="NCR144" s="17"/>
      <c r="NCS144" s="17"/>
      <c r="NCT144" s="17"/>
      <c r="NCU144" s="17"/>
      <c r="NCV144" s="17"/>
      <c r="NCW144" s="17"/>
      <c r="NCX144" s="17"/>
      <c r="NCY144" s="17"/>
      <c r="NCZ144" s="17"/>
      <c r="NDA144" s="17"/>
      <c r="NDB144" s="17"/>
      <c r="NDC144" s="17"/>
      <c r="NDD144" s="17"/>
      <c r="NDE144" s="17"/>
      <c r="NDF144" s="17"/>
      <c r="NDG144" s="17"/>
      <c r="NDH144" s="17"/>
      <c r="NDI144" s="17"/>
      <c r="NDJ144" s="17"/>
      <c r="NDK144" s="17"/>
      <c r="NDL144" s="17"/>
      <c r="NDM144" s="17"/>
      <c r="NDN144" s="17"/>
      <c r="NDO144" s="17"/>
      <c r="NDP144" s="17"/>
      <c r="NDQ144" s="17"/>
      <c r="NDR144" s="17"/>
      <c r="NDS144" s="17"/>
      <c r="NDT144" s="17"/>
      <c r="NDU144" s="17"/>
      <c r="NDV144" s="17"/>
      <c r="NDW144" s="17"/>
      <c r="NDX144" s="17"/>
      <c r="NDY144" s="17"/>
      <c r="NDZ144" s="17"/>
      <c r="NEA144" s="17"/>
      <c r="NEB144" s="17"/>
      <c r="NEC144" s="17"/>
      <c r="NED144" s="17"/>
      <c r="NEE144" s="17"/>
      <c r="NEF144" s="17"/>
      <c r="NEG144" s="17"/>
      <c r="NEH144" s="17"/>
      <c r="NEI144" s="17"/>
      <c r="NEJ144" s="17"/>
      <c r="NEK144" s="17"/>
      <c r="NEL144" s="17"/>
      <c r="NEM144" s="17"/>
      <c r="NEN144" s="17"/>
      <c r="NEO144" s="17"/>
      <c r="NEP144" s="17"/>
      <c r="NEQ144" s="17"/>
      <c r="NER144" s="17"/>
      <c r="NES144" s="17"/>
      <c r="NET144" s="17"/>
      <c r="NEU144" s="17"/>
      <c r="NEV144" s="17"/>
      <c r="NEW144" s="17"/>
      <c r="NEX144" s="17"/>
      <c r="NEY144" s="17"/>
      <c r="NEZ144" s="17"/>
      <c r="NFA144" s="17"/>
      <c r="NFB144" s="17"/>
      <c r="NFC144" s="17"/>
      <c r="NFD144" s="17"/>
      <c r="NFE144" s="17"/>
      <c r="NFF144" s="17"/>
      <c r="NFG144" s="17"/>
      <c r="NFH144" s="17"/>
      <c r="NFI144" s="17"/>
      <c r="NFJ144" s="17"/>
      <c r="NFK144" s="17"/>
      <c r="NFL144" s="17"/>
      <c r="NFM144" s="17"/>
      <c r="NFN144" s="17"/>
      <c r="NFO144" s="17"/>
      <c r="NFP144" s="17"/>
      <c r="NFQ144" s="17"/>
      <c r="NFR144" s="17"/>
      <c r="NFS144" s="17"/>
      <c r="NFT144" s="17"/>
      <c r="NFU144" s="17"/>
      <c r="NFV144" s="17"/>
      <c r="NFW144" s="17"/>
      <c r="NFX144" s="17"/>
      <c r="NFY144" s="17"/>
      <c r="NFZ144" s="17"/>
      <c r="NGA144" s="17"/>
      <c r="NGB144" s="17"/>
      <c r="NGC144" s="17"/>
      <c r="NGD144" s="17"/>
      <c r="NGE144" s="17"/>
      <c r="NGF144" s="17"/>
      <c r="NGG144" s="17"/>
      <c r="NGH144" s="17"/>
      <c r="NGI144" s="17"/>
      <c r="NGJ144" s="17"/>
      <c r="NGK144" s="17"/>
      <c r="NGL144" s="17"/>
      <c r="NGM144" s="17"/>
      <c r="NGN144" s="17"/>
      <c r="NGO144" s="17"/>
      <c r="NGP144" s="17"/>
      <c r="NGQ144" s="17"/>
      <c r="NGR144" s="17"/>
      <c r="NGS144" s="17"/>
      <c r="NGT144" s="17"/>
      <c r="NGU144" s="17"/>
      <c r="NGV144" s="17"/>
      <c r="NGW144" s="17"/>
      <c r="NGX144" s="17"/>
      <c r="NGY144" s="17"/>
      <c r="NGZ144" s="17"/>
      <c r="NHA144" s="17"/>
      <c r="NHB144" s="17"/>
      <c r="NHC144" s="17"/>
      <c r="NHD144" s="17"/>
      <c r="NHE144" s="17"/>
      <c r="NHF144" s="17"/>
      <c r="NHG144" s="17"/>
      <c r="NHH144" s="17"/>
      <c r="NHI144" s="17"/>
      <c r="NHJ144" s="17"/>
      <c r="NHK144" s="17"/>
      <c r="NHL144" s="17"/>
      <c r="NHM144" s="17"/>
      <c r="NHN144" s="17"/>
      <c r="NHO144" s="17"/>
      <c r="NHP144" s="17"/>
      <c r="NHQ144" s="17"/>
      <c r="NHR144" s="17"/>
      <c r="NHS144" s="17"/>
      <c r="NHT144" s="17"/>
      <c r="NHU144" s="17"/>
      <c r="NHV144" s="17"/>
      <c r="NHW144" s="17"/>
      <c r="NHX144" s="17"/>
      <c r="NHY144" s="17"/>
      <c r="NHZ144" s="17"/>
      <c r="NIA144" s="17"/>
      <c r="NIB144" s="17"/>
      <c r="NIC144" s="17"/>
      <c r="NID144" s="17"/>
      <c r="NIE144" s="17"/>
      <c r="NIF144" s="17"/>
      <c r="NIG144" s="17"/>
      <c r="NIH144" s="17"/>
      <c r="NII144" s="17"/>
      <c r="NIJ144" s="17"/>
      <c r="NIK144" s="17"/>
      <c r="NIL144" s="17"/>
      <c r="NIM144" s="17"/>
      <c r="NIN144" s="17"/>
      <c r="NIO144" s="17"/>
      <c r="NIP144" s="17"/>
      <c r="NIQ144" s="17"/>
      <c r="NIR144" s="17"/>
      <c r="NIS144" s="17"/>
      <c r="NIT144" s="17"/>
      <c r="NIU144" s="17"/>
      <c r="NIV144" s="17"/>
      <c r="NIW144" s="17"/>
      <c r="NIX144" s="17"/>
      <c r="NIY144" s="17"/>
      <c r="NIZ144" s="17"/>
      <c r="NJA144" s="17"/>
      <c r="NJB144" s="17"/>
      <c r="NJC144" s="17"/>
      <c r="NJD144" s="17"/>
      <c r="NJE144" s="17"/>
      <c r="NJF144" s="17"/>
      <c r="NJG144" s="17"/>
      <c r="NJH144" s="17"/>
      <c r="NJI144" s="17"/>
      <c r="NJJ144" s="17"/>
      <c r="NJK144" s="17"/>
      <c r="NJL144" s="17"/>
      <c r="NJM144" s="17"/>
      <c r="NJN144" s="17"/>
      <c r="NJO144" s="17"/>
      <c r="NJP144" s="17"/>
      <c r="NJQ144" s="17"/>
      <c r="NJR144" s="17"/>
      <c r="NJS144" s="17"/>
      <c r="NJT144" s="17"/>
      <c r="NJU144" s="17"/>
      <c r="NJV144" s="17"/>
      <c r="NJW144" s="17"/>
      <c r="NJX144" s="17"/>
      <c r="NJY144" s="17"/>
      <c r="NJZ144" s="17"/>
      <c r="NKA144" s="17"/>
      <c r="NKB144" s="17"/>
      <c r="NKC144" s="17"/>
      <c r="NKD144" s="17"/>
      <c r="NKE144" s="17"/>
      <c r="NKF144" s="17"/>
      <c r="NKG144" s="17"/>
      <c r="NKH144" s="17"/>
      <c r="NKI144" s="17"/>
      <c r="NKJ144" s="17"/>
      <c r="NKK144" s="17"/>
      <c r="NKL144" s="17"/>
      <c r="NKM144" s="17"/>
      <c r="NKN144" s="17"/>
      <c r="NKO144" s="17"/>
      <c r="NKP144" s="17"/>
      <c r="NKQ144" s="17"/>
      <c r="NKR144" s="17"/>
      <c r="NKS144" s="17"/>
      <c r="NKT144" s="17"/>
      <c r="NKU144" s="17"/>
      <c r="NKV144" s="17"/>
      <c r="NKW144" s="17"/>
      <c r="NKX144" s="17"/>
      <c r="NKY144" s="17"/>
      <c r="NKZ144" s="17"/>
      <c r="NLA144" s="17"/>
      <c r="NLB144" s="17"/>
      <c r="NLC144" s="17"/>
      <c r="NLD144" s="17"/>
      <c r="NLE144" s="17"/>
      <c r="NLF144" s="17"/>
      <c r="NLG144" s="17"/>
      <c r="NLH144" s="17"/>
      <c r="NLI144" s="17"/>
      <c r="NLJ144" s="17"/>
      <c r="NLK144" s="17"/>
      <c r="NLL144" s="17"/>
      <c r="NLM144" s="17"/>
      <c r="NLN144" s="17"/>
      <c r="NLO144" s="17"/>
      <c r="NLP144" s="17"/>
      <c r="NLQ144" s="17"/>
      <c r="NLR144" s="17"/>
      <c r="NLS144" s="17"/>
      <c r="NLT144" s="17"/>
      <c r="NLU144" s="17"/>
      <c r="NLV144" s="17"/>
      <c r="NLW144" s="17"/>
      <c r="NLX144" s="17"/>
      <c r="NLY144" s="17"/>
      <c r="NLZ144" s="17"/>
      <c r="NMA144" s="17"/>
      <c r="NMB144" s="17"/>
      <c r="NMC144" s="17"/>
      <c r="NMD144" s="17"/>
      <c r="NME144" s="17"/>
      <c r="NMF144" s="17"/>
      <c r="NMG144" s="17"/>
      <c r="NMH144" s="17"/>
      <c r="NMI144" s="17"/>
      <c r="NMJ144" s="17"/>
      <c r="NMK144" s="17"/>
      <c r="NML144" s="17"/>
      <c r="NMM144" s="17"/>
      <c r="NMN144" s="17"/>
      <c r="NMO144" s="17"/>
      <c r="NMP144" s="17"/>
      <c r="NMQ144" s="17"/>
      <c r="NMR144" s="17"/>
      <c r="NMS144" s="17"/>
      <c r="NMT144" s="17"/>
      <c r="NMU144" s="17"/>
      <c r="NMV144" s="17"/>
      <c r="NMW144" s="17"/>
      <c r="NMX144" s="17"/>
      <c r="NMY144" s="17"/>
      <c r="NMZ144" s="17"/>
      <c r="NNA144" s="17"/>
      <c r="NNB144" s="17"/>
      <c r="NNC144" s="17"/>
      <c r="NND144" s="17"/>
      <c r="NNE144" s="17"/>
      <c r="NNF144" s="17"/>
      <c r="NNG144" s="17"/>
      <c r="NNH144" s="17"/>
      <c r="NNI144" s="17"/>
      <c r="NNJ144" s="17"/>
      <c r="NNK144" s="17"/>
      <c r="NNL144" s="17"/>
      <c r="NNM144" s="17"/>
      <c r="NNN144" s="17"/>
      <c r="NNO144" s="17"/>
      <c r="NNP144" s="17"/>
      <c r="NNQ144" s="17"/>
      <c r="NNR144" s="17"/>
      <c r="NNS144" s="17"/>
      <c r="NNT144" s="17"/>
      <c r="NNU144" s="17"/>
      <c r="NNV144" s="17"/>
      <c r="NNW144" s="17"/>
      <c r="NNX144" s="17"/>
      <c r="NNY144" s="17"/>
      <c r="NNZ144" s="17"/>
      <c r="NOA144" s="17"/>
      <c r="NOB144" s="17"/>
      <c r="NOC144" s="17"/>
      <c r="NOD144" s="17"/>
      <c r="NOE144" s="17"/>
      <c r="NOF144" s="17"/>
      <c r="NOG144" s="17"/>
      <c r="NOH144" s="17"/>
      <c r="NOI144" s="17"/>
      <c r="NOJ144" s="17"/>
      <c r="NOK144" s="17"/>
      <c r="NOL144" s="17"/>
      <c r="NOM144" s="17"/>
      <c r="NON144" s="17"/>
      <c r="NOO144" s="17"/>
      <c r="NOP144" s="17"/>
      <c r="NOQ144" s="17"/>
      <c r="NOR144" s="17"/>
      <c r="NOS144" s="17"/>
      <c r="NOT144" s="17"/>
      <c r="NOU144" s="17"/>
      <c r="NOV144" s="17"/>
      <c r="NOW144" s="17"/>
      <c r="NOX144" s="17"/>
      <c r="NOY144" s="17"/>
      <c r="NOZ144" s="17"/>
      <c r="NPA144" s="17"/>
      <c r="NPB144" s="17"/>
      <c r="NPC144" s="17"/>
      <c r="NPD144" s="17"/>
      <c r="NPE144" s="17"/>
      <c r="NPF144" s="17"/>
      <c r="NPG144" s="17"/>
      <c r="NPH144" s="17"/>
      <c r="NPI144" s="17"/>
      <c r="NPJ144" s="17"/>
      <c r="NPK144" s="17"/>
      <c r="NPL144" s="17"/>
      <c r="NPM144" s="17"/>
      <c r="NPN144" s="17"/>
      <c r="NPO144" s="17"/>
      <c r="NPP144" s="17"/>
      <c r="NPQ144" s="17"/>
      <c r="NPR144" s="17"/>
      <c r="NPS144" s="17"/>
      <c r="NPT144" s="17"/>
      <c r="NPU144" s="17"/>
      <c r="NPV144" s="17"/>
      <c r="NPW144" s="17"/>
      <c r="NPX144" s="17"/>
      <c r="NPY144" s="17"/>
      <c r="NPZ144" s="17"/>
      <c r="NQA144" s="17"/>
      <c r="NQB144" s="17"/>
      <c r="NQC144" s="17"/>
      <c r="NQD144" s="17"/>
      <c r="NQE144" s="17"/>
      <c r="NQF144" s="17"/>
      <c r="NQG144" s="17"/>
      <c r="NQH144" s="17"/>
      <c r="NQI144" s="17"/>
      <c r="NQJ144" s="17"/>
      <c r="NQK144" s="17"/>
      <c r="NQL144" s="17"/>
      <c r="NQM144" s="17"/>
      <c r="NQN144" s="17"/>
      <c r="NQO144" s="17"/>
      <c r="NQP144" s="17"/>
      <c r="NQQ144" s="17"/>
      <c r="NQR144" s="17"/>
      <c r="NQS144" s="17"/>
      <c r="NQT144" s="17"/>
      <c r="NQU144" s="17"/>
      <c r="NQV144" s="17"/>
      <c r="NQW144" s="17"/>
      <c r="NQX144" s="17"/>
      <c r="NQY144" s="17"/>
      <c r="NQZ144" s="17"/>
      <c r="NRA144" s="17"/>
      <c r="NRB144" s="17"/>
      <c r="NRC144" s="17"/>
      <c r="NRD144" s="17"/>
      <c r="NRE144" s="17"/>
      <c r="NRF144" s="17"/>
      <c r="NRG144" s="17"/>
      <c r="NRH144" s="17"/>
      <c r="NRI144" s="17"/>
      <c r="NRJ144" s="17"/>
      <c r="NRK144" s="17"/>
      <c r="NRL144" s="17"/>
      <c r="NRM144" s="17"/>
      <c r="NRN144" s="17"/>
      <c r="NRO144" s="17"/>
      <c r="NRP144" s="17"/>
      <c r="NRQ144" s="17"/>
      <c r="NRR144" s="17"/>
      <c r="NRS144" s="17"/>
      <c r="NRT144" s="17"/>
      <c r="NRU144" s="17"/>
      <c r="NRV144" s="17"/>
      <c r="NRW144" s="17"/>
      <c r="NRX144" s="17"/>
      <c r="NRY144" s="17"/>
      <c r="NRZ144" s="17"/>
      <c r="NSA144" s="17"/>
      <c r="NSB144" s="17"/>
      <c r="NSC144" s="17"/>
      <c r="NSD144" s="17"/>
      <c r="NSE144" s="17"/>
      <c r="NSF144" s="17"/>
      <c r="NSG144" s="17"/>
      <c r="NSH144" s="17"/>
      <c r="NSI144" s="17"/>
      <c r="NSJ144" s="17"/>
      <c r="NSK144" s="17"/>
      <c r="NSL144" s="17"/>
      <c r="NSM144" s="17"/>
      <c r="NSN144" s="17"/>
      <c r="NSO144" s="17"/>
      <c r="NSP144" s="17"/>
      <c r="NSQ144" s="17"/>
      <c r="NSR144" s="17"/>
      <c r="NSS144" s="17"/>
      <c r="NST144" s="17"/>
      <c r="NSU144" s="17"/>
      <c r="NSV144" s="17"/>
      <c r="NSW144" s="17"/>
      <c r="NSX144" s="17"/>
      <c r="NSY144" s="17"/>
      <c r="NSZ144" s="17"/>
      <c r="NTA144" s="17"/>
      <c r="NTB144" s="17"/>
      <c r="NTC144" s="17"/>
      <c r="NTD144" s="17"/>
      <c r="NTE144" s="17"/>
      <c r="NTF144" s="17"/>
      <c r="NTG144" s="17"/>
      <c r="NTH144" s="17"/>
      <c r="NTI144" s="17"/>
      <c r="NTJ144" s="17"/>
      <c r="NTK144" s="17"/>
      <c r="NTL144" s="17"/>
      <c r="NTM144" s="17"/>
      <c r="NTN144" s="17"/>
      <c r="NTO144" s="17"/>
      <c r="NTP144" s="17"/>
      <c r="NTQ144" s="17"/>
      <c r="NTR144" s="17"/>
      <c r="NTS144" s="17"/>
      <c r="NTT144" s="17"/>
      <c r="NTU144" s="17"/>
      <c r="NTV144" s="17"/>
      <c r="NTW144" s="17"/>
      <c r="NTX144" s="17"/>
      <c r="NTY144" s="17"/>
      <c r="NTZ144" s="17"/>
      <c r="NUA144" s="17"/>
      <c r="NUB144" s="17"/>
      <c r="NUC144" s="17"/>
      <c r="NUD144" s="17"/>
      <c r="NUE144" s="17"/>
      <c r="NUF144" s="17"/>
      <c r="NUG144" s="17"/>
      <c r="NUH144" s="17"/>
      <c r="NUI144" s="17"/>
      <c r="NUJ144" s="17"/>
      <c r="NUK144" s="17"/>
      <c r="NUL144" s="17"/>
      <c r="NUM144" s="17"/>
      <c r="NUN144" s="17"/>
      <c r="NUO144" s="17"/>
      <c r="NUP144" s="17"/>
      <c r="NUQ144" s="17"/>
      <c r="NUR144" s="17"/>
      <c r="NUS144" s="17"/>
      <c r="NUT144" s="17"/>
      <c r="NUU144" s="17"/>
      <c r="NUV144" s="17"/>
      <c r="NUW144" s="17"/>
      <c r="NUX144" s="17"/>
      <c r="NUY144" s="17"/>
      <c r="NUZ144" s="17"/>
      <c r="NVA144" s="17"/>
      <c r="NVB144" s="17"/>
      <c r="NVC144" s="17"/>
      <c r="NVD144" s="17"/>
      <c r="NVE144" s="17"/>
      <c r="NVF144" s="17"/>
      <c r="NVG144" s="17"/>
      <c r="NVH144" s="17"/>
      <c r="NVI144" s="17"/>
      <c r="NVJ144" s="17"/>
      <c r="NVK144" s="17"/>
      <c r="NVL144" s="17"/>
      <c r="NVM144" s="17"/>
      <c r="NVN144" s="17"/>
      <c r="NVO144" s="17"/>
      <c r="NVP144" s="17"/>
      <c r="NVQ144" s="17"/>
      <c r="NVR144" s="17"/>
      <c r="NVS144" s="17"/>
      <c r="NVT144" s="17"/>
      <c r="NVU144" s="17"/>
      <c r="NVV144" s="17"/>
      <c r="NVW144" s="17"/>
      <c r="NVX144" s="17"/>
      <c r="NVY144" s="17"/>
      <c r="NVZ144" s="17"/>
      <c r="NWA144" s="17"/>
      <c r="NWB144" s="17"/>
      <c r="NWC144" s="17"/>
      <c r="NWD144" s="17"/>
      <c r="NWE144" s="17"/>
      <c r="NWF144" s="17"/>
      <c r="NWG144" s="17"/>
      <c r="NWH144" s="17"/>
      <c r="NWI144" s="17"/>
      <c r="NWJ144" s="17"/>
      <c r="NWK144" s="17"/>
      <c r="NWL144" s="17"/>
      <c r="NWM144" s="17"/>
      <c r="NWN144" s="17"/>
      <c r="NWO144" s="17"/>
      <c r="NWP144" s="17"/>
      <c r="NWQ144" s="17"/>
      <c r="NWR144" s="17"/>
      <c r="NWS144" s="17"/>
      <c r="NWT144" s="17"/>
      <c r="NWU144" s="17"/>
      <c r="NWV144" s="17"/>
      <c r="NWW144" s="17"/>
      <c r="NWX144" s="17"/>
      <c r="NWY144" s="17"/>
      <c r="NWZ144" s="17"/>
      <c r="NXA144" s="17"/>
      <c r="NXB144" s="17"/>
      <c r="NXC144" s="17"/>
      <c r="NXD144" s="17"/>
      <c r="NXE144" s="17"/>
      <c r="NXF144" s="17"/>
      <c r="NXG144" s="17"/>
      <c r="NXH144" s="17"/>
      <c r="NXI144" s="17"/>
      <c r="NXJ144" s="17"/>
      <c r="NXK144" s="17"/>
      <c r="NXL144" s="17"/>
      <c r="NXM144" s="17"/>
      <c r="NXN144" s="17"/>
      <c r="NXO144" s="17"/>
      <c r="NXP144" s="17"/>
      <c r="NXQ144" s="17"/>
      <c r="NXR144" s="17"/>
      <c r="NXS144" s="17"/>
      <c r="NXT144" s="17"/>
      <c r="NXU144" s="17"/>
      <c r="NXV144" s="17"/>
      <c r="NXW144" s="17"/>
      <c r="NXX144" s="17"/>
      <c r="NXY144" s="17"/>
      <c r="NXZ144" s="17"/>
      <c r="NYA144" s="17"/>
      <c r="NYB144" s="17"/>
      <c r="NYC144" s="17"/>
      <c r="NYD144" s="17"/>
      <c r="NYE144" s="17"/>
      <c r="NYF144" s="17"/>
      <c r="NYG144" s="17"/>
      <c r="NYH144" s="17"/>
      <c r="NYI144" s="17"/>
      <c r="NYJ144" s="17"/>
      <c r="NYK144" s="17"/>
      <c r="NYL144" s="17"/>
      <c r="NYM144" s="17"/>
      <c r="NYN144" s="17"/>
      <c r="NYO144" s="17"/>
      <c r="NYP144" s="17"/>
      <c r="NYQ144" s="17"/>
      <c r="NYR144" s="17"/>
      <c r="NYS144" s="17"/>
      <c r="NYT144" s="17"/>
      <c r="NYU144" s="17"/>
      <c r="NYV144" s="17"/>
      <c r="NYW144" s="17"/>
      <c r="NYX144" s="17"/>
      <c r="NYY144" s="17"/>
      <c r="NYZ144" s="17"/>
      <c r="NZA144" s="17"/>
      <c r="NZB144" s="17"/>
      <c r="NZC144" s="17"/>
      <c r="NZD144" s="17"/>
      <c r="NZE144" s="17"/>
      <c r="NZF144" s="17"/>
      <c r="NZG144" s="17"/>
      <c r="NZH144" s="17"/>
      <c r="NZI144" s="17"/>
      <c r="NZJ144" s="17"/>
      <c r="NZK144" s="17"/>
      <c r="NZL144" s="17"/>
      <c r="NZM144" s="17"/>
      <c r="NZN144" s="17"/>
      <c r="NZO144" s="17"/>
      <c r="NZP144" s="17"/>
      <c r="NZQ144" s="17"/>
      <c r="NZR144" s="17"/>
      <c r="NZS144" s="17"/>
      <c r="NZT144" s="17"/>
      <c r="NZU144" s="17"/>
      <c r="NZV144" s="17"/>
      <c r="NZW144" s="17"/>
      <c r="NZX144" s="17"/>
      <c r="NZY144" s="17"/>
      <c r="NZZ144" s="17"/>
      <c r="OAA144" s="17"/>
      <c r="OAB144" s="17"/>
      <c r="OAC144" s="17"/>
      <c r="OAD144" s="17"/>
      <c r="OAE144" s="17"/>
      <c r="OAF144" s="17"/>
      <c r="OAG144" s="17"/>
      <c r="OAH144" s="17"/>
      <c r="OAI144" s="17"/>
      <c r="OAJ144" s="17"/>
      <c r="OAK144" s="17"/>
      <c r="OAL144" s="17"/>
      <c r="OAM144" s="17"/>
      <c r="OAN144" s="17"/>
      <c r="OAO144" s="17"/>
      <c r="OAP144" s="17"/>
      <c r="OAQ144" s="17"/>
      <c r="OAR144" s="17"/>
      <c r="OAS144" s="17"/>
      <c r="OAT144" s="17"/>
      <c r="OAU144" s="17"/>
      <c r="OAV144" s="17"/>
      <c r="OAW144" s="17"/>
      <c r="OAX144" s="17"/>
      <c r="OAY144" s="17"/>
      <c r="OAZ144" s="17"/>
      <c r="OBA144" s="17"/>
      <c r="OBB144" s="17"/>
      <c r="OBC144" s="17"/>
      <c r="OBD144" s="17"/>
      <c r="OBE144" s="17"/>
      <c r="OBF144" s="17"/>
      <c r="OBG144" s="17"/>
      <c r="OBH144" s="17"/>
      <c r="OBI144" s="17"/>
      <c r="OBJ144" s="17"/>
      <c r="OBK144" s="17"/>
      <c r="OBL144" s="17"/>
      <c r="OBM144" s="17"/>
      <c r="OBN144" s="17"/>
      <c r="OBO144" s="17"/>
      <c r="OBP144" s="17"/>
      <c r="OBQ144" s="17"/>
      <c r="OBR144" s="17"/>
      <c r="OBS144" s="17"/>
      <c r="OBT144" s="17"/>
      <c r="OBU144" s="17"/>
      <c r="OBV144" s="17"/>
      <c r="OBW144" s="17"/>
      <c r="OBX144" s="17"/>
      <c r="OBY144" s="17"/>
      <c r="OBZ144" s="17"/>
      <c r="OCA144" s="17"/>
      <c r="OCB144" s="17"/>
      <c r="OCC144" s="17"/>
      <c r="OCD144" s="17"/>
      <c r="OCE144" s="17"/>
      <c r="OCF144" s="17"/>
      <c r="OCG144" s="17"/>
      <c r="OCH144" s="17"/>
      <c r="OCI144" s="17"/>
      <c r="OCJ144" s="17"/>
      <c r="OCK144" s="17"/>
      <c r="OCL144" s="17"/>
      <c r="OCM144" s="17"/>
      <c r="OCN144" s="17"/>
      <c r="OCO144" s="17"/>
      <c r="OCP144" s="17"/>
      <c r="OCQ144" s="17"/>
      <c r="OCR144" s="17"/>
      <c r="OCS144" s="17"/>
      <c r="OCT144" s="17"/>
      <c r="OCU144" s="17"/>
      <c r="OCV144" s="17"/>
      <c r="OCW144" s="17"/>
      <c r="OCX144" s="17"/>
      <c r="OCY144" s="17"/>
      <c r="OCZ144" s="17"/>
      <c r="ODA144" s="17"/>
      <c r="ODB144" s="17"/>
      <c r="ODC144" s="17"/>
      <c r="ODD144" s="17"/>
      <c r="ODE144" s="17"/>
      <c r="ODF144" s="17"/>
      <c r="ODG144" s="17"/>
      <c r="ODH144" s="17"/>
      <c r="ODI144" s="17"/>
      <c r="ODJ144" s="17"/>
      <c r="ODK144" s="17"/>
      <c r="ODL144" s="17"/>
      <c r="ODM144" s="17"/>
      <c r="ODN144" s="17"/>
      <c r="ODO144" s="17"/>
      <c r="ODP144" s="17"/>
      <c r="ODQ144" s="17"/>
      <c r="ODR144" s="17"/>
      <c r="ODS144" s="17"/>
      <c r="ODT144" s="17"/>
      <c r="ODU144" s="17"/>
      <c r="ODV144" s="17"/>
      <c r="ODW144" s="17"/>
      <c r="ODX144" s="17"/>
      <c r="ODY144" s="17"/>
      <c r="ODZ144" s="17"/>
      <c r="OEA144" s="17"/>
      <c r="OEB144" s="17"/>
      <c r="OEC144" s="17"/>
      <c r="OED144" s="17"/>
      <c r="OEE144" s="17"/>
      <c r="OEF144" s="17"/>
      <c r="OEG144" s="17"/>
      <c r="OEH144" s="17"/>
      <c r="OEI144" s="17"/>
      <c r="OEJ144" s="17"/>
      <c r="OEK144" s="17"/>
      <c r="OEL144" s="17"/>
      <c r="OEM144" s="17"/>
      <c r="OEN144" s="17"/>
      <c r="OEO144" s="17"/>
      <c r="OEP144" s="17"/>
      <c r="OEQ144" s="17"/>
      <c r="OER144" s="17"/>
      <c r="OES144" s="17"/>
      <c r="OET144" s="17"/>
      <c r="OEU144" s="17"/>
      <c r="OEV144" s="17"/>
      <c r="OEW144" s="17"/>
      <c r="OEX144" s="17"/>
      <c r="OEY144" s="17"/>
      <c r="OEZ144" s="17"/>
      <c r="OFA144" s="17"/>
      <c r="OFB144" s="17"/>
      <c r="OFC144" s="17"/>
      <c r="OFD144" s="17"/>
      <c r="OFE144" s="17"/>
      <c r="OFF144" s="17"/>
      <c r="OFG144" s="17"/>
      <c r="OFH144" s="17"/>
      <c r="OFI144" s="17"/>
      <c r="OFJ144" s="17"/>
      <c r="OFK144" s="17"/>
      <c r="OFL144" s="17"/>
      <c r="OFM144" s="17"/>
      <c r="OFN144" s="17"/>
      <c r="OFO144" s="17"/>
      <c r="OFP144" s="17"/>
      <c r="OFQ144" s="17"/>
      <c r="OFR144" s="17"/>
      <c r="OFS144" s="17"/>
      <c r="OFT144" s="17"/>
      <c r="OFU144" s="17"/>
      <c r="OFV144" s="17"/>
      <c r="OFW144" s="17"/>
      <c r="OFX144" s="17"/>
      <c r="OFY144" s="17"/>
      <c r="OFZ144" s="17"/>
      <c r="OGA144" s="17"/>
      <c r="OGB144" s="17"/>
      <c r="OGC144" s="17"/>
      <c r="OGD144" s="17"/>
      <c r="OGE144" s="17"/>
      <c r="OGF144" s="17"/>
      <c r="OGG144" s="17"/>
      <c r="OGH144" s="17"/>
      <c r="OGI144" s="17"/>
      <c r="OGJ144" s="17"/>
      <c r="OGK144" s="17"/>
      <c r="OGL144" s="17"/>
      <c r="OGM144" s="17"/>
      <c r="OGN144" s="17"/>
      <c r="OGO144" s="17"/>
      <c r="OGP144" s="17"/>
      <c r="OGQ144" s="17"/>
      <c r="OGR144" s="17"/>
      <c r="OGS144" s="17"/>
      <c r="OGT144" s="17"/>
      <c r="OGU144" s="17"/>
      <c r="OGV144" s="17"/>
      <c r="OGW144" s="17"/>
      <c r="OGX144" s="17"/>
      <c r="OGY144" s="17"/>
      <c r="OGZ144" s="17"/>
      <c r="OHA144" s="17"/>
      <c r="OHB144" s="17"/>
      <c r="OHC144" s="17"/>
      <c r="OHD144" s="17"/>
      <c r="OHE144" s="17"/>
      <c r="OHF144" s="17"/>
      <c r="OHG144" s="17"/>
      <c r="OHH144" s="17"/>
      <c r="OHI144" s="17"/>
      <c r="OHJ144" s="17"/>
      <c r="OHK144" s="17"/>
      <c r="OHL144" s="17"/>
      <c r="OHM144" s="17"/>
      <c r="OHN144" s="17"/>
      <c r="OHO144" s="17"/>
      <c r="OHP144" s="17"/>
      <c r="OHQ144" s="17"/>
      <c r="OHR144" s="17"/>
      <c r="OHS144" s="17"/>
      <c r="OHT144" s="17"/>
      <c r="OHU144" s="17"/>
      <c r="OHV144" s="17"/>
      <c r="OHW144" s="17"/>
      <c r="OHX144" s="17"/>
      <c r="OHY144" s="17"/>
      <c r="OHZ144" s="17"/>
      <c r="OIA144" s="17"/>
      <c r="OIB144" s="17"/>
      <c r="OIC144" s="17"/>
      <c r="OID144" s="17"/>
      <c r="OIE144" s="17"/>
      <c r="OIF144" s="17"/>
      <c r="OIG144" s="17"/>
      <c r="OIH144" s="17"/>
      <c r="OII144" s="17"/>
      <c r="OIJ144" s="17"/>
      <c r="OIK144" s="17"/>
      <c r="OIL144" s="17"/>
      <c r="OIM144" s="17"/>
      <c r="OIN144" s="17"/>
      <c r="OIO144" s="17"/>
      <c r="OIP144" s="17"/>
      <c r="OIQ144" s="17"/>
      <c r="OIR144" s="17"/>
      <c r="OIS144" s="17"/>
      <c r="OIT144" s="17"/>
      <c r="OIU144" s="17"/>
      <c r="OIV144" s="17"/>
      <c r="OIW144" s="17"/>
      <c r="OIX144" s="17"/>
      <c r="OIY144" s="17"/>
      <c r="OIZ144" s="17"/>
      <c r="OJA144" s="17"/>
      <c r="OJB144" s="17"/>
      <c r="OJC144" s="17"/>
      <c r="OJD144" s="17"/>
      <c r="OJE144" s="17"/>
      <c r="OJF144" s="17"/>
      <c r="OJG144" s="17"/>
      <c r="OJH144" s="17"/>
      <c r="OJI144" s="17"/>
      <c r="OJJ144" s="17"/>
      <c r="OJK144" s="17"/>
      <c r="OJL144" s="17"/>
      <c r="OJM144" s="17"/>
      <c r="OJN144" s="17"/>
      <c r="OJO144" s="17"/>
      <c r="OJP144" s="17"/>
      <c r="OJQ144" s="17"/>
      <c r="OJR144" s="17"/>
      <c r="OJS144" s="17"/>
      <c r="OJT144" s="17"/>
      <c r="OJU144" s="17"/>
      <c r="OJV144" s="17"/>
      <c r="OJW144" s="17"/>
      <c r="OJX144" s="17"/>
      <c r="OJY144" s="17"/>
      <c r="OJZ144" s="17"/>
      <c r="OKA144" s="17"/>
      <c r="OKB144" s="17"/>
      <c r="OKC144" s="17"/>
      <c r="OKD144" s="17"/>
      <c r="OKE144" s="17"/>
      <c r="OKF144" s="17"/>
      <c r="OKG144" s="17"/>
      <c r="OKH144" s="17"/>
      <c r="OKI144" s="17"/>
      <c r="OKJ144" s="17"/>
      <c r="OKK144" s="17"/>
      <c r="OKL144" s="17"/>
      <c r="OKM144" s="17"/>
      <c r="OKN144" s="17"/>
      <c r="OKO144" s="17"/>
      <c r="OKP144" s="17"/>
      <c r="OKQ144" s="17"/>
      <c r="OKR144" s="17"/>
      <c r="OKS144" s="17"/>
      <c r="OKT144" s="17"/>
      <c r="OKU144" s="17"/>
      <c r="OKV144" s="17"/>
      <c r="OKW144" s="17"/>
      <c r="OKX144" s="17"/>
      <c r="OKY144" s="17"/>
      <c r="OKZ144" s="17"/>
      <c r="OLA144" s="17"/>
      <c r="OLB144" s="17"/>
      <c r="OLC144" s="17"/>
      <c r="OLD144" s="17"/>
      <c r="OLE144" s="17"/>
      <c r="OLF144" s="17"/>
      <c r="OLG144" s="17"/>
      <c r="OLH144" s="17"/>
      <c r="OLI144" s="17"/>
      <c r="OLJ144" s="17"/>
      <c r="OLK144" s="17"/>
      <c r="OLL144" s="17"/>
      <c r="OLM144" s="17"/>
      <c r="OLN144" s="17"/>
      <c r="OLO144" s="17"/>
      <c r="OLP144" s="17"/>
      <c r="OLQ144" s="17"/>
      <c r="OLR144" s="17"/>
      <c r="OLS144" s="17"/>
      <c r="OLT144" s="17"/>
      <c r="OLU144" s="17"/>
      <c r="OLV144" s="17"/>
      <c r="OLW144" s="17"/>
      <c r="OLX144" s="17"/>
      <c r="OLY144" s="17"/>
      <c r="OLZ144" s="17"/>
      <c r="OMA144" s="17"/>
      <c r="OMB144" s="17"/>
      <c r="OMC144" s="17"/>
      <c r="OMD144" s="17"/>
      <c r="OME144" s="17"/>
      <c r="OMF144" s="17"/>
      <c r="OMG144" s="17"/>
      <c r="OMH144" s="17"/>
      <c r="OMI144" s="17"/>
      <c r="OMJ144" s="17"/>
      <c r="OMK144" s="17"/>
      <c r="OML144" s="17"/>
      <c r="OMM144" s="17"/>
      <c r="OMN144" s="17"/>
      <c r="OMO144" s="17"/>
      <c r="OMP144" s="17"/>
      <c r="OMQ144" s="17"/>
      <c r="OMR144" s="17"/>
      <c r="OMS144" s="17"/>
      <c r="OMT144" s="17"/>
      <c r="OMU144" s="17"/>
      <c r="OMV144" s="17"/>
      <c r="OMW144" s="17"/>
      <c r="OMX144" s="17"/>
      <c r="OMY144" s="17"/>
      <c r="OMZ144" s="17"/>
      <c r="ONA144" s="17"/>
      <c r="ONB144" s="17"/>
      <c r="ONC144" s="17"/>
      <c r="OND144" s="17"/>
      <c r="ONE144" s="17"/>
      <c r="ONF144" s="17"/>
      <c r="ONG144" s="17"/>
      <c r="ONH144" s="17"/>
      <c r="ONI144" s="17"/>
      <c r="ONJ144" s="17"/>
      <c r="ONK144" s="17"/>
      <c r="ONL144" s="17"/>
      <c r="ONM144" s="17"/>
      <c r="ONN144" s="17"/>
      <c r="ONO144" s="17"/>
      <c r="ONP144" s="17"/>
      <c r="ONQ144" s="17"/>
      <c r="ONR144" s="17"/>
      <c r="ONS144" s="17"/>
      <c r="ONT144" s="17"/>
      <c r="ONU144" s="17"/>
      <c r="ONV144" s="17"/>
      <c r="ONW144" s="17"/>
      <c r="ONX144" s="17"/>
      <c r="ONY144" s="17"/>
      <c r="ONZ144" s="17"/>
      <c r="OOA144" s="17"/>
      <c r="OOB144" s="17"/>
      <c r="OOC144" s="17"/>
      <c r="OOD144" s="17"/>
      <c r="OOE144" s="17"/>
      <c r="OOF144" s="17"/>
      <c r="OOG144" s="17"/>
      <c r="OOH144" s="17"/>
      <c r="OOI144" s="17"/>
      <c r="OOJ144" s="17"/>
      <c r="OOK144" s="17"/>
      <c r="OOL144" s="17"/>
      <c r="OOM144" s="17"/>
      <c r="OON144" s="17"/>
      <c r="OOO144" s="17"/>
      <c r="OOP144" s="17"/>
      <c r="OOQ144" s="17"/>
      <c r="OOR144" s="17"/>
      <c r="OOS144" s="17"/>
      <c r="OOT144" s="17"/>
      <c r="OOU144" s="17"/>
      <c r="OOV144" s="17"/>
      <c r="OOW144" s="17"/>
      <c r="OOX144" s="17"/>
      <c r="OOY144" s="17"/>
      <c r="OOZ144" s="17"/>
      <c r="OPA144" s="17"/>
      <c r="OPB144" s="17"/>
      <c r="OPC144" s="17"/>
      <c r="OPD144" s="17"/>
      <c r="OPE144" s="17"/>
      <c r="OPF144" s="17"/>
      <c r="OPG144" s="17"/>
      <c r="OPH144" s="17"/>
      <c r="OPI144" s="17"/>
      <c r="OPJ144" s="17"/>
      <c r="OPK144" s="17"/>
      <c r="OPL144" s="17"/>
      <c r="OPM144" s="17"/>
      <c r="OPN144" s="17"/>
      <c r="OPO144" s="17"/>
      <c r="OPP144" s="17"/>
      <c r="OPQ144" s="17"/>
      <c r="OPR144" s="17"/>
      <c r="OPS144" s="17"/>
      <c r="OPT144" s="17"/>
      <c r="OPU144" s="17"/>
      <c r="OPV144" s="17"/>
      <c r="OPW144" s="17"/>
      <c r="OPX144" s="17"/>
      <c r="OPY144" s="17"/>
      <c r="OPZ144" s="17"/>
      <c r="OQA144" s="17"/>
      <c r="OQB144" s="17"/>
      <c r="OQC144" s="17"/>
      <c r="OQD144" s="17"/>
      <c r="OQE144" s="17"/>
      <c r="OQF144" s="17"/>
      <c r="OQG144" s="17"/>
      <c r="OQH144" s="17"/>
      <c r="OQI144" s="17"/>
      <c r="OQJ144" s="17"/>
      <c r="OQK144" s="17"/>
      <c r="OQL144" s="17"/>
      <c r="OQM144" s="17"/>
      <c r="OQN144" s="17"/>
      <c r="OQO144" s="17"/>
      <c r="OQP144" s="17"/>
      <c r="OQQ144" s="17"/>
      <c r="OQR144" s="17"/>
      <c r="OQS144" s="17"/>
      <c r="OQT144" s="17"/>
      <c r="OQU144" s="17"/>
      <c r="OQV144" s="17"/>
      <c r="OQW144" s="17"/>
      <c r="OQX144" s="17"/>
      <c r="OQY144" s="17"/>
      <c r="OQZ144" s="17"/>
      <c r="ORA144" s="17"/>
      <c r="ORB144" s="17"/>
      <c r="ORC144" s="17"/>
      <c r="ORD144" s="17"/>
      <c r="ORE144" s="17"/>
      <c r="ORF144" s="17"/>
      <c r="ORG144" s="17"/>
      <c r="ORH144" s="17"/>
      <c r="ORI144" s="17"/>
      <c r="ORJ144" s="17"/>
      <c r="ORK144" s="17"/>
      <c r="ORL144" s="17"/>
      <c r="ORM144" s="17"/>
      <c r="ORN144" s="17"/>
      <c r="ORO144" s="17"/>
      <c r="ORP144" s="17"/>
      <c r="ORQ144" s="17"/>
      <c r="ORR144" s="17"/>
      <c r="ORS144" s="17"/>
      <c r="ORT144" s="17"/>
      <c r="ORU144" s="17"/>
      <c r="ORV144" s="17"/>
      <c r="ORW144" s="17"/>
      <c r="ORX144" s="17"/>
      <c r="ORY144" s="17"/>
      <c r="ORZ144" s="17"/>
      <c r="OSA144" s="17"/>
      <c r="OSB144" s="17"/>
      <c r="OSC144" s="17"/>
      <c r="OSD144" s="17"/>
      <c r="OSE144" s="17"/>
      <c r="OSF144" s="17"/>
      <c r="OSG144" s="17"/>
      <c r="OSH144" s="17"/>
      <c r="OSI144" s="17"/>
      <c r="OSJ144" s="17"/>
      <c r="OSK144" s="17"/>
      <c r="OSL144" s="17"/>
      <c r="OSM144" s="17"/>
      <c r="OSN144" s="17"/>
      <c r="OSO144" s="17"/>
      <c r="OSP144" s="17"/>
      <c r="OSQ144" s="17"/>
      <c r="OSR144" s="17"/>
      <c r="OSS144" s="17"/>
      <c r="OST144" s="17"/>
      <c r="OSU144" s="17"/>
      <c r="OSV144" s="17"/>
      <c r="OSW144" s="17"/>
      <c r="OSX144" s="17"/>
      <c r="OSY144" s="17"/>
      <c r="OSZ144" s="17"/>
      <c r="OTA144" s="17"/>
      <c r="OTB144" s="17"/>
      <c r="OTC144" s="17"/>
      <c r="OTD144" s="17"/>
      <c r="OTE144" s="17"/>
      <c r="OTF144" s="17"/>
      <c r="OTG144" s="17"/>
      <c r="OTH144" s="17"/>
      <c r="OTI144" s="17"/>
      <c r="OTJ144" s="17"/>
      <c r="OTK144" s="17"/>
      <c r="OTL144" s="17"/>
      <c r="OTM144" s="17"/>
      <c r="OTN144" s="17"/>
      <c r="OTO144" s="17"/>
      <c r="OTP144" s="17"/>
      <c r="OTQ144" s="17"/>
      <c r="OTR144" s="17"/>
      <c r="OTS144" s="17"/>
      <c r="OTT144" s="17"/>
      <c r="OTU144" s="17"/>
      <c r="OTV144" s="17"/>
      <c r="OTW144" s="17"/>
      <c r="OTX144" s="17"/>
      <c r="OTY144" s="17"/>
      <c r="OTZ144" s="17"/>
      <c r="OUA144" s="17"/>
      <c r="OUB144" s="17"/>
      <c r="OUC144" s="17"/>
      <c r="OUD144" s="17"/>
      <c r="OUE144" s="17"/>
      <c r="OUF144" s="17"/>
      <c r="OUG144" s="17"/>
      <c r="OUH144" s="17"/>
      <c r="OUI144" s="17"/>
      <c r="OUJ144" s="17"/>
      <c r="OUK144" s="17"/>
      <c r="OUL144" s="17"/>
      <c r="OUM144" s="17"/>
      <c r="OUN144" s="17"/>
      <c r="OUO144" s="17"/>
      <c r="OUP144" s="17"/>
      <c r="OUQ144" s="17"/>
      <c r="OUR144" s="17"/>
      <c r="OUS144" s="17"/>
      <c r="OUT144" s="17"/>
      <c r="OUU144" s="17"/>
      <c r="OUV144" s="17"/>
      <c r="OUW144" s="17"/>
      <c r="OUX144" s="17"/>
      <c r="OUY144" s="17"/>
      <c r="OUZ144" s="17"/>
      <c r="OVA144" s="17"/>
      <c r="OVB144" s="17"/>
      <c r="OVC144" s="17"/>
      <c r="OVD144" s="17"/>
      <c r="OVE144" s="17"/>
      <c r="OVF144" s="17"/>
      <c r="OVG144" s="17"/>
      <c r="OVH144" s="17"/>
      <c r="OVI144" s="17"/>
      <c r="OVJ144" s="17"/>
      <c r="OVK144" s="17"/>
      <c r="OVL144" s="17"/>
      <c r="OVM144" s="17"/>
      <c r="OVN144" s="17"/>
      <c r="OVO144" s="17"/>
      <c r="OVP144" s="17"/>
      <c r="OVQ144" s="17"/>
      <c r="OVR144" s="17"/>
      <c r="OVS144" s="17"/>
      <c r="OVT144" s="17"/>
      <c r="OVU144" s="17"/>
      <c r="OVV144" s="17"/>
      <c r="OVW144" s="17"/>
      <c r="OVX144" s="17"/>
      <c r="OVY144" s="17"/>
      <c r="OVZ144" s="17"/>
      <c r="OWA144" s="17"/>
      <c r="OWB144" s="17"/>
      <c r="OWC144" s="17"/>
      <c r="OWD144" s="17"/>
      <c r="OWE144" s="17"/>
      <c r="OWF144" s="17"/>
      <c r="OWG144" s="17"/>
      <c r="OWH144" s="17"/>
      <c r="OWI144" s="17"/>
      <c r="OWJ144" s="17"/>
      <c r="OWK144" s="17"/>
      <c r="OWL144" s="17"/>
      <c r="OWM144" s="17"/>
      <c r="OWN144" s="17"/>
      <c r="OWO144" s="17"/>
      <c r="OWP144" s="17"/>
      <c r="OWQ144" s="17"/>
      <c r="OWR144" s="17"/>
      <c r="OWS144" s="17"/>
      <c r="OWT144" s="17"/>
      <c r="OWU144" s="17"/>
      <c r="OWV144" s="17"/>
      <c r="OWW144" s="17"/>
      <c r="OWX144" s="17"/>
      <c r="OWY144" s="17"/>
      <c r="OWZ144" s="17"/>
      <c r="OXA144" s="17"/>
      <c r="OXB144" s="17"/>
      <c r="OXC144" s="17"/>
      <c r="OXD144" s="17"/>
      <c r="OXE144" s="17"/>
      <c r="OXF144" s="17"/>
      <c r="OXG144" s="17"/>
      <c r="OXH144" s="17"/>
      <c r="OXI144" s="17"/>
      <c r="OXJ144" s="17"/>
      <c r="OXK144" s="17"/>
      <c r="OXL144" s="17"/>
      <c r="OXM144" s="17"/>
      <c r="OXN144" s="17"/>
      <c r="OXO144" s="17"/>
      <c r="OXP144" s="17"/>
      <c r="OXQ144" s="17"/>
      <c r="OXR144" s="17"/>
      <c r="OXS144" s="17"/>
      <c r="OXT144" s="17"/>
      <c r="OXU144" s="17"/>
      <c r="OXV144" s="17"/>
      <c r="OXW144" s="17"/>
      <c r="OXX144" s="17"/>
      <c r="OXY144" s="17"/>
      <c r="OXZ144" s="17"/>
      <c r="OYA144" s="17"/>
      <c r="OYB144" s="17"/>
      <c r="OYC144" s="17"/>
      <c r="OYD144" s="17"/>
      <c r="OYE144" s="17"/>
      <c r="OYF144" s="17"/>
      <c r="OYG144" s="17"/>
      <c r="OYH144" s="17"/>
      <c r="OYI144" s="17"/>
      <c r="OYJ144" s="17"/>
      <c r="OYK144" s="17"/>
      <c r="OYL144" s="17"/>
      <c r="OYM144" s="17"/>
      <c r="OYN144" s="17"/>
      <c r="OYO144" s="17"/>
      <c r="OYP144" s="17"/>
      <c r="OYQ144" s="17"/>
      <c r="OYR144" s="17"/>
      <c r="OYS144" s="17"/>
      <c r="OYT144" s="17"/>
      <c r="OYU144" s="17"/>
      <c r="OYV144" s="17"/>
      <c r="OYW144" s="17"/>
      <c r="OYX144" s="17"/>
      <c r="OYY144" s="17"/>
      <c r="OYZ144" s="17"/>
      <c r="OZA144" s="17"/>
      <c r="OZB144" s="17"/>
      <c r="OZC144" s="17"/>
      <c r="OZD144" s="17"/>
      <c r="OZE144" s="17"/>
      <c r="OZF144" s="17"/>
      <c r="OZG144" s="17"/>
      <c r="OZH144" s="17"/>
      <c r="OZI144" s="17"/>
      <c r="OZJ144" s="17"/>
      <c r="OZK144" s="17"/>
      <c r="OZL144" s="17"/>
      <c r="OZM144" s="17"/>
      <c r="OZN144" s="17"/>
      <c r="OZO144" s="17"/>
      <c r="OZP144" s="17"/>
      <c r="OZQ144" s="17"/>
      <c r="OZR144" s="17"/>
      <c r="OZS144" s="17"/>
      <c r="OZT144" s="17"/>
      <c r="OZU144" s="17"/>
      <c r="OZV144" s="17"/>
      <c r="OZW144" s="17"/>
      <c r="OZX144" s="17"/>
      <c r="OZY144" s="17"/>
      <c r="OZZ144" s="17"/>
      <c r="PAA144" s="17"/>
      <c r="PAB144" s="17"/>
      <c r="PAC144" s="17"/>
      <c r="PAD144" s="17"/>
      <c r="PAE144" s="17"/>
      <c r="PAF144" s="17"/>
      <c r="PAG144" s="17"/>
      <c r="PAH144" s="17"/>
      <c r="PAI144" s="17"/>
      <c r="PAJ144" s="17"/>
      <c r="PAK144" s="17"/>
      <c r="PAL144" s="17"/>
      <c r="PAM144" s="17"/>
      <c r="PAN144" s="17"/>
      <c r="PAO144" s="17"/>
      <c r="PAP144" s="17"/>
      <c r="PAQ144" s="17"/>
      <c r="PAR144" s="17"/>
      <c r="PAS144" s="17"/>
      <c r="PAT144" s="17"/>
      <c r="PAU144" s="17"/>
      <c r="PAV144" s="17"/>
      <c r="PAW144" s="17"/>
      <c r="PAX144" s="17"/>
      <c r="PAY144" s="17"/>
      <c r="PAZ144" s="17"/>
      <c r="PBA144" s="17"/>
      <c r="PBB144" s="17"/>
      <c r="PBC144" s="17"/>
      <c r="PBD144" s="17"/>
      <c r="PBE144" s="17"/>
      <c r="PBF144" s="17"/>
      <c r="PBG144" s="17"/>
      <c r="PBH144" s="17"/>
      <c r="PBI144" s="17"/>
      <c r="PBJ144" s="17"/>
      <c r="PBK144" s="17"/>
      <c r="PBL144" s="17"/>
      <c r="PBM144" s="17"/>
      <c r="PBN144" s="17"/>
      <c r="PBO144" s="17"/>
      <c r="PBP144" s="17"/>
      <c r="PBQ144" s="17"/>
      <c r="PBR144" s="17"/>
      <c r="PBS144" s="17"/>
      <c r="PBT144" s="17"/>
      <c r="PBU144" s="17"/>
      <c r="PBV144" s="17"/>
      <c r="PBW144" s="17"/>
      <c r="PBX144" s="17"/>
      <c r="PBY144" s="17"/>
      <c r="PBZ144" s="17"/>
      <c r="PCA144" s="17"/>
      <c r="PCB144" s="17"/>
      <c r="PCC144" s="17"/>
      <c r="PCD144" s="17"/>
      <c r="PCE144" s="17"/>
      <c r="PCF144" s="17"/>
      <c r="PCG144" s="17"/>
      <c r="PCH144" s="17"/>
      <c r="PCI144" s="17"/>
      <c r="PCJ144" s="17"/>
      <c r="PCK144" s="17"/>
      <c r="PCL144" s="17"/>
      <c r="PCM144" s="17"/>
      <c r="PCN144" s="17"/>
      <c r="PCO144" s="17"/>
      <c r="PCP144" s="17"/>
      <c r="PCQ144" s="17"/>
      <c r="PCR144" s="17"/>
      <c r="PCS144" s="17"/>
      <c r="PCT144" s="17"/>
      <c r="PCU144" s="17"/>
      <c r="PCV144" s="17"/>
      <c r="PCW144" s="17"/>
      <c r="PCX144" s="17"/>
      <c r="PCY144" s="17"/>
      <c r="PCZ144" s="17"/>
      <c r="PDA144" s="17"/>
      <c r="PDB144" s="17"/>
      <c r="PDC144" s="17"/>
      <c r="PDD144" s="17"/>
      <c r="PDE144" s="17"/>
      <c r="PDF144" s="17"/>
      <c r="PDG144" s="17"/>
      <c r="PDH144" s="17"/>
      <c r="PDI144" s="17"/>
      <c r="PDJ144" s="17"/>
      <c r="PDK144" s="17"/>
      <c r="PDL144" s="17"/>
      <c r="PDM144" s="17"/>
      <c r="PDN144" s="17"/>
      <c r="PDO144" s="17"/>
      <c r="PDP144" s="17"/>
      <c r="PDQ144" s="17"/>
      <c r="PDR144" s="17"/>
      <c r="PDS144" s="17"/>
      <c r="PDT144" s="17"/>
      <c r="PDU144" s="17"/>
      <c r="PDV144" s="17"/>
      <c r="PDW144" s="17"/>
      <c r="PDX144" s="17"/>
      <c r="PDY144" s="17"/>
      <c r="PDZ144" s="17"/>
      <c r="PEA144" s="17"/>
      <c r="PEB144" s="17"/>
      <c r="PEC144" s="17"/>
      <c r="PED144" s="17"/>
      <c r="PEE144" s="17"/>
      <c r="PEF144" s="17"/>
      <c r="PEG144" s="17"/>
      <c r="PEH144" s="17"/>
      <c r="PEI144" s="17"/>
      <c r="PEJ144" s="17"/>
      <c r="PEK144" s="17"/>
      <c r="PEL144" s="17"/>
      <c r="PEM144" s="17"/>
      <c r="PEN144" s="17"/>
      <c r="PEO144" s="17"/>
      <c r="PEP144" s="17"/>
      <c r="PEQ144" s="17"/>
      <c r="PER144" s="17"/>
      <c r="PES144" s="17"/>
      <c r="PET144" s="17"/>
      <c r="PEU144" s="17"/>
      <c r="PEV144" s="17"/>
      <c r="PEW144" s="17"/>
      <c r="PEX144" s="17"/>
      <c r="PEY144" s="17"/>
      <c r="PEZ144" s="17"/>
      <c r="PFA144" s="17"/>
      <c r="PFB144" s="17"/>
      <c r="PFC144" s="17"/>
      <c r="PFD144" s="17"/>
      <c r="PFE144" s="17"/>
      <c r="PFF144" s="17"/>
      <c r="PFG144" s="17"/>
      <c r="PFH144" s="17"/>
      <c r="PFI144" s="17"/>
      <c r="PFJ144" s="17"/>
      <c r="PFK144" s="17"/>
      <c r="PFL144" s="17"/>
      <c r="PFM144" s="17"/>
      <c r="PFN144" s="17"/>
      <c r="PFO144" s="17"/>
      <c r="PFP144" s="17"/>
      <c r="PFQ144" s="17"/>
      <c r="PFR144" s="17"/>
      <c r="PFS144" s="17"/>
      <c r="PFT144" s="17"/>
      <c r="PFU144" s="17"/>
      <c r="PFV144" s="17"/>
      <c r="PFW144" s="17"/>
      <c r="PFX144" s="17"/>
      <c r="PFY144" s="17"/>
      <c r="PFZ144" s="17"/>
      <c r="PGA144" s="17"/>
      <c r="PGB144" s="17"/>
      <c r="PGC144" s="17"/>
      <c r="PGD144" s="17"/>
      <c r="PGE144" s="17"/>
      <c r="PGF144" s="17"/>
      <c r="PGG144" s="17"/>
      <c r="PGH144" s="17"/>
      <c r="PGI144" s="17"/>
      <c r="PGJ144" s="17"/>
      <c r="PGK144" s="17"/>
      <c r="PGL144" s="17"/>
      <c r="PGM144" s="17"/>
      <c r="PGN144" s="17"/>
      <c r="PGO144" s="17"/>
      <c r="PGP144" s="17"/>
      <c r="PGQ144" s="17"/>
      <c r="PGR144" s="17"/>
      <c r="PGS144" s="17"/>
      <c r="PGT144" s="17"/>
      <c r="PGU144" s="17"/>
      <c r="PGV144" s="17"/>
      <c r="PGW144" s="17"/>
      <c r="PGX144" s="17"/>
      <c r="PGY144" s="17"/>
      <c r="PGZ144" s="17"/>
      <c r="PHA144" s="17"/>
      <c r="PHB144" s="17"/>
      <c r="PHC144" s="17"/>
      <c r="PHD144" s="17"/>
      <c r="PHE144" s="17"/>
      <c r="PHF144" s="17"/>
      <c r="PHG144" s="17"/>
      <c r="PHH144" s="17"/>
      <c r="PHI144" s="17"/>
      <c r="PHJ144" s="17"/>
      <c r="PHK144" s="17"/>
      <c r="PHL144" s="17"/>
      <c r="PHM144" s="17"/>
      <c r="PHN144" s="17"/>
      <c r="PHO144" s="17"/>
      <c r="PHP144" s="17"/>
      <c r="PHQ144" s="17"/>
      <c r="PHR144" s="17"/>
      <c r="PHS144" s="17"/>
      <c r="PHT144" s="17"/>
      <c r="PHU144" s="17"/>
      <c r="PHV144" s="17"/>
      <c r="PHW144" s="17"/>
      <c r="PHX144" s="17"/>
      <c r="PHY144" s="17"/>
      <c r="PHZ144" s="17"/>
      <c r="PIA144" s="17"/>
      <c r="PIB144" s="17"/>
      <c r="PIC144" s="17"/>
      <c r="PID144" s="17"/>
      <c r="PIE144" s="17"/>
      <c r="PIF144" s="17"/>
      <c r="PIG144" s="17"/>
      <c r="PIH144" s="17"/>
      <c r="PII144" s="17"/>
      <c r="PIJ144" s="17"/>
      <c r="PIK144" s="17"/>
      <c r="PIL144" s="17"/>
      <c r="PIM144" s="17"/>
      <c r="PIN144" s="17"/>
      <c r="PIO144" s="17"/>
      <c r="PIP144" s="17"/>
      <c r="PIQ144" s="17"/>
      <c r="PIR144" s="17"/>
      <c r="PIS144" s="17"/>
      <c r="PIT144" s="17"/>
      <c r="PIU144" s="17"/>
      <c r="PIV144" s="17"/>
      <c r="PIW144" s="17"/>
      <c r="PIX144" s="17"/>
      <c r="PIY144" s="17"/>
      <c r="PIZ144" s="17"/>
      <c r="PJA144" s="17"/>
      <c r="PJB144" s="17"/>
      <c r="PJC144" s="17"/>
      <c r="PJD144" s="17"/>
      <c r="PJE144" s="17"/>
      <c r="PJF144" s="17"/>
      <c r="PJG144" s="17"/>
      <c r="PJH144" s="17"/>
      <c r="PJI144" s="17"/>
      <c r="PJJ144" s="17"/>
      <c r="PJK144" s="17"/>
      <c r="PJL144" s="17"/>
      <c r="PJM144" s="17"/>
      <c r="PJN144" s="17"/>
      <c r="PJO144" s="17"/>
      <c r="PJP144" s="17"/>
      <c r="PJQ144" s="17"/>
      <c r="PJR144" s="17"/>
      <c r="PJS144" s="17"/>
      <c r="PJT144" s="17"/>
      <c r="PJU144" s="17"/>
      <c r="PJV144" s="17"/>
      <c r="PJW144" s="17"/>
      <c r="PJX144" s="17"/>
      <c r="PJY144" s="17"/>
      <c r="PJZ144" s="17"/>
      <c r="PKA144" s="17"/>
      <c r="PKB144" s="17"/>
      <c r="PKC144" s="17"/>
      <c r="PKD144" s="17"/>
      <c r="PKE144" s="17"/>
      <c r="PKF144" s="17"/>
      <c r="PKG144" s="17"/>
      <c r="PKH144" s="17"/>
      <c r="PKI144" s="17"/>
      <c r="PKJ144" s="17"/>
      <c r="PKK144" s="17"/>
      <c r="PKL144" s="17"/>
      <c r="PKM144" s="17"/>
      <c r="PKN144" s="17"/>
      <c r="PKO144" s="17"/>
      <c r="PKP144" s="17"/>
      <c r="PKQ144" s="17"/>
      <c r="PKR144" s="17"/>
      <c r="PKS144" s="17"/>
      <c r="PKT144" s="17"/>
      <c r="PKU144" s="17"/>
      <c r="PKV144" s="17"/>
      <c r="PKW144" s="17"/>
      <c r="PKX144" s="17"/>
      <c r="PKY144" s="17"/>
      <c r="PKZ144" s="17"/>
      <c r="PLA144" s="17"/>
      <c r="PLB144" s="17"/>
      <c r="PLC144" s="17"/>
      <c r="PLD144" s="17"/>
      <c r="PLE144" s="17"/>
      <c r="PLF144" s="17"/>
      <c r="PLG144" s="17"/>
      <c r="PLH144" s="17"/>
      <c r="PLI144" s="17"/>
      <c r="PLJ144" s="17"/>
      <c r="PLK144" s="17"/>
      <c r="PLL144" s="17"/>
      <c r="PLM144" s="17"/>
      <c r="PLN144" s="17"/>
      <c r="PLO144" s="17"/>
      <c r="PLP144" s="17"/>
      <c r="PLQ144" s="17"/>
      <c r="PLR144" s="17"/>
      <c r="PLS144" s="17"/>
      <c r="PLT144" s="17"/>
      <c r="PLU144" s="17"/>
      <c r="PLV144" s="17"/>
      <c r="PLW144" s="17"/>
      <c r="PLX144" s="17"/>
      <c r="PLY144" s="17"/>
      <c r="PLZ144" s="17"/>
      <c r="PMA144" s="17"/>
      <c r="PMB144" s="17"/>
      <c r="PMC144" s="17"/>
      <c r="PMD144" s="17"/>
      <c r="PME144" s="17"/>
      <c r="PMF144" s="17"/>
      <c r="PMG144" s="17"/>
      <c r="PMH144" s="17"/>
      <c r="PMI144" s="17"/>
      <c r="PMJ144" s="17"/>
      <c r="PMK144" s="17"/>
      <c r="PML144" s="17"/>
      <c r="PMM144" s="17"/>
      <c r="PMN144" s="17"/>
      <c r="PMO144" s="17"/>
      <c r="PMP144" s="17"/>
      <c r="PMQ144" s="17"/>
      <c r="PMR144" s="17"/>
      <c r="PMS144" s="17"/>
      <c r="PMT144" s="17"/>
      <c r="PMU144" s="17"/>
      <c r="PMV144" s="17"/>
      <c r="PMW144" s="17"/>
      <c r="PMX144" s="17"/>
      <c r="PMY144" s="17"/>
      <c r="PMZ144" s="17"/>
      <c r="PNA144" s="17"/>
      <c r="PNB144" s="17"/>
      <c r="PNC144" s="17"/>
      <c r="PND144" s="17"/>
      <c r="PNE144" s="17"/>
      <c r="PNF144" s="17"/>
      <c r="PNG144" s="17"/>
      <c r="PNH144" s="17"/>
      <c r="PNI144" s="17"/>
      <c r="PNJ144" s="17"/>
      <c r="PNK144" s="17"/>
      <c r="PNL144" s="17"/>
      <c r="PNM144" s="17"/>
      <c r="PNN144" s="17"/>
      <c r="PNO144" s="17"/>
      <c r="PNP144" s="17"/>
      <c r="PNQ144" s="17"/>
      <c r="PNR144" s="17"/>
      <c r="PNS144" s="17"/>
      <c r="PNT144" s="17"/>
      <c r="PNU144" s="17"/>
      <c r="PNV144" s="17"/>
      <c r="PNW144" s="17"/>
      <c r="PNX144" s="17"/>
      <c r="PNY144" s="17"/>
      <c r="PNZ144" s="17"/>
      <c r="POA144" s="17"/>
      <c r="POB144" s="17"/>
      <c r="POC144" s="17"/>
      <c r="POD144" s="17"/>
      <c r="POE144" s="17"/>
      <c r="POF144" s="17"/>
      <c r="POG144" s="17"/>
      <c r="POH144" s="17"/>
      <c r="POI144" s="17"/>
      <c r="POJ144" s="17"/>
      <c r="POK144" s="17"/>
      <c r="POL144" s="17"/>
      <c r="POM144" s="17"/>
      <c r="PON144" s="17"/>
      <c r="POO144" s="17"/>
      <c r="POP144" s="17"/>
      <c r="POQ144" s="17"/>
      <c r="POR144" s="17"/>
      <c r="POS144" s="17"/>
      <c r="POT144" s="17"/>
      <c r="POU144" s="17"/>
      <c r="POV144" s="17"/>
      <c r="POW144" s="17"/>
      <c r="POX144" s="17"/>
      <c r="POY144" s="17"/>
      <c r="POZ144" s="17"/>
      <c r="PPA144" s="17"/>
      <c r="PPB144" s="17"/>
      <c r="PPC144" s="17"/>
      <c r="PPD144" s="17"/>
      <c r="PPE144" s="17"/>
      <c r="PPF144" s="17"/>
      <c r="PPG144" s="17"/>
      <c r="PPH144" s="17"/>
      <c r="PPI144" s="17"/>
      <c r="PPJ144" s="17"/>
      <c r="PPK144" s="17"/>
      <c r="PPL144" s="17"/>
      <c r="PPM144" s="17"/>
      <c r="PPN144" s="17"/>
      <c r="PPO144" s="17"/>
      <c r="PPP144" s="17"/>
      <c r="PPQ144" s="17"/>
      <c r="PPR144" s="17"/>
      <c r="PPS144" s="17"/>
      <c r="PPT144" s="17"/>
      <c r="PPU144" s="17"/>
      <c r="PPV144" s="17"/>
      <c r="PPW144" s="17"/>
      <c r="PPX144" s="17"/>
      <c r="PPY144" s="17"/>
      <c r="PPZ144" s="17"/>
      <c r="PQA144" s="17"/>
      <c r="PQB144" s="17"/>
      <c r="PQC144" s="17"/>
      <c r="PQD144" s="17"/>
      <c r="PQE144" s="17"/>
      <c r="PQF144" s="17"/>
      <c r="PQG144" s="17"/>
      <c r="PQH144" s="17"/>
      <c r="PQI144" s="17"/>
      <c r="PQJ144" s="17"/>
      <c r="PQK144" s="17"/>
      <c r="PQL144" s="17"/>
      <c r="PQM144" s="17"/>
      <c r="PQN144" s="17"/>
      <c r="PQO144" s="17"/>
      <c r="PQP144" s="17"/>
      <c r="PQQ144" s="17"/>
      <c r="PQR144" s="17"/>
      <c r="PQS144" s="17"/>
      <c r="PQT144" s="17"/>
      <c r="PQU144" s="17"/>
      <c r="PQV144" s="17"/>
      <c r="PQW144" s="17"/>
      <c r="PQX144" s="17"/>
      <c r="PQY144" s="17"/>
      <c r="PQZ144" s="17"/>
      <c r="PRA144" s="17"/>
      <c r="PRB144" s="17"/>
      <c r="PRC144" s="17"/>
      <c r="PRD144" s="17"/>
      <c r="PRE144" s="17"/>
      <c r="PRF144" s="17"/>
      <c r="PRG144" s="17"/>
      <c r="PRH144" s="17"/>
      <c r="PRI144" s="17"/>
      <c r="PRJ144" s="17"/>
      <c r="PRK144" s="17"/>
      <c r="PRL144" s="17"/>
      <c r="PRM144" s="17"/>
      <c r="PRN144" s="17"/>
      <c r="PRO144" s="17"/>
      <c r="PRP144" s="17"/>
      <c r="PRQ144" s="17"/>
      <c r="PRR144" s="17"/>
      <c r="PRS144" s="17"/>
      <c r="PRT144" s="17"/>
      <c r="PRU144" s="17"/>
      <c r="PRV144" s="17"/>
      <c r="PRW144" s="17"/>
      <c r="PRX144" s="17"/>
      <c r="PRY144" s="17"/>
      <c r="PRZ144" s="17"/>
      <c r="PSA144" s="17"/>
      <c r="PSB144" s="17"/>
      <c r="PSC144" s="17"/>
      <c r="PSD144" s="17"/>
      <c r="PSE144" s="17"/>
      <c r="PSF144" s="17"/>
      <c r="PSG144" s="17"/>
      <c r="PSH144" s="17"/>
      <c r="PSI144" s="17"/>
      <c r="PSJ144" s="17"/>
      <c r="PSK144" s="17"/>
      <c r="PSL144" s="17"/>
      <c r="PSM144" s="17"/>
      <c r="PSN144" s="17"/>
      <c r="PSO144" s="17"/>
      <c r="PSP144" s="17"/>
      <c r="PSQ144" s="17"/>
      <c r="PSR144" s="17"/>
      <c r="PSS144" s="17"/>
      <c r="PST144" s="17"/>
      <c r="PSU144" s="17"/>
      <c r="PSV144" s="17"/>
      <c r="PSW144" s="17"/>
      <c r="PSX144" s="17"/>
      <c r="PSY144" s="17"/>
      <c r="PSZ144" s="17"/>
      <c r="PTA144" s="17"/>
      <c r="PTB144" s="17"/>
      <c r="PTC144" s="17"/>
      <c r="PTD144" s="17"/>
      <c r="PTE144" s="17"/>
      <c r="PTF144" s="17"/>
      <c r="PTG144" s="17"/>
      <c r="PTH144" s="17"/>
      <c r="PTI144" s="17"/>
      <c r="PTJ144" s="17"/>
      <c r="PTK144" s="17"/>
      <c r="PTL144" s="17"/>
      <c r="PTM144" s="17"/>
      <c r="PTN144" s="17"/>
      <c r="PTO144" s="17"/>
      <c r="PTP144" s="17"/>
      <c r="PTQ144" s="17"/>
      <c r="PTR144" s="17"/>
      <c r="PTS144" s="17"/>
      <c r="PTT144" s="17"/>
      <c r="PTU144" s="17"/>
      <c r="PTV144" s="17"/>
      <c r="PTW144" s="17"/>
      <c r="PTX144" s="17"/>
      <c r="PTY144" s="17"/>
      <c r="PTZ144" s="17"/>
      <c r="PUA144" s="17"/>
      <c r="PUB144" s="17"/>
      <c r="PUC144" s="17"/>
      <c r="PUD144" s="17"/>
      <c r="PUE144" s="17"/>
      <c r="PUF144" s="17"/>
      <c r="PUG144" s="17"/>
      <c r="PUH144" s="17"/>
      <c r="PUI144" s="17"/>
      <c r="PUJ144" s="17"/>
      <c r="PUK144" s="17"/>
      <c r="PUL144" s="17"/>
      <c r="PUM144" s="17"/>
      <c r="PUN144" s="17"/>
      <c r="PUO144" s="17"/>
      <c r="PUP144" s="17"/>
      <c r="PUQ144" s="17"/>
      <c r="PUR144" s="17"/>
      <c r="PUS144" s="17"/>
      <c r="PUT144" s="17"/>
      <c r="PUU144" s="17"/>
      <c r="PUV144" s="17"/>
      <c r="PUW144" s="17"/>
      <c r="PUX144" s="17"/>
      <c r="PUY144" s="17"/>
      <c r="PUZ144" s="17"/>
      <c r="PVA144" s="17"/>
      <c r="PVB144" s="17"/>
      <c r="PVC144" s="17"/>
      <c r="PVD144" s="17"/>
      <c r="PVE144" s="17"/>
      <c r="PVF144" s="17"/>
      <c r="PVG144" s="17"/>
      <c r="PVH144" s="17"/>
      <c r="PVI144" s="17"/>
      <c r="PVJ144" s="17"/>
      <c r="PVK144" s="17"/>
      <c r="PVL144" s="17"/>
      <c r="PVM144" s="17"/>
      <c r="PVN144" s="17"/>
      <c r="PVO144" s="17"/>
      <c r="PVP144" s="17"/>
      <c r="PVQ144" s="17"/>
      <c r="PVR144" s="17"/>
      <c r="PVS144" s="17"/>
      <c r="PVT144" s="17"/>
      <c r="PVU144" s="17"/>
      <c r="PVV144" s="17"/>
      <c r="PVW144" s="17"/>
      <c r="PVX144" s="17"/>
      <c r="PVY144" s="17"/>
      <c r="PVZ144" s="17"/>
      <c r="PWA144" s="17"/>
      <c r="PWB144" s="17"/>
      <c r="PWC144" s="17"/>
      <c r="PWD144" s="17"/>
      <c r="PWE144" s="17"/>
      <c r="PWF144" s="17"/>
      <c r="PWG144" s="17"/>
      <c r="PWH144" s="17"/>
      <c r="PWI144" s="17"/>
      <c r="PWJ144" s="17"/>
      <c r="PWK144" s="17"/>
      <c r="PWL144" s="17"/>
      <c r="PWM144" s="17"/>
      <c r="PWN144" s="17"/>
      <c r="PWO144" s="17"/>
      <c r="PWP144" s="17"/>
      <c r="PWQ144" s="17"/>
      <c r="PWR144" s="17"/>
      <c r="PWS144" s="17"/>
      <c r="PWT144" s="17"/>
      <c r="PWU144" s="17"/>
      <c r="PWV144" s="17"/>
      <c r="PWW144" s="17"/>
      <c r="PWX144" s="17"/>
      <c r="PWY144" s="17"/>
      <c r="PWZ144" s="17"/>
      <c r="PXA144" s="17"/>
      <c r="PXB144" s="17"/>
      <c r="PXC144" s="17"/>
      <c r="PXD144" s="17"/>
      <c r="PXE144" s="17"/>
      <c r="PXF144" s="17"/>
      <c r="PXG144" s="17"/>
      <c r="PXH144" s="17"/>
      <c r="PXI144" s="17"/>
      <c r="PXJ144" s="17"/>
      <c r="PXK144" s="17"/>
      <c r="PXL144" s="17"/>
      <c r="PXM144" s="17"/>
      <c r="PXN144" s="17"/>
      <c r="PXO144" s="17"/>
      <c r="PXP144" s="17"/>
      <c r="PXQ144" s="17"/>
      <c r="PXR144" s="17"/>
      <c r="PXS144" s="17"/>
      <c r="PXT144" s="17"/>
      <c r="PXU144" s="17"/>
      <c r="PXV144" s="17"/>
      <c r="PXW144" s="17"/>
      <c r="PXX144" s="17"/>
      <c r="PXY144" s="17"/>
      <c r="PXZ144" s="17"/>
      <c r="PYA144" s="17"/>
      <c r="PYB144" s="17"/>
      <c r="PYC144" s="17"/>
      <c r="PYD144" s="17"/>
      <c r="PYE144" s="17"/>
      <c r="PYF144" s="17"/>
      <c r="PYG144" s="17"/>
      <c r="PYH144" s="17"/>
      <c r="PYI144" s="17"/>
      <c r="PYJ144" s="17"/>
      <c r="PYK144" s="17"/>
      <c r="PYL144" s="17"/>
      <c r="PYM144" s="17"/>
      <c r="PYN144" s="17"/>
      <c r="PYO144" s="17"/>
      <c r="PYP144" s="17"/>
      <c r="PYQ144" s="17"/>
      <c r="PYR144" s="17"/>
      <c r="PYS144" s="17"/>
      <c r="PYT144" s="17"/>
      <c r="PYU144" s="17"/>
      <c r="PYV144" s="17"/>
      <c r="PYW144" s="17"/>
      <c r="PYX144" s="17"/>
      <c r="PYY144" s="17"/>
      <c r="PYZ144" s="17"/>
      <c r="PZA144" s="17"/>
      <c r="PZB144" s="17"/>
      <c r="PZC144" s="17"/>
      <c r="PZD144" s="17"/>
      <c r="PZE144" s="17"/>
      <c r="PZF144" s="17"/>
      <c r="PZG144" s="17"/>
      <c r="PZH144" s="17"/>
      <c r="PZI144" s="17"/>
      <c r="PZJ144" s="17"/>
      <c r="PZK144" s="17"/>
      <c r="PZL144" s="17"/>
      <c r="PZM144" s="17"/>
      <c r="PZN144" s="17"/>
      <c r="PZO144" s="17"/>
      <c r="PZP144" s="17"/>
      <c r="PZQ144" s="17"/>
      <c r="PZR144" s="17"/>
      <c r="PZS144" s="17"/>
      <c r="PZT144" s="17"/>
      <c r="PZU144" s="17"/>
      <c r="PZV144" s="17"/>
      <c r="PZW144" s="17"/>
      <c r="PZX144" s="17"/>
      <c r="PZY144" s="17"/>
      <c r="PZZ144" s="17"/>
      <c r="QAA144" s="17"/>
      <c r="QAB144" s="17"/>
      <c r="QAC144" s="17"/>
      <c r="QAD144" s="17"/>
      <c r="QAE144" s="17"/>
      <c r="QAF144" s="17"/>
      <c r="QAG144" s="17"/>
      <c r="QAH144" s="17"/>
      <c r="QAI144" s="17"/>
      <c r="QAJ144" s="17"/>
      <c r="QAK144" s="17"/>
      <c r="QAL144" s="17"/>
      <c r="QAM144" s="17"/>
      <c r="QAN144" s="17"/>
      <c r="QAO144" s="17"/>
      <c r="QAP144" s="17"/>
      <c r="QAQ144" s="17"/>
      <c r="QAR144" s="17"/>
      <c r="QAS144" s="17"/>
      <c r="QAT144" s="17"/>
      <c r="QAU144" s="17"/>
      <c r="QAV144" s="17"/>
      <c r="QAW144" s="17"/>
      <c r="QAX144" s="17"/>
      <c r="QAY144" s="17"/>
      <c r="QAZ144" s="17"/>
      <c r="QBA144" s="17"/>
      <c r="QBB144" s="17"/>
      <c r="QBC144" s="17"/>
      <c r="QBD144" s="17"/>
      <c r="QBE144" s="17"/>
      <c r="QBF144" s="17"/>
      <c r="QBG144" s="17"/>
      <c r="QBH144" s="17"/>
      <c r="QBI144" s="17"/>
      <c r="QBJ144" s="17"/>
      <c r="QBK144" s="17"/>
      <c r="QBL144" s="17"/>
      <c r="QBM144" s="17"/>
      <c r="QBN144" s="17"/>
      <c r="QBO144" s="17"/>
      <c r="QBP144" s="17"/>
      <c r="QBQ144" s="17"/>
      <c r="QBR144" s="17"/>
      <c r="QBS144" s="17"/>
      <c r="QBT144" s="17"/>
      <c r="QBU144" s="17"/>
      <c r="QBV144" s="17"/>
      <c r="QBW144" s="17"/>
      <c r="QBX144" s="17"/>
      <c r="QBY144" s="17"/>
      <c r="QBZ144" s="17"/>
      <c r="QCA144" s="17"/>
      <c r="QCB144" s="17"/>
      <c r="QCC144" s="17"/>
      <c r="QCD144" s="17"/>
      <c r="QCE144" s="17"/>
      <c r="QCF144" s="17"/>
      <c r="QCG144" s="17"/>
      <c r="QCH144" s="17"/>
      <c r="QCI144" s="17"/>
      <c r="QCJ144" s="17"/>
      <c r="QCK144" s="17"/>
      <c r="QCL144" s="17"/>
      <c r="QCM144" s="17"/>
      <c r="QCN144" s="17"/>
      <c r="QCO144" s="17"/>
      <c r="QCP144" s="17"/>
      <c r="QCQ144" s="17"/>
      <c r="QCR144" s="17"/>
      <c r="QCS144" s="17"/>
      <c r="QCT144" s="17"/>
      <c r="QCU144" s="17"/>
      <c r="QCV144" s="17"/>
      <c r="QCW144" s="17"/>
      <c r="QCX144" s="17"/>
      <c r="QCY144" s="17"/>
      <c r="QCZ144" s="17"/>
      <c r="QDA144" s="17"/>
      <c r="QDB144" s="17"/>
      <c r="QDC144" s="17"/>
      <c r="QDD144" s="17"/>
      <c r="QDE144" s="17"/>
      <c r="QDF144" s="17"/>
      <c r="QDG144" s="17"/>
      <c r="QDH144" s="17"/>
      <c r="QDI144" s="17"/>
      <c r="QDJ144" s="17"/>
      <c r="QDK144" s="17"/>
      <c r="QDL144" s="17"/>
      <c r="QDM144" s="17"/>
      <c r="QDN144" s="17"/>
      <c r="QDO144" s="17"/>
      <c r="QDP144" s="17"/>
      <c r="QDQ144" s="17"/>
      <c r="QDR144" s="17"/>
      <c r="QDS144" s="17"/>
      <c r="QDT144" s="17"/>
      <c r="QDU144" s="17"/>
      <c r="QDV144" s="17"/>
      <c r="QDW144" s="17"/>
      <c r="QDX144" s="17"/>
      <c r="QDY144" s="17"/>
      <c r="QDZ144" s="17"/>
      <c r="QEA144" s="17"/>
      <c r="QEB144" s="17"/>
      <c r="QEC144" s="17"/>
      <c r="QED144" s="17"/>
      <c r="QEE144" s="17"/>
      <c r="QEF144" s="17"/>
      <c r="QEG144" s="17"/>
      <c r="QEH144" s="17"/>
      <c r="QEI144" s="17"/>
      <c r="QEJ144" s="17"/>
      <c r="QEK144" s="17"/>
      <c r="QEL144" s="17"/>
      <c r="QEM144" s="17"/>
      <c r="QEN144" s="17"/>
      <c r="QEO144" s="17"/>
      <c r="QEP144" s="17"/>
      <c r="QEQ144" s="17"/>
      <c r="QER144" s="17"/>
      <c r="QES144" s="17"/>
      <c r="QET144" s="17"/>
      <c r="QEU144" s="17"/>
      <c r="QEV144" s="17"/>
      <c r="QEW144" s="17"/>
      <c r="QEX144" s="17"/>
      <c r="QEY144" s="17"/>
      <c r="QEZ144" s="17"/>
      <c r="QFA144" s="17"/>
      <c r="QFB144" s="17"/>
      <c r="QFC144" s="17"/>
      <c r="QFD144" s="17"/>
      <c r="QFE144" s="17"/>
      <c r="QFF144" s="17"/>
      <c r="QFG144" s="17"/>
      <c r="QFH144" s="17"/>
      <c r="QFI144" s="17"/>
      <c r="QFJ144" s="17"/>
      <c r="QFK144" s="17"/>
      <c r="QFL144" s="17"/>
      <c r="QFM144" s="17"/>
      <c r="QFN144" s="17"/>
      <c r="QFO144" s="17"/>
      <c r="QFP144" s="17"/>
      <c r="QFQ144" s="17"/>
      <c r="QFR144" s="17"/>
      <c r="QFS144" s="17"/>
      <c r="QFT144" s="17"/>
      <c r="QFU144" s="17"/>
      <c r="QFV144" s="17"/>
      <c r="QFW144" s="17"/>
      <c r="QFX144" s="17"/>
      <c r="QFY144" s="17"/>
      <c r="QFZ144" s="17"/>
      <c r="QGA144" s="17"/>
      <c r="QGB144" s="17"/>
      <c r="QGC144" s="17"/>
      <c r="QGD144" s="17"/>
      <c r="QGE144" s="17"/>
      <c r="QGF144" s="17"/>
      <c r="QGG144" s="17"/>
      <c r="QGH144" s="17"/>
      <c r="QGI144" s="17"/>
      <c r="QGJ144" s="17"/>
      <c r="QGK144" s="17"/>
      <c r="QGL144" s="17"/>
      <c r="QGM144" s="17"/>
      <c r="QGN144" s="17"/>
      <c r="QGO144" s="17"/>
      <c r="QGP144" s="17"/>
      <c r="QGQ144" s="17"/>
      <c r="QGR144" s="17"/>
      <c r="QGS144" s="17"/>
      <c r="QGT144" s="17"/>
      <c r="QGU144" s="17"/>
      <c r="QGV144" s="17"/>
      <c r="QGW144" s="17"/>
      <c r="QGX144" s="17"/>
      <c r="QGY144" s="17"/>
      <c r="QGZ144" s="17"/>
      <c r="QHA144" s="17"/>
      <c r="QHB144" s="17"/>
      <c r="QHC144" s="17"/>
      <c r="QHD144" s="17"/>
      <c r="QHE144" s="17"/>
      <c r="QHF144" s="17"/>
      <c r="QHG144" s="17"/>
      <c r="QHH144" s="17"/>
      <c r="QHI144" s="17"/>
      <c r="QHJ144" s="17"/>
      <c r="QHK144" s="17"/>
      <c r="QHL144" s="17"/>
      <c r="QHM144" s="17"/>
      <c r="QHN144" s="17"/>
      <c r="QHO144" s="17"/>
      <c r="QHP144" s="17"/>
      <c r="QHQ144" s="17"/>
      <c r="QHR144" s="17"/>
      <c r="QHS144" s="17"/>
      <c r="QHT144" s="17"/>
      <c r="QHU144" s="17"/>
      <c r="QHV144" s="17"/>
      <c r="QHW144" s="17"/>
      <c r="QHX144" s="17"/>
      <c r="QHY144" s="17"/>
      <c r="QHZ144" s="17"/>
      <c r="QIA144" s="17"/>
      <c r="QIB144" s="17"/>
      <c r="QIC144" s="17"/>
      <c r="QID144" s="17"/>
      <c r="QIE144" s="17"/>
      <c r="QIF144" s="17"/>
      <c r="QIG144" s="17"/>
      <c r="QIH144" s="17"/>
      <c r="QII144" s="17"/>
      <c r="QIJ144" s="17"/>
      <c r="QIK144" s="17"/>
      <c r="QIL144" s="17"/>
      <c r="QIM144" s="17"/>
      <c r="QIN144" s="17"/>
      <c r="QIO144" s="17"/>
      <c r="QIP144" s="17"/>
      <c r="QIQ144" s="17"/>
      <c r="QIR144" s="17"/>
      <c r="QIS144" s="17"/>
      <c r="QIT144" s="17"/>
      <c r="QIU144" s="17"/>
      <c r="QIV144" s="17"/>
      <c r="QIW144" s="17"/>
      <c r="QIX144" s="17"/>
      <c r="QIY144" s="17"/>
      <c r="QIZ144" s="17"/>
      <c r="QJA144" s="17"/>
      <c r="QJB144" s="17"/>
      <c r="QJC144" s="17"/>
      <c r="QJD144" s="17"/>
      <c r="QJE144" s="17"/>
      <c r="QJF144" s="17"/>
      <c r="QJG144" s="17"/>
      <c r="QJH144" s="17"/>
      <c r="QJI144" s="17"/>
      <c r="QJJ144" s="17"/>
      <c r="QJK144" s="17"/>
      <c r="QJL144" s="17"/>
      <c r="QJM144" s="17"/>
      <c r="QJN144" s="17"/>
      <c r="QJO144" s="17"/>
      <c r="QJP144" s="17"/>
      <c r="QJQ144" s="17"/>
      <c r="QJR144" s="17"/>
      <c r="QJS144" s="17"/>
      <c r="QJT144" s="17"/>
      <c r="QJU144" s="17"/>
      <c r="QJV144" s="17"/>
      <c r="QJW144" s="17"/>
      <c r="QJX144" s="17"/>
      <c r="QJY144" s="17"/>
      <c r="QJZ144" s="17"/>
      <c r="QKA144" s="17"/>
      <c r="QKB144" s="17"/>
      <c r="QKC144" s="17"/>
      <c r="QKD144" s="17"/>
      <c r="QKE144" s="17"/>
      <c r="QKF144" s="17"/>
      <c r="QKG144" s="17"/>
      <c r="QKH144" s="17"/>
      <c r="QKI144" s="17"/>
      <c r="QKJ144" s="17"/>
      <c r="QKK144" s="17"/>
      <c r="QKL144" s="17"/>
      <c r="QKM144" s="17"/>
      <c r="QKN144" s="17"/>
      <c r="QKO144" s="17"/>
      <c r="QKP144" s="17"/>
      <c r="QKQ144" s="17"/>
      <c r="QKR144" s="17"/>
      <c r="QKS144" s="17"/>
      <c r="QKT144" s="17"/>
      <c r="QKU144" s="17"/>
      <c r="QKV144" s="17"/>
      <c r="QKW144" s="17"/>
      <c r="QKX144" s="17"/>
      <c r="QKY144" s="17"/>
      <c r="QKZ144" s="17"/>
      <c r="QLA144" s="17"/>
      <c r="QLB144" s="17"/>
      <c r="QLC144" s="17"/>
      <c r="QLD144" s="17"/>
      <c r="QLE144" s="17"/>
      <c r="QLF144" s="17"/>
      <c r="QLG144" s="17"/>
      <c r="QLH144" s="17"/>
      <c r="QLI144" s="17"/>
      <c r="QLJ144" s="17"/>
      <c r="QLK144" s="17"/>
      <c r="QLL144" s="17"/>
      <c r="QLM144" s="17"/>
      <c r="QLN144" s="17"/>
      <c r="QLO144" s="17"/>
      <c r="QLP144" s="17"/>
      <c r="QLQ144" s="17"/>
      <c r="QLR144" s="17"/>
      <c r="QLS144" s="17"/>
      <c r="QLT144" s="17"/>
      <c r="QLU144" s="17"/>
      <c r="QLV144" s="17"/>
      <c r="QLW144" s="17"/>
      <c r="QLX144" s="17"/>
      <c r="QLY144" s="17"/>
      <c r="QLZ144" s="17"/>
      <c r="QMA144" s="17"/>
      <c r="QMB144" s="17"/>
      <c r="QMC144" s="17"/>
      <c r="QMD144" s="17"/>
      <c r="QME144" s="17"/>
      <c r="QMF144" s="17"/>
      <c r="QMG144" s="17"/>
      <c r="QMH144" s="17"/>
      <c r="QMI144" s="17"/>
      <c r="QMJ144" s="17"/>
      <c r="QMK144" s="17"/>
      <c r="QML144" s="17"/>
      <c r="QMM144" s="17"/>
      <c r="QMN144" s="17"/>
      <c r="QMO144" s="17"/>
      <c r="QMP144" s="17"/>
      <c r="QMQ144" s="17"/>
      <c r="QMR144" s="17"/>
      <c r="QMS144" s="17"/>
      <c r="QMT144" s="17"/>
      <c r="QMU144" s="17"/>
      <c r="QMV144" s="17"/>
      <c r="QMW144" s="17"/>
      <c r="QMX144" s="17"/>
      <c r="QMY144" s="17"/>
      <c r="QMZ144" s="17"/>
      <c r="QNA144" s="17"/>
      <c r="QNB144" s="17"/>
      <c r="QNC144" s="17"/>
      <c r="QND144" s="17"/>
      <c r="QNE144" s="17"/>
      <c r="QNF144" s="17"/>
      <c r="QNG144" s="17"/>
      <c r="QNH144" s="17"/>
      <c r="QNI144" s="17"/>
      <c r="QNJ144" s="17"/>
      <c r="QNK144" s="17"/>
      <c r="QNL144" s="17"/>
      <c r="QNM144" s="17"/>
      <c r="QNN144" s="17"/>
      <c r="QNO144" s="17"/>
      <c r="QNP144" s="17"/>
      <c r="QNQ144" s="17"/>
      <c r="QNR144" s="17"/>
      <c r="QNS144" s="17"/>
      <c r="QNT144" s="17"/>
      <c r="QNU144" s="17"/>
      <c r="QNV144" s="17"/>
      <c r="QNW144" s="17"/>
      <c r="QNX144" s="17"/>
      <c r="QNY144" s="17"/>
      <c r="QNZ144" s="17"/>
      <c r="QOA144" s="17"/>
      <c r="QOB144" s="17"/>
      <c r="QOC144" s="17"/>
      <c r="QOD144" s="17"/>
      <c r="QOE144" s="17"/>
      <c r="QOF144" s="17"/>
      <c r="QOG144" s="17"/>
      <c r="QOH144" s="17"/>
      <c r="QOI144" s="17"/>
      <c r="QOJ144" s="17"/>
      <c r="QOK144" s="17"/>
      <c r="QOL144" s="17"/>
      <c r="QOM144" s="17"/>
      <c r="QON144" s="17"/>
      <c r="QOO144" s="17"/>
      <c r="QOP144" s="17"/>
      <c r="QOQ144" s="17"/>
      <c r="QOR144" s="17"/>
      <c r="QOS144" s="17"/>
      <c r="QOT144" s="17"/>
      <c r="QOU144" s="17"/>
      <c r="QOV144" s="17"/>
      <c r="QOW144" s="17"/>
      <c r="QOX144" s="17"/>
      <c r="QOY144" s="17"/>
      <c r="QOZ144" s="17"/>
      <c r="QPA144" s="17"/>
      <c r="QPB144" s="17"/>
      <c r="QPC144" s="17"/>
      <c r="QPD144" s="17"/>
      <c r="QPE144" s="17"/>
      <c r="QPF144" s="17"/>
      <c r="QPG144" s="17"/>
      <c r="QPH144" s="17"/>
      <c r="QPI144" s="17"/>
      <c r="QPJ144" s="17"/>
      <c r="QPK144" s="17"/>
      <c r="QPL144" s="17"/>
      <c r="QPM144" s="17"/>
      <c r="QPN144" s="17"/>
      <c r="QPO144" s="17"/>
      <c r="QPP144" s="17"/>
      <c r="QPQ144" s="17"/>
      <c r="QPR144" s="17"/>
      <c r="QPS144" s="17"/>
      <c r="QPT144" s="17"/>
      <c r="QPU144" s="17"/>
      <c r="QPV144" s="17"/>
      <c r="QPW144" s="17"/>
      <c r="QPX144" s="17"/>
      <c r="QPY144" s="17"/>
      <c r="QPZ144" s="17"/>
      <c r="QQA144" s="17"/>
      <c r="QQB144" s="17"/>
      <c r="QQC144" s="17"/>
      <c r="QQD144" s="17"/>
      <c r="QQE144" s="17"/>
      <c r="QQF144" s="17"/>
      <c r="QQG144" s="17"/>
      <c r="QQH144" s="17"/>
      <c r="QQI144" s="17"/>
      <c r="QQJ144" s="17"/>
      <c r="QQK144" s="17"/>
      <c r="QQL144" s="17"/>
      <c r="QQM144" s="17"/>
      <c r="QQN144" s="17"/>
      <c r="QQO144" s="17"/>
      <c r="QQP144" s="17"/>
      <c r="QQQ144" s="17"/>
      <c r="QQR144" s="17"/>
      <c r="QQS144" s="17"/>
      <c r="QQT144" s="17"/>
      <c r="QQU144" s="17"/>
      <c r="QQV144" s="17"/>
      <c r="QQW144" s="17"/>
      <c r="QQX144" s="17"/>
      <c r="QQY144" s="17"/>
      <c r="QQZ144" s="17"/>
      <c r="QRA144" s="17"/>
      <c r="QRB144" s="17"/>
      <c r="QRC144" s="17"/>
      <c r="QRD144" s="17"/>
      <c r="QRE144" s="17"/>
      <c r="QRF144" s="17"/>
      <c r="QRG144" s="17"/>
      <c r="QRH144" s="17"/>
      <c r="QRI144" s="17"/>
      <c r="QRJ144" s="17"/>
      <c r="QRK144" s="17"/>
      <c r="QRL144" s="17"/>
      <c r="QRM144" s="17"/>
      <c r="QRN144" s="17"/>
      <c r="QRO144" s="17"/>
      <c r="QRP144" s="17"/>
      <c r="QRQ144" s="17"/>
      <c r="QRR144" s="17"/>
      <c r="QRS144" s="17"/>
      <c r="QRT144" s="17"/>
      <c r="QRU144" s="17"/>
      <c r="QRV144" s="17"/>
      <c r="QRW144" s="17"/>
      <c r="QRX144" s="17"/>
      <c r="QRY144" s="17"/>
      <c r="QRZ144" s="17"/>
      <c r="QSA144" s="17"/>
      <c r="QSB144" s="17"/>
      <c r="QSC144" s="17"/>
      <c r="QSD144" s="17"/>
      <c r="QSE144" s="17"/>
      <c r="QSF144" s="17"/>
      <c r="QSG144" s="17"/>
      <c r="QSH144" s="17"/>
      <c r="QSI144" s="17"/>
      <c r="QSJ144" s="17"/>
      <c r="QSK144" s="17"/>
      <c r="QSL144" s="17"/>
      <c r="QSM144" s="17"/>
      <c r="QSN144" s="17"/>
      <c r="QSO144" s="17"/>
      <c r="QSP144" s="17"/>
      <c r="QSQ144" s="17"/>
      <c r="QSR144" s="17"/>
      <c r="QSS144" s="17"/>
      <c r="QST144" s="17"/>
      <c r="QSU144" s="17"/>
      <c r="QSV144" s="17"/>
      <c r="QSW144" s="17"/>
      <c r="QSX144" s="17"/>
      <c r="QSY144" s="17"/>
      <c r="QSZ144" s="17"/>
      <c r="QTA144" s="17"/>
      <c r="QTB144" s="17"/>
      <c r="QTC144" s="17"/>
      <c r="QTD144" s="17"/>
      <c r="QTE144" s="17"/>
      <c r="QTF144" s="17"/>
      <c r="QTG144" s="17"/>
      <c r="QTH144" s="17"/>
      <c r="QTI144" s="17"/>
      <c r="QTJ144" s="17"/>
      <c r="QTK144" s="17"/>
      <c r="QTL144" s="17"/>
      <c r="QTM144" s="17"/>
      <c r="QTN144" s="17"/>
      <c r="QTO144" s="17"/>
      <c r="QTP144" s="17"/>
      <c r="QTQ144" s="17"/>
      <c r="QTR144" s="17"/>
      <c r="QTS144" s="17"/>
      <c r="QTT144" s="17"/>
      <c r="QTU144" s="17"/>
      <c r="QTV144" s="17"/>
      <c r="QTW144" s="17"/>
      <c r="QTX144" s="17"/>
      <c r="QTY144" s="17"/>
      <c r="QTZ144" s="17"/>
      <c r="QUA144" s="17"/>
      <c r="QUB144" s="17"/>
      <c r="QUC144" s="17"/>
      <c r="QUD144" s="17"/>
      <c r="QUE144" s="17"/>
      <c r="QUF144" s="17"/>
      <c r="QUG144" s="17"/>
      <c r="QUH144" s="17"/>
      <c r="QUI144" s="17"/>
      <c r="QUJ144" s="17"/>
      <c r="QUK144" s="17"/>
      <c r="QUL144" s="17"/>
      <c r="QUM144" s="17"/>
      <c r="QUN144" s="17"/>
      <c r="QUO144" s="17"/>
      <c r="QUP144" s="17"/>
      <c r="QUQ144" s="17"/>
      <c r="QUR144" s="17"/>
      <c r="QUS144" s="17"/>
      <c r="QUT144" s="17"/>
      <c r="QUU144" s="17"/>
      <c r="QUV144" s="17"/>
      <c r="QUW144" s="17"/>
      <c r="QUX144" s="17"/>
      <c r="QUY144" s="17"/>
      <c r="QUZ144" s="17"/>
      <c r="QVA144" s="17"/>
      <c r="QVB144" s="17"/>
      <c r="QVC144" s="17"/>
      <c r="QVD144" s="17"/>
      <c r="QVE144" s="17"/>
      <c r="QVF144" s="17"/>
      <c r="QVG144" s="17"/>
      <c r="QVH144" s="17"/>
      <c r="QVI144" s="17"/>
      <c r="QVJ144" s="17"/>
      <c r="QVK144" s="17"/>
      <c r="QVL144" s="17"/>
      <c r="QVM144" s="17"/>
      <c r="QVN144" s="17"/>
      <c r="QVO144" s="17"/>
      <c r="QVP144" s="17"/>
      <c r="QVQ144" s="17"/>
      <c r="QVR144" s="17"/>
      <c r="QVS144" s="17"/>
      <c r="QVT144" s="17"/>
      <c r="QVU144" s="17"/>
      <c r="QVV144" s="17"/>
      <c r="QVW144" s="17"/>
      <c r="QVX144" s="17"/>
      <c r="QVY144" s="17"/>
      <c r="QVZ144" s="17"/>
      <c r="QWA144" s="17"/>
      <c r="QWB144" s="17"/>
      <c r="QWC144" s="17"/>
      <c r="QWD144" s="17"/>
      <c r="QWE144" s="17"/>
      <c r="QWF144" s="17"/>
      <c r="QWG144" s="17"/>
      <c r="QWH144" s="17"/>
      <c r="QWI144" s="17"/>
      <c r="QWJ144" s="17"/>
      <c r="QWK144" s="17"/>
      <c r="QWL144" s="17"/>
      <c r="QWM144" s="17"/>
      <c r="QWN144" s="17"/>
      <c r="QWO144" s="17"/>
      <c r="QWP144" s="17"/>
      <c r="QWQ144" s="17"/>
      <c r="QWR144" s="17"/>
      <c r="QWS144" s="17"/>
      <c r="QWT144" s="17"/>
      <c r="QWU144" s="17"/>
      <c r="QWV144" s="17"/>
      <c r="QWW144" s="17"/>
      <c r="QWX144" s="17"/>
      <c r="QWY144" s="17"/>
      <c r="QWZ144" s="17"/>
      <c r="QXA144" s="17"/>
      <c r="QXB144" s="17"/>
      <c r="QXC144" s="17"/>
      <c r="QXD144" s="17"/>
      <c r="QXE144" s="17"/>
      <c r="QXF144" s="17"/>
      <c r="QXG144" s="17"/>
      <c r="QXH144" s="17"/>
      <c r="QXI144" s="17"/>
      <c r="QXJ144" s="17"/>
      <c r="QXK144" s="17"/>
      <c r="QXL144" s="17"/>
      <c r="QXM144" s="17"/>
      <c r="QXN144" s="17"/>
      <c r="QXO144" s="17"/>
      <c r="QXP144" s="17"/>
      <c r="QXQ144" s="17"/>
      <c r="QXR144" s="17"/>
      <c r="QXS144" s="17"/>
      <c r="QXT144" s="17"/>
      <c r="QXU144" s="17"/>
      <c r="QXV144" s="17"/>
      <c r="QXW144" s="17"/>
      <c r="QXX144" s="17"/>
      <c r="QXY144" s="17"/>
      <c r="QXZ144" s="17"/>
      <c r="QYA144" s="17"/>
      <c r="QYB144" s="17"/>
      <c r="QYC144" s="17"/>
      <c r="QYD144" s="17"/>
      <c r="QYE144" s="17"/>
      <c r="QYF144" s="17"/>
      <c r="QYG144" s="17"/>
      <c r="QYH144" s="17"/>
      <c r="QYI144" s="17"/>
      <c r="QYJ144" s="17"/>
      <c r="QYK144" s="17"/>
      <c r="QYL144" s="17"/>
      <c r="QYM144" s="17"/>
      <c r="QYN144" s="17"/>
      <c r="QYO144" s="17"/>
      <c r="QYP144" s="17"/>
      <c r="QYQ144" s="17"/>
      <c r="QYR144" s="17"/>
      <c r="QYS144" s="17"/>
      <c r="QYT144" s="17"/>
      <c r="QYU144" s="17"/>
      <c r="QYV144" s="17"/>
      <c r="QYW144" s="17"/>
      <c r="QYX144" s="17"/>
      <c r="QYY144" s="17"/>
      <c r="QYZ144" s="17"/>
      <c r="QZA144" s="17"/>
      <c r="QZB144" s="17"/>
      <c r="QZC144" s="17"/>
      <c r="QZD144" s="17"/>
      <c r="QZE144" s="17"/>
      <c r="QZF144" s="17"/>
      <c r="QZG144" s="17"/>
      <c r="QZH144" s="17"/>
      <c r="QZI144" s="17"/>
      <c r="QZJ144" s="17"/>
      <c r="QZK144" s="17"/>
      <c r="QZL144" s="17"/>
      <c r="QZM144" s="17"/>
      <c r="QZN144" s="17"/>
      <c r="QZO144" s="17"/>
      <c r="QZP144" s="17"/>
      <c r="QZQ144" s="17"/>
      <c r="QZR144" s="17"/>
      <c r="QZS144" s="17"/>
      <c r="QZT144" s="17"/>
      <c r="QZU144" s="17"/>
      <c r="QZV144" s="17"/>
      <c r="QZW144" s="17"/>
      <c r="QZX144" s="17"/>
      <c r="QZY144" s="17"/>
      <c r="QZZ144" s="17"/>
      <c r="RAA144" s="17"/>
      <c r="RAB144" s="17"/>
      <c r="RAC144" s="17"/>
      <c r="RAD144" s="17"/>
      <c r="RAE144" s="17"/>
      <c r="RAF144" s="17"/>
      <c r="RAG144" s="17"/>
      <c r="RAH144" s="17"/>
      <c r="RAI144" s="17"/>
      <c r="RAJ144" s="17"/>
      <c r="RAK144" s="17"/>
      <c r="RAL144" s="17"/>
      <c r="RAM144" s="17"/>
      <c r="RAN144" s="17"/>
      <c r="RAO144" s="17"/>
      <c r="RAP144" s="17"/>
      <c r="RAQ144" s="17"/>
      <c r="RAR144" s="17"/>
      <c r="RAS144" s="17"/>
      <c r="RAT144" s="17"/>
      <c r="RAU144" s="17"/>
      <c r="RAV144" s="17"/>
      <c r="RAW144" s="17"/>
      <c r="RAX144" s="17"/>
      <c r="RAY144" s="17"/>
      <c r="RAZ144" s="17"/>
      <c r="RBA144" s="17"/>
      <c r="RBB144" s="17"/>
      <c r="RBC144" s="17"/>
      <c r="RBD144" s="17"/>
      <c r="RBE144" s="17"/>
      <c r="RBF144" s="17"/>
      <c r="RBG144" s="17"/>
      <c r="RBH144" s="17"/>
      <c r="RBI144" s="17"/>
      <c r="RBJ144" s="17"/>
      <c r="RBK144" s="17"/>
      <c r="RBL144" s="17"/>
      <c r="RBM144" s="17"/>
      <c r="RBN144" s="17"/>
      <c r="RBO144" s="17"/>
      <c r="RBP144" s="17"/>
      <c r="RBQ144" s="17"/>
      <c r="RBR144" s="17"/>
      <c r="RBS144" s="17"/>
      <c r="RBT144" s="17"/>
      <c r="RBU144" s="17"/>
      <c r="RBV144" s="17"/>
      <c r="RBW144" s="17"/>
      <c r="RBX144" s="17"/>
      <c r="RBY144" s="17"/>
      <c r="RBZ144" s="17"/>
      <c r="RCA144" s="17"/>
      <c r="RCB144" s="17"/>
      <c r="RCC144" s="17"/>
      <c r="RCD144" s="17"/>
      <c r="RCE144" s="17"/>
      <c r="RCF144" s="17"/>
      <c r="RCG144" s="17"/>
      <c r="RCH144" s="17"/>
      <c r="RCI144" s="17"/>
      <c r="RCJ144" s="17"/>
      <c r="RCK144" s="17"/>
      <c r="RCL144" s="17"/>
      <c r="RCM144" s="17"/>
      <c r="RCN144" s="17"/>
      <c r="RCO144" s="17"/>
      <c r="RCP144" s="17"/>
      <c r="RCQ144" s="17"/>
      <c r="RCR144" s="17"/>
      <c r="RCS144" s="17"/>
      <c r="RCT144" s="17"/>
      <c r="RCU144" s="17"/>
      <c r="RCV144" s="17"/>
      <c r="RCW144" s="17"/>
      <c r="RCX144" s="17"/>
      <c r="RCY144" s="17"/>
      <c r="RCZ144" s="17"/>
      <c r="RDA144" s="17"/>
      <c r="RDB144" s="17"/>
      <c r="RDC144" s="17"/>
      <c r="RDD144" s="17"/>
      <c r="RDE144" s="17"/>
      <c r="RDF144" s="17"/>
      <c r="RDG144" s="17"/>
      <c r="RDH144" s="17"/>
      <c r="RDI144" s="17"/>
      <c r="RDJ144" s="17"/>
      <c r="RDK144" s="17"/>
      <c r="RDL144" s="17"/>
      <c r="RDM144" s="17"/>
      <c r="RDN144" s="17"/>
      <c r="RDO144" s="17"/>
      <c r="RDP144" s="17"/>
      <c r="RDQ144" s="17"/>
      <c r="RDR144" s="17"/>
      <c r="RDS144" s="17"/>
      <c r="RDT144" s="17"/>
      <c r="RDU144" s="17"/>
      <c r="RDV144" s="17"/>
      <c r="RDW144" s="17"/>
      <c r="RDX144" s="17"/>
      <c r="RDY144" s="17"/>
      <c r="RDZ144" s="17"/>
      <c r="REA144" s="17"/>
      <c r="REB144" s="17"/>
      <c r="REC144" s="17"/>
      <c r="RED144" s="17"/>
      <c r="REE144" s="17"/>
      <c r="REF144" s="17"/>
      <c r="REG144" s="17"/>
      <c r="REH144" s="17"/>
      <c r="REI144" s="17"/>
      <c r="REJ144" s="17"/>
      <c r="REK144" s="17"/>
      <c r="REL144" s="17"/>
      <c r="REM144" s="17"/>
      <c r="REN144" s="17"/>
      <c r="REO144" s="17"/>
      <c r="REP144" s="17"/>
      <c r="REQ144" s="17"/>
      <c r="RER144" s="17"/>
      <c r="RES144" s="17"/>
      <c r="RET144" s="17"/>
      <c r="REU144" s="17"/>
      <c r="REV144" s="17"/>
      <c r="REW144" s="17"/>
      <c r="REX144" s="17"/>
      <c r="REY144" s="17"/>
      <c r="REZ144" s="17"/>
      <c r="RFA144" s="17"/>
      <c r="RFB144" s="17"/>
      <c r="RFC144" s="17"/>
      <c r="RFD144" s="17"/>
      <c r="RFE144" s="17"/>
      <c r="RFF144" s="17"/>
      <c r="RFG144" s="17"/>
      <c r="RFH144" s="17"/>
      <c r="RFI144" s="17"/>
      <c r="RFJ144" s="17"/>
      <c r="RFK144" s="17"/>
      <c r="RFL144" s="17"/>
      <c r="RFM144" s="17"/>
      <c r="RFN144" s="17"/>
      <c r="RFO144" s="17"/>
      <c r="RFP144" s="17"/>
      <c r="RFQ144" s="17"/>
      <c r="RFR144" s="17"/>
      <c r="RFS144" s="17"/>
      <c r="RFT144" s="17"/>
      <c r="RFU144" s="17"/>
      <c r="RFV144" s="17"/>
      <c r="RFW144" s="17"/>
      <c r="RFX144" s="17"/>
      <c r="RFY144" s="17"/>
      <c r="RFZ144" s="17"/>
      <c r="RGA144" s="17"/>
      <c r="RGB144" s="17"/>
      <c r="RGC144" s="17"/>
      <c r="RGD144" s="17"/>
      <c r="RGE144" s="17"/>
      <c r="RGF144" s="17"/>
      <c r="RGG144" s="17"/>
      <c r="RGH144" s="17"/>
      <c r="RGI144" s="17"/>
      <c r="RGJ144" s="17"/>
      <c r="RGK144" s="17"/>
      <c r="RGL144" s="17"/>
      <c r="RGM144" s="17"/>
      <c r="RGN144" s="17"/>
      <c r="RGO144" s="17"/>
      <c r="RGP144" s="17"/>
      <c r="RGQ144" s="17"/>
      <c r="RGR144" s="17"/>
      <c r="RGS144" s="17"/>
      <c r="RGT144" s="17"/>
      <c r="RGU144" s="17"/>
      <c r="RGV144" s="17"/>
      <c r="RGW144" s="17"/>
      <c r="RGX144" s="17"/>
      <c r="RGY144" s="17"/>
      <c r="RGZ144" s="17"/>
      <c r="RHA144" s="17"/>
      <c r="RHB144" s="17"/>
      <c r="RHC144" s="17"/>
      <c r="RHD144" s="17"/>
      <c r="RHE144" s="17"/>
      <c r="RHF144" s="17"/>
      <c r="RHG144" s="17"/>
      <c r="RHH144" s="17"/>
      <c r="RHI144" s="17"/>
      <c r="RHJ144" s="17"/>
      <c r="RHK144" s="17"/>
      <c r="RHL144" s="17"/>
      <c r="RHM144" s="17"/>
      <c r="RHN144" s="17"/>
      <c r="RHO144" s="17"/>
      <c r="RHP144" s="17"/>
      <c r="RHQ144" s="17"/>
      <c r="RHR144" s="17"/>
      <c r="RHS144" s="17"/>
      <c r="RHT144" s="17"/>
      <c r="RHU144" s="17"/>
      <c r="RHV144" s="17"/>
      <c r="RHW144" s="17"/>
      <c r="RHX144" s="17"/>
      <c r="RHY144" s="17"/>
      <c r="RHZ144" s="17"/>
      <c r="RIA144" s="17"/>
      <c r="RIB144" s="17"/>
      <c r="RIC144" s="17"/>
      <c r="RID144" s="17"/>
      <c r="RIE144" s="17"/>
      <c r="RIF144" s="17"/>
      <c r="RIG144" s="17"/>
      <c r="RIH144" s="17"/>
      <c r="RII144" s="17"/>
      <c r="RIJ144" s="17"/>
      <c r="RIK144" s="17"/>
      <c r="RIL144" s="17"/>
      <c r="RIM144" s="17"/>
      <c r="RIN144" s="17"/>
      <c r="RIO144" s="17"/>
      <c r="RIP144" s="17"/>
      <c r="RIQ144" s="17"/>
      <c r="RIR144" s="17"/>
      <c r="RIS144" s="17"/>
      <c r="RIT144" s="17"/>
      <c r="RIU144" s="17"/>
      <c r="RIV144" s="17"/>
      <c r="RIW144" s="17"/>
      <c r="RIX144" s="17"/>
      <c r="RIY144" s="17"/>
      <c r="RIZ144" s="17"/>
      <c r="RJA144" s="17"/>
      <c r="RJB144" s="17"/>
      <c r="RJC144" s="17"/>
      <c r="RJD144" s="17"/>
      <c r="RJE144" s="17"/>
      <c r="RJF144" s="17"/>
      <c r="RJG144" s="17"/>
      <c r="RJH144" s="17"/>
      <c r="RJI144" s="17"/>
      <c r="RJJ144" s="17"/>
      <c r="RJK144" s="17"/>
      <c r="RJL144" s="17"/>
      <c r="RJM144" s="17"/>
      <c r="RJN144" s="17"/>
      <c r="RJO144" s="17"/>
      <c r="RJP144" s="17"/>
      <c r="RJQ144" s="17"/>
      <c r="RJR144" s="17"/>
      <c r="RJS144" s="17"/>
      <c r="RJT144" s="17"/>
      <c r="RJU144" s="17"/>
      <c r="RJV144" s="17"/>
      <c r="RJW144" s="17"/>
      <c r="RJX144" s="17"/>
      <c r="RJY144" s="17"/>
      <c r="RJZ144" s="17"/>
      <c r="RKA144" s="17"/>
      <c r="RKB144" s="17"/>
      <c r="RKC144" s="17"/>
      <c r="RKD144" s="17"/>
      <c r="RKE144" s="17"/>
      <c r="RKF144" s="17"/>
      <c r="RKG144" s="17"/>
      <c r="RKH144" s="17"/>
      <c r="RKI144" s="17"/>
      <c r="RKJ144" s="17"/>
      <c r="RKK144" s="17"/>
      <c r="RKL144" s="17"/>
      <c r="RKM144" s="17"/>
      <c r="RKN144" s="17"/>
      <c r="RKO144" s="17"/>
      <c r="RKP144" s="17"/>
      <c r="RKQ144" s="17"/>
      <c r="RKR144" s="17"/>
      <c r="RKS144" s="17"/>
      <c r="RKT144" s="17"/>
      <c r="RKU144" s="17"/>
      <c r="RKV144" s="17"/>
      <c r="RKW144" s="17"/>
      <c r="RKX144" s="17"/>
      <c r="RKY144" s="17"/>
      <c r="RKZ144" s="17"/>
      <c r="RLA144" s="17"/>
      <c r="RLB144" s="17"/>
      <c r="RLC144" s="17"/>
      <c r="RLD144" s="17"/>
      <c r="RLE144" s="17"/>
      <c r="RLF144" s="17"/>
      <c r="RLG144" s="17"/>
      <c r="RLH144" s="17"/>
      <c r="RLI144" s="17"/>
      <c r="RLJ144" s="17"/>
      <c r="RLK144" s="17"/>
      <c r="RLL144" s="17"/>
      <c r="RLM144" s="17"/>
      <c r="RLN144" s="17"/>
      <c r="RLO144" s="17"/>
      <c r="RLP144" s="17"/>
      <c r="RLQ144" s="17"/>
      <c r="RLR144" s="17"/>
      <c r="RLS144" s="17"/>
      <c r="RLT144" s="17"/>
      <c r="RLU144" s="17"/>
      <c r="RLV144" s="17"/>
      <c r="RLW144" s="17"/>
      <c r="RLX144" s="17"/>
      <c r="RLY144" s="17"/>
      <c r="RLZ144" s="17"/>
      <c r="RMA144" s="17"/>
      <c r="RMB144" s="17"/>
      <c r="RMC144" s="17"/>
      <c r="RMD144" s="17"/>
      <c r="RME144" s="17"/>
      <c r="RMF144" s="17"/>
      <c r="RMG144" s="17"/>
      <c r="RMH144" s="17"/>
      <c r="RMI144" s="17"/>
      <c r="RMJ144" s="17"/>
      <c r="RMK144" s="17"/>
      <c r="RML144" s="17"/>
      <c r="RMM144" s="17"/>
      <c r="RMN144" s="17"/>
      <c r="RMO144" s="17"/>
      <c r="RMP144" s="17"/>
      <c r="RMQ144" s="17"/>
      <c r="RMR144" s="17"/>
      <c r="RMS144" s="17"/>
      <c r="RMT144" s="17"/>
      <c r="RMU144" s="17"/>
      <c r="RMV144" s="17"/>
      <c r="RMW144" s="17"/>
      <c r="RMX144" s="17"/>
      <c r="RMY144" s="17"/>
      <c r="RMZ144" s="17"/>
      <c r="RNA144" s="17"/>
      <c r="RNB144" s="17"/>
      <c r="RNC144" s="17"/>
      <c r="RND144" s="17"/>
      <c r="RNE144" s="17"/>
      <c r="RNF144" s="17"/>
      <c r="RNG144" s="17"/>
      <c r="RNH144" s="17"/>
      <c r="RNI144" s="17"/>
      <c r="RNJ144" s="17"/>
      <c r="RNK144" s="17"/>
      <c r="RNL144" s="17"/>
      <c r="RNM144" s="17"/>
      <c r="RNN144" s="17"/>
      <c r="RNO144" s="17"/>
      <c r="RNP144" s="17"/>
      <c r="RNQ144" s="17"/>
      <c r="RNR144" s="17"/>
      <c r="RNS144" s="17"/>
      <c r="RNT144" s="17"/>
      <c r="RNU144" s="17"/>
      <c r="RNV144" s="17"/>
      <c r="RNW144" s="17"/>
      <c r="RNX144" s="17"/>
      <c r="RNY144" s="17"/>
      <c r="RNZ144" s="17"/>
      <c r="ROA144" s="17"/>
      <c r="ROB144" s="17"/>
      <c r="ROC144" s="17"/>
      <c r="ROD144" s="17"/>
      <c r="ROE144" s="17"/>
      <c r="ROF144" s="17"/>
      <c r="ROG144" s="17"/>
      <c r="ROH144" s="17"/>
      <c r="ROI144" s="17"/>
      <c r="ROJ144" s="17"/>
      <c r="ROK144" s="17"/>
      <c r="ROL144" s="17"/>
      <c r="ROM144" s="17"/>
      <c r="RON144" s="17"/>
      <c r="ROO144" s="17"/>
      <c r="ROP144" s="17"/>
      <c r="ROQ144" s="17"/>
      <c r="ROR144" s="17"/>
      <c r="ROS144" s="17"/>
      <c r="ROT144" s="17"/>
      <c r="ROU144" s="17"/>
      <c r="ROV144" s="17"/>
      <c r="ROW144" s="17"/>
      <c r="ROX144" s="17"/>
      <c r="ROY144" s="17"/>
      <c r="ROZ144" s="17"/>
      <c r="RPA144" s="17"/>
      <c r="RPB144" s="17"/>
      <c r="RPC144" s="17"/>
      <c r="RPD144" s="17"/>
      <c r="RPE144" s="17"/>
      <c r="RPF144" s="17"/>
      <c r="RPG144" s="17"/>
      <c r="RPH144" s="17"/>
      <c r="RPI144" s="17"/>
      <c r="RPJ144" s="17"/>
      <c r="RPK144" s="17"/>
      <c r="RPL144" s="17"/>
      <c r="RPM144" s="17"/>
      <c r="RPN144" s="17"/>
      <c r="RPO144" s="17"/>
      <c r="RPP144" s="17"/>
      <c r="RPQ144" s="17"/>
      <c r="RPR144" s="17"/>
      <c r="RPS144" s="17"/>
      <c r="RPT144" s="17"/>
      <c r="RPU144" s="17"/>
      <c r="RPV144" s="17"/>
      <c r="RPW144" s="17"/>
      <c r="RPX144" s="17"/>
      <c r="RPY144" s="17"/>
      <c r="RPZ144" s="17"/>
      <c r="RQA144" s="17"/>
      <c r="RQB144" s="17"/>
      <c r="RQC144" s="17"/>
      <c r="RQD144" s="17"/>
      <c r="RQE144" s="17"/>
      <c r="RQF144" s="17"/>
      <c r="RQG144" s="17"/>
      <c r="RQH144" s="17"/>
      <c r="RQI144" s="17"/>
      <c r="RQJ144" s="17"/>
      <c r="RQK144" s="17"/>
      <c r="RQL144" s="17"/>
      <c r="RQM144" s="17"/>
      <c r="RQN144" s="17"/>
      <c r="RQO144" s="17"/>
      <c r="RQP144" s="17"/>
      <c r="RQQ144" s="17"/>
      <c r="RQR144" s="17"/>
      <c r="RQS144" s="17"/>
      <c r="RQT144" s="17"/>
      <c r="RQU144" s="17"/>
      <c r="RQV144" s="17"/>
      <c r="RQW144" s="17"/>
      <c r="RQX144" s="17"/>
      <c r="RQY144" s="17"/>
      <c r="RQZ144" s="17"/>
      <c r="RRA144" s="17"/>
      <c r="RRB144" s="17"/>
      <c r="RRC144" s="17"/>
      <c r="RRD144" s="17"/>
      <c r="RRE144" s="17"/>
      <c r="RRF144" s="17"/>
      <c r="RRG144" s="17"/>
      <c r="RRH144" s="17"/>
      <c r="RRI144" s="17"/>
      <c r="RRJ144" s="17"/>
      <c r="RRK144" s="17"/>
      <c r="RRL144" s="17"/>
      <c r="RRM144" s="17"/>
      <c r="RRN144" s="17"/>
      <c r="RRO144" s="17"/>
      <c r="RRP144" s="17"/>
      <c r="RRQ144" s="17"/>
      <c r="RRR144" s="17"/>
      <c r="RRS144" s="17"/>
      <c r="RRT144" s="17"/>
      <c r="RRU144" s="17"/>
      <c r="RRV144" s="17"/>
      <c r="RRW144" s="17"/>
      <c r="RRX144" s="17"/>
      <c r="RRY144" s="17"/>
      <c r="RRZ144" s="17"/>
      <c r="RSA144" s="17"/>
      <c r="RSB144" s="17"/>
      <c r="RSC144" s="17"/>
      <c r="RSD144" s="17"/>
      <c r="RSE144" s="17"/>
      <c r="RSF144" s="17"/>
      <c r="RSG144" s="17"/>
      <c r="RSH144" s="17"/>
      <c r="RSI144" s="17"/>
      <c r="RSJ144" s="17"/>
      <c r="RSK144" s="17"/>
      <c r="RSL144" s="17"/>
      <c r="RSM144" s="17"/>
      <c r="RSN144" s="17"/>
      <c r="RSO144" s="17"/>
      <c r="RSP144" s="17"/>
      <c r="RSQ144" s="17"/>
      <c r="RSR144" s="17"/>
      <c r="RSS144" s="17"/>
      <c r="RST144" s="17"/>
      <c r="RSU144" s="17"/>
      <c r="RSV144" s="17"/>
      <c r="RSW144" s="17"/>
      <c r="RSX144" s="17"/>
      <c r="RSY144" s="17"/>
      <c r="RSZ144" s="17"/>
      <c r="RTA144" s="17"/>
      <c r="RTB144" s="17"/>
      <c r="RTC144" s="17"/>
      <c r="RTD144" s="17"/>
      <c r="RTE144" s="17"/>
      <c r="RTF144" s="17"/>
      <c r="RTG144" s="17"/>
      <c r="RTH144" s="17"/>
      <c r="RTI144" s="17"/>
      <c r="RTJ144" s="17"/>
      <c r="RTK144" s="17"/>
      <c r="RTL144" s="17"/>
      <c r="RTM144" s="17"/>
      <c r="RTN144" s="17"/>
      <c r="RTO144" s="17"/>
      <c r="RTP144" s="17"/>
      <c r="RTQ144" s="17"/>
      <c r="RTR144" s="17"/>
      <c r="RTS144" s="17"/>
      <c r="RTT144" s="17"/>
      <c r="RTU144" s="17"/>
      <c r="RTV144" s="17"/>
      <c r="RTW144" s="17"/>
      <c r="RTX144" s="17"/>
      <c r="RTY144" s="17"/>
      <c r="RTZ144" s="17"/>
      <c r="RUA144" s="17"/>
      <c r="RUB144" s="17"/>
      <c r="RUC144" s="17"/>
      <c r="RUD144" s="17"/>
      <c r="RUE144" s="17"/>
      <c r="RUF144" s="17"/>
      <c r="RUG144" s="17"/>
      <c r="RUH144" s="17"/>
      <c r="RUI144" s="17"/>
      <c r="RUJ144" s="17"/>
      <c r="RUK144" s="17"/>
      <c r="RUL144" s="17"/>
      <c r="RUM144" s="17"/>
      <c r="RUN144" s="17"/>
      <c r="RUO144" s="17"/>
      <c r="RUP144" s="17"/>
      <c r="RUQ144" s="17"/>
      <c r="RUR144" s="17"/>
      <c r="RUS144" s="17"/>
      <c r="RUT144" s="17"/>
      <c r="RUU144" s="17"/>
      <c r="RUV144" s="17"/>
      <c r="RUW144" s="17"/>
      <c r="RUX144" s="17"/>
      <c r="RUY144" s="17"/>
      <c r="RUZ144" s="17"/>
      <c r="RVA144" s="17"/>
      <c r="RVB144" s="17"/>
      <c r="RVC144" s="17"/>
      <c r="RVD144" s="17"/>
      <c r="RVE144" s="17"/>
      <c r="RVF144" s="17"/>
      <c r="RVG144" s="17"/>
      <c r="RVH144" s="17"/>
      <c r="RVI144" s="17"/>
      <c r="RVJ144" s="17"/>
      <c r="RVK144" s="17"/>
      <c r="RVL144" s="17"/>
      <c r="RVM144" s="17"/>
      <c r="RVN144" s="17"/>
      <c r="RVO144" s="17"/>
      <c r="RVP144" s="17"/>
      <c r="RVQ144" s="17"/>
      <c r="RVR144" s="17"/>
      <c r="RVS144" s="17"/>
      <c r="RVT144" s="17"/>
      <c r="RVU144" s="17"/>
      <c r="RVV144" s="17"/>
      <c r="RVW144" s="17"/>
      <c r="RVX144" s="17"/>
      <c r="RVY144" s="17"/>
      <c r="RVZ144" s="17"/>
      <c r="RWA144" s="17"/>
      <c r="RWB144" s="17"/>
      <c r="RWC144" s="17"/>
      <c r="RWD144" s="17"/>
      <c r="RWE144" s="17"/>
      <c r="RWF144" s="17"/>
      <c r="RWG144" s="17"/>
      <c r="RWH144" s="17"/>
      <c r="RWI144" s="17"/>
      <c r="RWJ144" s="17"/>
      <c r="RWK144" s="17"/>
      <c r="RWL144" s="17"/>
      <c r="RWM144" s="17"/>
      <c r="RWN144" s="17"/>
      <c r="RWO144" s="17"/>
      <c r="RWP144" s="17"/>
      <c r="RWQ144" s="17"/>
      <c r="RWR144" s="17"/>
      <c r="RWS144" s="17"/>
      <c r="RWT144" s="17"/>
      <c r="RWU144" s="17"/>
      <c r="RWV144" s="17"/>
      <c r="RWW144" s="17"/>
      <c r="RWX144" s="17"/>
      <c r="RWY144" s="17"/>
      <c r="RWZ144" s="17"/>
      <c r="RXA144" s="17"/>
      <c r="RXB144" s="17"/>
      <c r="RXC144" s="17"/>
      <c r="RXD144" s="17"/>
      <c r="RXE144" s="17"/>
      <c r="RXF144" s="17"/>
      <c r="RXG144" s="17"/>
      <c r="RXH144" s="17"/>
      <c r="RXI144" s="17"/>
      <c r="RXJ144" s="17"/>
      <c r="RXK144" s="17"/>
      <c r="RXL144" s="17"/>
      <c r="RXM144" s="17"/>
      <c r="RXN144" s="17"/>
      <c r="RXO144" s="17"/>
      <c r="RXP144" s="17"/>
      <c r="RXQ144" s="17"/>
      <c r="RXR144" s="17"/>
      <c r="RXS144" s="17"/>
      <c r="RXT144" s="17"/>
      <c r="RXU144" s="17"/>
      <c r="RXV144" s="17"/>
      <c r="RXW144" s="17"/>
      <c r="RXX144" s="17"/>
      <c r="RXY144" s="17"/>
      <c r="RXZ144" s="17"/>
      <c r="RYA144" s="17"/>
      <c r="RYB144" s="17"/>
      <c r="RYC144" s="17"/>
      <c r="RYD144" s="17"/>
      <c r="RYE144" s="17"/>
      <c r="RYF144" s="17"/>
      <c r="RYG144" s="17"/>
      <c r="RYH144" s="17"/>
      <c r="RYI144" s="17"/>
      <c r="RYJ144" s="17"/>
      <c r="RYK144" s="17"/>
      <c r="RYL144" s="17"/>
      <c r="RYM144" s="17"/>
      <c r="RYN144" s="17"/>
      <c r="RYO144" s="17"/>
      <c r="RYP144" s="17"/>
      <c r="RYQ144" s="17"/>
      <c r="RYR144" s="17"/>
      <c r="RYS144" s="17"/>
      <c r="RYT144" s="17"/>
      <c r="RYU144" s="17"/>
      <c r="RYV144" s="17"/>
      <c r="RYW144" s="17"/>
      <c r="RYX144" s="17"/>
      <c r="RYY144" s="17"/>
      <c r="RYZ144" s="17"/>
      <c r="RZA144" s="17"/>
      <c r="RZB144" s="17"/>
      <c r="RZC144" s="17"/>
      <c r="RZD144" s="17"/>
      <c r="RZE144" s="17"/>
      <c r="RZF144" s="17"/>
      <c r="RZG144" s="17"/>
      <c r="RZH144" s="17"/>
      <c r="RZI144" s="17"/>
      <c r="RZJ144" s="17"/>
      <c r="RZK144" s="17"/>
      <c r="RZL144" s="17"/>
      <c r="RZM144" s="17"/>
      <c r="RZN144" s="17"/>
      <c r="RZO144" s="17"/>
      <c r="RZP144" s="17"/>
      <c r="RZQ144" s="17"/>
      <c r="RZR144" s="17"/>
      <c r="RZS144" s="17"/>
      <c r="RZT144" s="17"/>
      <c r="RZU144" s="17"/>
      <c r="RZV144" s="17"/>
      <c r="RZW144" s="17"/>
      <c r="RZX144" s="17"/>
      <c r="RZY144" s="17"/>
      <c r="RZZ144" s="17"/>
      <c r="SAA144" s="17"/>
      <c r="SAB144" s="17"/>
      <c r="SAC144" s="17"/>
      <c r="SAD144" s="17"/>
      <c r="SAE144" s="17"/>
      <c r="SAF144" s="17"/>
      <c r="SAG144" s="17"/>
      <c r="SAH144" s="17"/>
      <c r="SAI144" s="17"/>
      <c r="SAJ144" s="17"/>
      <c r="SAK144" s="17"/>
      <c r="SAL144" s="17"/>
      <c r="SAM144" s="17"/>
      <c r="SAN144" s="17"/>
      <c r="SAO144" s="17"/>
      <c r="SAP144" s="17"/>
      <c r="SAQ144" s="17"/>
      <c r="SAR144" s="17"/>
      <c r="SAS144" s="17"/>
      <c r="SAT144" s="17"/>
      <c r="SAU144" s="17"/>
      <c r="SAV144" s="17"/>
      <c r="SAW144" s="17"/>
      <c r="SAX144" s="17"/>
      <c r="SAY144" s="17"/>
      <c r="SAZ144" s="17"/>
      <c r="SBA144" s="17"/>
      <c r="SBB144" s="17"/>
      <c r="SBC144" s="17"/>
      <c r="SBD144" s="17"/>
      <c r="SBE144" s="17"/>
      <c r="SBF144" s="17"/>
      <c r="SBG144" s="17"/>
      <c r="SBH144" s="17"/>
      <c r="SBI144" s="17"/>
      <c r="SBJ144" s="17"/>
      <c r="SBK144" s="17"/>
      <c r="SBL144" s="17"/>
      <c r="SBM144" s="17"/>
      <c r="SBN144" s="17"/>
      <c r="SBO144" s="17"/>
      <c r="SBP144" s="17"/>
      <c r="SBQ144" s="17"/>
      <c r="SBR144" s="17"/>
      <c r="SBS144" s="17"/>
      <c r="SBT144" s="17"/>
      <c r="SBU144" s="17"/>
      <c r="SBV144" s="17"/>
      <c r="SBW144" s="17"/>
      <c r="SBX144" s="17"/>
      <c r="SBY144" s="17"/>
      <c r="SBZ144" s="17"/>
      <c r="SCA144" s="17"/>
      <c r="SCB144" s="17"/>
      <c r="SCC144" s="17"/>
      <c r="SCD144" s="17"/>
      <c r="SCE144" s="17"/>
      <c r="SCF144" s="17"/>
      <c r="SCG144" s="17"/>
      <c r="SCH144" s="17"/>
      <c r="SCI144" s="17"/>
      <c r="SCJ144" s="17"/>
      <c r="SCK144" s="17"/>
      <c r="SCL144" s="17"/>
      <c r="SCM144" s="17"/>
      <c r="SCN144" s="17"/>
      <c r="SCO144" s="17"/>
      <c r="SCP144" s="17"/>
      <c r="SCQ144" s="17"/>
      <c r="SCR144" s="17"/>
      <c r="SCS144" s="17"/>
      <c r="SCT144" s="17"/>
      <c r="SCU144" s="17"/>
      <c r="SCV144" s="17"/>
      <c r="SCW144" s="17"/>
      <c r="SCX144" s="17"/>
      <c r="SCY144" s="17"/>
      <c r="SCZ144" s="17"/>
      <c r="SDA144" s="17"/>
      <c r="SDB144" s="17"/>
      <c r="SDC144" s="17"/>
      <c r="SDD144" s="17"/>
      <c r="SDE144" s="17"/>
      <c r="SDF144" s="17"/>
      <c r="SDG144" s="17"/>
      <c r="SDH144" s="17"/>
      <c r="SDI144" s="17"/>
      <c r="SDJ144" s="17"/>
      <c r="SDK144" s="17"/>
      <c r="SDL144" s="17"/>
      <c r="SDM144" s="17"/>
      <c r="SDN144" s="17"/>
      <c r="SDO144" s="17"/>
      <c r="SDP144" s="17"/>
      <c r="SDQ144" s="17"/>
      <c r="SDR144" s="17"/>
      <c r="SDS144" s="17"/>
      <c r="SDT144" s="17"/>
      <c r="SDU144" s="17"/>
      <c r="SDV144" s="17"/>
      <c r="SDW144" s="17"/>
      <c r="SDX144" s="17"/>
      <c r="SDY144" s="17"/>
      <c r="SDZ144" s="17"/>
      <c r="SEA144" s="17"/>
      <c r="SEB144" s="17"/>
      <c r="SEC144" s="17"/>
      <c r="SED144" s="17"/>
      <c r="SEE144" s="17"/>
      <c r="SEF144" s="17"/>
      <c r="SEG144" s="17"/>
      <c r="SEH144" s="17"/>
      <c r="SEI144" s="17"/>
      <c r="SEJ144" s="17"/>
      <c r="SEK144" s="17"/>
      <c r="SEL144" s="17"/>
      <c r="SEM144" s="17"/>
      <c r="SEN144" s="17"/>
      <c r="SEO144" s="17"/>
      <c r="SEP144" s="17"/>
      <c r="SEQ144" s="17"/>
      <c r="SER144" s="17"/>
      <c r="SES144" s="17"/>
      <c r="SET144" s="17"/>
      <c r="SEU144" s="17"/>
      <c r="SEV144" s="17"/>
      <c r="SEW144" s="17"/>
      <c r="SEX144" s="17"/>
      <c r="SEY144" s="17"/>
      <c r="SEZ144" s="17"/>
      <c r="SFA144" s="17"/>
      <c r="SFB144" s="17"/>
      <c r="SFC144" s="17"/>
      <c r="SFD144" s="17"/>
      <c r="SFE144" s="17"/>
      <c r="SFF144" s="17"/>
      <c r="SFG144" s="17"/>
      <c r="SFH144" s="17"/>
      <c r="SFI144" s="17"/>
      <c r="SFJ144" s="17"/>
      <c r="SFK144" s="17"/>
      <c r="SFL144" s="17"/>
      <c r="SFM144" s="17"/>
      <c r="SFN144" s="17"/>
      <c r="SFO144" s="17"/>
      <c r="SFP144" s="17"/>
      <c r="SFQ144" s="17"/>
      <c r="SFR144" s="17"/>
      <c r="SFS144" s="17"/>
      <c r="SFT144" s="17"/>
      <c r="SFU144" s="17"/>
      <c r="SFV144" s="17"/>
      <c r="SFW144" s="17"/>
      <c r="SFX144" s="17"/>
      <c r="SFY144" s="17"/>
      <c r="SFZ144" s="17"/>
      <c r="SGA144" s="17"/>
      <c r="SGB144" s="17"/>
      <c r="SGC144" s="17"/>
      <c r="SGD144" s="17"/>
      <c r="SGE144" s="17"/>
      <c r="SGF144" s="17"/>
      <c r="SGG144" s="17"/>
      <c r="SGH144" s="17"/>
      <c r="SGI144" s="17"/>
      <c r="SGJ144" s="17"/>
      <c r="SGK144" s="17"/>
      <c r="SGL144" s="17"/>
      <c r="SGM144" s="17"/>
      <c r="SGN144" s="17"/>
      <c r="SGO144" s="17"/>
      <c r="SGP144" s="17"/>
      <c r="SGQ144" s="17"/>
      <c r="SGR144" s="17"/>
      <c r="SGS144" s="17"/>
      <c r="SGT144" s="17"/>
      <c r="SGU144" s="17"/>
      <c r="SGV144" s="17"/>
      <c r="SGW144" s="17"/>
      <c r="SGX144" s="17"/>
      <c r="SGY144" s="17"/>
      <c r="SGZ144" s="17"/>
      <c r="SHA144" s="17"/>
      <c r="SHB144" s="17"/>
      <c r="SHC144" s="17"/>
      <c r="SHD144" s="17"/>
      <c r="SHE144" s="17"/>
      <c r="SHF144" s="17"/>
      <c r="SHG144" s="17"/>
      <c r="SHH144" s="17"/>
      <c r="SHI144" s="17"/>
      <c r="SHJ144" s="17"/>
      <c r="SHK144" s="17"/>
      <c r="SHL144" s="17"/>
      <c r="SHM144" s="17"/>
      <c r="SHN144" s="17"/>
      <c r="SHO144" s="17"/>
      <c r="SHP144" s="17"/>
      <c r="SHQ144" s="17"/>
      <c r="SHR144" s="17"/>
      <c r="SHS144" s="17"/>
      <c r="SHT144" s="17"/>
      <c r="SHU144" s="17"/>
      <c r="SHV144" s="17"/>
      <c r="SHW144" s="17"/>
      <c r="SHX144" s="17"/>
      <c r="SHY144" s="17"/>
      <c r="SHZ144" s="17"/>
      <c r="SIA144" s="17"/>
      <c r="SIB144" s="17"/>
      <c r="SIC144" s="17"/>
      <c r="SID144" s="17"/>
      <c r="SIE144" s="17"/>
      <c r="SIF144" s="17"/>
      <c r="SIG144" s="17"/>
      <c r="SIH144" s="17"/>
      <c r="SII144" s="17"/>
      <c r="SIJ144" s="17"/>
      <c r="SIK144" s="17"/>
      <c r="SIL144" s="17"/>
      <c r="SIM144" s="17"/>
      <c r="SIN144" s="17"/>
      <c r="SIO144" s="17"/>
      <c r="SIP144" s="17"/>
      <c r="SIQ144" s="17"/>
      <c r="SIR144" s="17"/>
      <c r="SIS144" s="17"/>
      <c r="SIT144" s="17"/>
      <c r="SIU144" s="17"/>
      <c r="SIV144" s="17"/>
      <c r="SIW144" s="17"/>
      <c r="SIX144" s="17"/>
      <c r="SIY144" s="17"/>
      <c r="SIZ144" s="17"/>
      <c r="SJA144" s="17"/>
      <c r="SJB144" s="17"/>
      <c r="SJC144" s="17"/>
      <c r="SJD144" s="17"/>
      <c r="SJE144" s="17"/>
      <c r="SJF144" s="17"/>
      <c r="SJG144" s="17"/>
      <c r="SJH144" s="17"/>
      <c r="SJI144" s="17"/>
      <c r="SJJ144" s="17"/>
      <c r="SJK144" s="17"/>
      <c r="SJL144" s="17"/>
      <c r="SJM144" s="17"/>
      <c r="SJN144" s="17"/>
      <c r="SJO144" s="17"/>
      <c r="SJP144" s="17"/>
      <c r="SJQ144" s="17"/>
      <c r="SJR144" s="17"/>
      <c r="SJS144" s="17"/>
      <c r="SJT144" s="17"/>
      <c r="SJU144" s="17"/>
      <c r="SJV144" s="17"/>
      <c r="SJW144" s="17"/>
      <c r="SJX144" s="17"/>
      <c r="SJY144" s="17"/>
      <c r="SJZ144" s="17"/>
      <c r="SKA144" s="17"/>
      <c r="SKB144" s="17"/>
      <c r="SKC144" s="17"/>
      <c r="SKD144" s="17"/>
      <c r="SKE144" s="17"/>
      <c r="SKF144" s="17"/>
      <c r="SKG144" s="17"/>
      <c r="SKH144" s="17"/>
      <c r="SKI144" s="17"/>
      <c r="SKJ144" s="17"/>
      <c r="SKK144" s="17"/>
      <c r="SKL144" s="17"/>
      <c r="SKM144" s="17"/>
      <c r="SKN144" s="17"/>
      <c r="SKO144" s="17"/>
      <c r="SKP144" s="17"/>
      <c r="SKQ144" s="17"/>
      <c r="SKR144" s="17"/>
      <c r="SKS144" s="17"/>
      <c r="SKT144" s="17"/>
      <c r="SKU144" s="17"/>
      <c r="SKV144" s="17"/>
      <c r="SKW144" s="17"/>
      <c r="SKX144" s="17"/>
      <c r="SKY144" s="17"/>
      <c r="SKZ144" s="17"/>
      <c r="SLA144" s="17"/>
      <c r="SLB144" s="17"/>
      <c r="SLC144" s="17"/>
      <c r="SLD144" s="17"/>
      <c r="SLE144" s="17"/>
      <c r="SLF144" s="17"/>
      <c r="SLG144" s="17"/>
      <c r="SLH144" s="17"/>
      <c r="SLI144" s="17"/>
      <c r="SLJ144" s="17"/>
      <c r="SLK144" s="17"/>
      <c r="SLL144" s="17"/>
      <c r="SLM144" s="17"/>
      <c r="SLN144" s="17"/>
      <c r="SLO144" s="17"/>
      <c r="SLP144" s="17"/>
      <c r="SLQ144" s="17"/>
      <c r="SLR144" s="17"/>
      <c r="SLS144" s="17"/>
      <c r="SLT144" s="17"/>
      <c r="SLU144" s="17"/>
      <c r="SLV144" s="17"/>
      <c r="SLW144" s="17"/>
      <c r="SLX144" s="17"/>
      <c r="SLY144" s="17"/>
      <c r="SLZ144" s="17"/>
      <c r="SMA144" s="17"/>
      <c r="SMB144" s="17"/>
      <c r="SMC144" s="17"/>
      <c r="SMD144" s="17"/>
      <c r="SME144" s="17"/>
      <c r="SMF144" s="17"/>
      <c r="SMG144" s="17"/>
      <c r="SMH144" s="17"/>
      <c r="SMI144" s="17"/>
      <c r="SMJ144" s="17"/>
      <c r="SMK144" s="17"/>
      <c r="SML144" s="17"/>
      <c r="SMM144" s="17"/>
      <c r="SMN144" s="17"/>
      <c r="SMO144" s="17"/>
      <c r="SMP144" s="17"/>
      <c r="SMQ144" s="17"/>
      <c r="SMR144" s="17"/>
      <c r="SMS144" s="17"/>
      <c r="SMT144" s="17"/>
      <c r="SMU144" s="17"/>
      <c r="SMV144" s="17"/>
      <c r="SMW144" s="17"/>
      <c r="SMX144" s="17"/>
      <c r="SMY144" s="17"/>
      <c r="SMZ144" s="17"/>
      <c r="SNA144" s="17"/>
      <c r="SNB144" s="17"/>
      <c r="SNC144" s="17"/>
      <c r="SND144" s="17"/>
      <c r="SNE144" s="17"/>
      <c r="SNF144" s="17"/>
      <c r="SNG144" s="17"/>
      <c r="SNH144" s="17"/>
      <c r="SNI144" s="17"/>
      <c r="SNJ144" s="17"/>
      <c r="SNK144" s="17"/>
      <c r="SNL144" s="17"/>
      <c r="SNM144" s="17"/>
      <c r="SNN144" s="17"/>
      <c r="SNO144" s="17"/>
      <c r="SNP144" s="17"/>
      <c r="SNQ144" s="17"/>
      <c r="SNR144" s="17"/>
      <c r="SNS144" s="17"/>
      <c r="SNT144" s="17"/>
      <c r="SNU144" s="17"/>
      <c r="SNV144" s="17"/>
      <c r="SNW144" s="17"/>
      <c r="SNX144" s="17"/>
      <c r="SNY144" s="17"/>
      <c r="SNZ144" s="17"/>
      <c r="SOA144" s="17"/>
      <c r="SOB144" s="17"/>
      <c r="SOC144" s="17"/>
      <c r="SOD144" s="17"/>
      <c r="SOE144" s="17"/>
      <c r="SOF144" s="17"/>
      <c r="SOG144" s="17"/>
      <c r="SOH144" s="17"/>
      <c r="SOI144" s="17"/>
      <c r="SOJ144" s="17"/>
      <c r="SOK144" s="17"/>
      <c r="SOL144" s="17"/>
      <c r="SOM144" s="17"/>
      <c r="SON144" s="17"/>
      <c r="SOO144" s="17"/>
      <c r="SOP144" s="17"/>
      <c r="SOQ144" s="17"/>
      <c r="SOR144" s="17"/>
      <c r="SOS144" s="17"/>
      <c r="SOT144" s="17"/>
      <c r="SOU144" s="17"/>
      <c r="SOV144" s="17"/>
      <c r="SOW144" s="17"/>
      <c r="SOX144" s="17"/>
      <c r="SOY144" s="17"/>
      <c r="SOZ144" s="17"/>
      <c r="SPA144" s="17"/>
      <c r="SPB144" s="17"/>
      <c r="SPC144" s="17"/>
      <c r="SPD144" s="17"/>
      <c r="SPE144" s="17"/>
      <c r="SPF144" s="17"/>
      <c r="SPG144" s="17"/>
      <c r="SPH144" s="17"/>
      <c r="SPI144" s="17"/>
      <c r="SPJ144" s="17"/>
      <c r="SPK144" s="17"/>
      <c r="SPL144" s="17"/>
      <c r="SPM144" s="17"/>
      <c r="SPN144" s="17"/>
      <c r="SPO144" s="17"/>
      <c r="SPP144" s="17"/>
      <c r="SPQ144" s="17"/>
      <c r="SPR144" s="17"/>
      <c r="SPS144" s="17"/>
      <c r="SPT144" s="17"/>
      <c r="SPU144" s="17"/>
      <c r="SPV144" s="17"/>
      <c r="SPW144" s="17"/>
      <c r="SPX144" s="17"/>
      <c r="SPY144" s="17"/>
      <c r="SPZ144" s="17"/>
      <c r="SQA144" s="17"/>
      <c r="SQB144" s="17"/>
      <c r="SQC144" s="17"/>
      <c r="SQD144" s="17"/>
      <c r="SQE144" s="17"/>
      <c r="SQF144" s="17"/>
      <c r="SQG144" s="17"/>
      <c r="SQH144" s="17"/>
      <c r="SQI144" s="17"/>
      <c r="SQJ144" s="17"/>
      <c r="SQK144" s="17"/>
      <c r="SQL144" s="17"/>
      <c r="SQM144" s="17"/>
      <c r="SQN144" s="17"/>
      <c r="SQO144" s="17"/>
      <c r="SQP144" s="17"/>
      <c r="SQQ144" s="17"/>
      <c r="SQR144" s="17"/>
      <c r="SQS144" s="17"/>
      <c r="SQT144" s="17"/>
      <c r="SQU144" s="17"/>
      <c r="SQV144" s="17"/>
      <c r="SQW144" s="17"/>
      <c r="SQX144" s="17"/>
      <c r="SQY144" s="17"/>
      <c r="SQZ144" s="17"/>
      <c r="SRA144" s="17"/>
      <c r="SRB144" s="17"/>
      <c r="SRC144" s="17"/>
      <c r="SRD144" s="17"/>
      <c r="SRE144" s="17"/>
      <c r="SRF144" s="17"/>
      <c r="SRG144" s="17"/>
      <c r="SRH144" s="17"/>
      <c r="SRI144" s="17"/>
      <c r="SRJ144" s="17"/>
      <c r="SRK144" s="17"/>
      <c r="SRL144" s="17"/>
      <c r="SRM144" s="17"/>
      <c r="SRN144" s="17"/>
      <c r="SRO144" s="17"/>
      <c r="SRP144" s="17"/>
      <c r="SRQ144" s="17"/>
      <c r="SRR144" s="17"/>
      <c r="SRS144" s="17"/>
      <c r="SRT144" s="17"/>
      <c r="SRU144" s="17"/>
      <c r="SRV144" s="17"/>
      <c r="SRW144" s="17"/>
      <c r="SRX144" s="17"/>
      <c r="SRY144" s="17"/>
      <c r="SRZ144" s="17"/>
      <c r="SSA144" s="17"/>
      <c r="SSB144" s="17"/>
      <c r="SSC144" s="17"/>
      <c r="SSD144" s="17"/>
      <c r="SSE144" s="17"/>
      <c r="SSF144" s="17"/>
      <c r="SSG144" s="17"/>
      <c r="SSH144" s="17"/>
      <c r="SSI144" s="17"/>
      <c r="SSJ144" s="17"/>
      <c r="SSK144" s="17"/>
      <c r="SSL144" s="17"/>
      <c r="SSM144" s="17"/>
      <c r="SSN144" s="17"/>
      <c r="SSO144" s="17"/>
      <c r="SSP144" s="17"/>
      <c r="SSQ144" s="17"/>
      <c r="SSR144" s="17"/>
      <c r="SSS144" s="17"/>
      <c r="SST144" s="17"/>
      <c r="SSU144" s="17"/>
      <c r="SSV144" s="17"/>
      <c r="SSW144" s="17"/>
      <c r="SSX144" s="17"/>
      <c r="SSY144" s="17"/>
      <c r="SSZ144" s="17"/>
      <c r="STA144" s="17"/>
      <c r="STB144" s="17"/>
      <c r="STC144" s="17"/>
      <c r="STD144" s="17"/>
      <c r="STE144" s="17"/>
      <c r="STF144" s="17"/>
      <c r="STG144" s="17"/>
      <c r="STH144" s="17"/>
      <c r="STI144" s="17"/>
      <c r="STJ144" s="17"/>
      <c r="STK144" s="17"/>
      <c r="STL144" s="17"/>
      <c r="STM144" s="17"/>
      <c r="STN144" s="17"/>
      <c r="STO144" s="17"/>
      <c r="STP144" s="17"/>
      <c r="STQ144" s="17"/>
      <c r="STR144" s="17"/>
      <c r="STS144" s="17"/>
      <c r="STT144" s="17"/>
      <c r="STU144" s="17"/>
      <c r="STV144" s="17"/>
      <c r="STW144" s="17"/>
      <c r="STX144" s="17"/>
      <c r="STY144" s="17"/>
      <c r="STZ144" s="17"/>
      <c r="SUA144" s="17"/>
      <c r="SUB144" s="17"/>
      <c r="SUC144" s="17"/>
      <c r="SUD144" s="17"/>
      <c r="SUE144" s="17"/>
      <c r="SUF144" s="17"/>
      <c r="SUG144" s="17"/>
      <c r="SUH144" s="17"/>
      <c r="SUI144" s="17"/>
      <c r="SUJ144" s="17"/>
      <c r="SUK144" s="17"/>
      <c r="SUL144" s="17"/>
      <c r="SUM144" s="17"/>
      <c r="SUN144" s="17"/>
      <c r="SUO144" s="17"/>
      <c r="SUP144" s="17"/>
      <c r="SUQ144" s="17"/>
      <c r="SUR144" s="17"/>
      <c r="SUS144" s="17"/>
      <c r="SUT144" s="17"/>
      <c r="SUU144" s="17"/>
      <c r="SUV144" s="17"/>
      <c r="SUW144" s="17"/>
      <c r="SUX144" s="17"/>
      <c r="SUY144" s="17"/>
      <c r="SUZ144" s="17"/>
      <c r="SVA144" s="17"/>
      <c r="SVB144" s="17"/>
      <c r="SVC144" s="17"/>
      <c r="SVD144" s="17"/>
      <c r="SVE144" s="17"/>
      <c r="SVF144" s="17"/>
      <c r="SVG144" s="17"/>
      <c r="SVH144" s="17"/>
      <c r="SVI144" s="17"/>
      <c r="SVJ144" s="17"/>
      <c r="SVK144" s="17"/>
      <c r="SVL144" s="17"/>
      <c r="SVM144" s="17"/>
      <c r="SVN144" s="17"/>
      <c r="SVO144" s="17"/>
      <c r="SVP144" s="17"/>
      <c r="SVQ144" s="17"/>
      <c r="SVR144" s="17"/>
      <c r="SVS144" s="17"/>
      <c r="SVT144" s="17"/>
      <c r="SVU144" s="17"/>
      <c r="SVV144" s="17"/>
      <c r="SVW144" s="17"/>
      <c r="SVX144" s="17"/>
      <c r="SVY144" s="17"/>
      <c r="SVZ144" s="17"/>
      <c r="SWA144" s="17"/>
      <c r="SWB144" s="17"/>
      <c r="SWC144" s="17"/>
      <c r="SWD144" s="17"/>
      <c r="SWE144" s="17"/>
      <c r="SWF144" s="17"/>
      <c r="SWG144" s="17"/>
      <c r="SWH144" s="17"/>
      <c r="SWI144" s="17"/>
      <c r="SWJ144" s="17"/>
      <c r="SWK144" s="17"/>
      <c r="SWL144" s="17"/>
      <c r="SWM144" s="17"/>
      <c r="SWN144" s="17"/>
      <c r="SWO144" s="17"/>
      <c r="SWP144" s="17"/>
      <c r="SWQ144" s="17"/>
      <c r="SWR144" s="17"/>
      <c r="SWS144" s="17"/>
      <c r="SWT144" s="17"/>
      <c r="SWU144" s="17"/>
      <c r="SWV144" s="17"/>
      <c r="SWW144" s="17"/>
      <c r="SWX144" s="17"/>
      <c r="SWY144" s="17"/>
      <c r="SWZ144" s="17"/>
      <c r="SXA144" s="17"/>
      <c r="SXB144" s="17"/>
      <c r="SXC144" s="17"/>
      <c r="SXD144" s="17"/>
      <c r="SXE144" s="17"/>
      <c r="SXF144" s="17"/>
      <c r="SXG144" s="17"/>
      <c r="SXH144" s="17"/>
      <c r="SXI144" s="17"/>
      <c r="SXJ144" s="17"/>
      <c r="SXK144" s="17"/>
      <c r="SXL144" s="17"/>
      <c r="SXM144" s="17"/>
      <c r="SXN144" s="17"/>
      <c r="SXO144" s="17"/>
      <c r="SXP144" s="17"/>
      <c r="SXQ144" s="17"/>
      <c r="SXR144" s="17"/>
      <c r="SXS144" s="17"/>
      <c r="SXT144" s="17"/>
      <c r="SXU144" s="17"/>
      <c r="SXV144" s="17"/>
      <c r="SXW144" s="17"/>
      <c r="SXX144" s="17"/>
      <c r="SXY144" s="17"/>
      <c r="SXZ144" s="17"/>
      <c r="SYA144" s="17"/>
      <c r="SYB144" s="17"/>
      <c r="SYC144" s="17"/>
      <c r="SYD144" s="17"/>
      <c r="SYE144" s="17"/>
      <c r="SYF144" s="17"/>
      <c r="SYG144" s="17"/>
      <c r="SYH144" s="17"/>
      <c r="SYI144" s="17"/>
      <c r="SYJ144" s="17"/>
      <c r="SYK144" s="17"/>
      <c r="SYL144" s="17"/>
      <c r="SYM144" s="17"/>
      <c r="SYN144" s="17"/>
      <c r="SYO144" s="17"/>
      <c r="SYP144" s="17"/>
      <c r="SYQ144" s="17"/>
      <c r="SYR144" s="17"/>
      <c r="SYS144" s="17"/>
      <c r="SYT144" s="17"/>
      <c r="SYU144" s="17"/>
      <c r="SYV144" s="17"/>
      <c r="SYW144" s="17"/>
      <c r="SYX144" s="17"/>
      <c r="SYY144" s="17"/>
      <c r="SYZ144" s="17"/>
      <c r="SZA144" s="17"/>
      <c r="SZB144" s="17"/>
      <c r="SZC144" s="17"/>
      <c r="SZD144" s="17"/>
      <c r="SZE144" s="17"/>
      <c r="SZF144" s="17"/>
      <c r="SZG144" s="17"/>
      <c r="SZH144" s="17"/>
      <c r="SZI144" s="17"/>
      <c r="SZJ144" s="17"/>
      <c r="SZK144" s="17"/>
      <c r="SZL144" s="17"/>
      <c r="SZM144" s="17"/>
      <c r="SZN144" s="17"/>
      <c r="SZO144" s="17"/>
      <c r="SZP144" s="17"/>
      <c r="SZQ144" s="17"/>
      <c r="SZR144" s="17"/>
      <c r="SZS144" s="17"/>
      <c r="SZT144" s="17"/>
      <c r="SZU144" s="17"/>
      <c r="SZV144" s="17"/>
      <c r="SZW144" s="17"/>
      <c r="SZX144" s="17"/>
      <c r="SZY144" s="17"/>
      <c r="SZZ144" s="17"/>
      <c r="TAA144" s="17"/>
      <c r="TAB144" s="17"/>
      <c r="TAC144" s="17"/>
      <c r="TAD144" s="17"/>
      <c r="TAE144" s="17"/>
      <c r="TAF144" s="17"/>
      <c r="TAG144" s="17"/>
      <c r="TAH144" s="17"/>
      <c r="TAI144" s="17"/>
      <c r="TAJ144" s="17"/>
      <c r="TAK144" s="17"/>
      <c r="TAL144" s="17"/>
      <c r="TAM144" s="17"/>
      <c r="TAN144" s="17"/>
      <c r="TAO144" s="17"/>
      <c r="TAP144" s="17"/>
      <c r="TAQ144" s="17"/>
      <c r="TAR144" s="17"/>
      <c r="TAS144" s="17"/>
      <c r="TAT144" s="17"/>
      <c r="TAU144" s="17"/>
      <c r="TAV144" s="17"/>
      <c r="TAW144" s="17"/>
      <c r="TAX144" s="17"/>
      <c r="TAY144" s="17"/>
      <c r="TAZ144" s="17"/>
      <c r="TBA144" s="17"/>
      <c r="TBB144" s="17"/>
      <c r="TBC144" s="17"/>
      <c r="TBD144" s="17"/>
      <c r="TBE144" s="17"/>
      <c r="TBF144" s="17"/>
      <c r="TBG144" s="17"/>
      <c r="TBH144" s="17"/>
      <c r="TBI144" s="17"/>
      <c r="TBJ144" s="17"/>
      <c r="TBK144" s="17"/>
      <c r="TBL144" s="17"/>
      <c r="TBM144" s="17"/>
      <c r="TBN144" s="17"/>
      <c r="TBO144" s="17"/>
      <c r="TBP144" s="17"/>
      <c r="TBQ144" s="17"/>
      <c r="TBR144" s="17"/>
      <c r="TBS144" s="17"/>
      <c r="TBT144" s="17"/>
      <c r="TBU144" s="17"/>
      <c r="TBV144" s="17"/>
      <c r="TBW144" s="17"/>
      <c r="TBX144" s="17"/>
      <c r="TBY144" s="17"/>
      <c r="TBZ144" s="17"/>
      <c r="TCA144" s="17"/>
      <c r="TCB144" s="17"/>
      <c r="TCC144" s="17"/>
      <c r="TCD144" s="17"/>
      <c r="TCE144" s="17"/>
      <c r="TCF144" s="17"/>
      <c r="TCG144" s="17"/>
      <c r="TCH144" s="17"/>
      <c r="TCI144" s="17"/>
      <c r="TCJ144" s="17"/>
      <c r="TCK144" s="17"/>
      <c r="TCL144" s="17"/>
      <c r="TCM144" s="17"/>
      <c r="TCN144" s="17"/>
      <c r="TCO144" s="17"/>
      <c r="TCP144" s="17"/>
      <c r="TCQ144" s="17"/>
      <c r="TCR144" s="17"/>
      <c r="TCS144" s="17"/>
      <c r="TCT144" s="17"/>
      <c r="TCU144" s="17"/>
      <c r="TCV144" s="17"/>
      <c r="TCW144" s="17"/>
      <c r="TCX144" s="17"/>
      <c r="TCY144" s="17"/>
      <c r="TCZ144" s="17"/>
      <c r="TDA144" s="17"/>
      <c r="TDB144" s="17"/>
      <c r="TDC144" s="17"/>
      <c r="TDD144" s="17"/>
      <c r="TDE144" s="17"/>
      <c r="TDF144" s="17"/>
      <c r="TDG144" s="17"/>
      <c r="TDH144" s="17"/>
      <c r="TDI144" s="17"/>
      <c r="TDJ144" s="17"/>
      <c r="TDK144" s="17"/>
      <c r="TDL144" s="17"/>
      <c r="TDM144" s="17"/>
      <c r="TDN144" s="17"/>
      <c r="TDO144" s="17"/>
      <c r="TDP144" s="17"/>
      <c r="TDQ144" s="17"/>
      <c r="TDR144" s="17"/>
      <c r="TDS144" s="17"/>
      <c r="TDT144" s="17"/>
      <c r="TDU144" s="17"/>
      <c r="TDV144" s="17"/>
      <c r="TDW144" s="17"/>
      <c r="TDX144" s="17"/>
      <c r="TDY144" s="17"/>
      <c r="TDZ144" s="17"/>
      <c r="TEA144" s="17"/>
      <c r="TEB144" s="17"/>
      <c r="TEC144" s="17"/>
      <c r="TED144" s="17"/>
      <c r="TEE144" s="17"/>
      <c r="TEF144" s="17"/>
      <c r="TEG144" s="17"/>
      <c r="TEH144" s="17"/>
      <c r="TEI144" s="17"/>
      <c r="TEJ144" s="17"/>
      <c r="TEK144" s="17"/>
      <c r="TEL144" s="17"/>
      <c r="TEM144" s="17"/>
      <c r="TEN144" s="17"/>
      <c r="TEO144" s="17"/>
      <c r="TEP144" s="17"/>
      <c r="TEQ144" s="17"/>
      <c r="TER144" s="17"/>
      <c r="TES144" s="17"/>
      <c r="TET144" s="17"/>
      <c r="TEU144" s="17"/>
      <c r="TEV144" s="17"/>
      <c r="TEW144" s="17"/>
      <c r="TEX144" s="17"/>
      <c r="TEY144" s="17"/>
      <c r="TEZ144" s="17"/>
      <c r="TFA144" s="17"/>
      <c r="TFB144" s="17"/>
      <c r="TFC144" s="17"/>
      <c r="TFD144" s="17"/>
      <c r="TFE144" s="17"/>
      <c r="TFF144" s="17"/>
      <c r="TFG144" s="17"/>
      <c r="TFH144" s="17"/>
      <c r="TFI144" s="17"/>
      <c r="TFJ144" s="17"/>
      <c r="TFK144" s="17"/>
      <c r="TFL144" s="17"/>
      <c r="TFM144" s="17"/>
      <c r="TFN144" s="17"/>
      <c r="TFO144" s="17"/>
      <c r="TFP144" s="17"/>
      <c r="TFQ144" s="17"/>
      <c r="TFR144" s="17"/>
      <c r="TFS144" s="17"/>
      <c r="TFT144" s="17"/>
      <c r="TFU144" s="17"/>
      <c r="TFV144" s="17"/>
      <c r="TFW144" s="17"/>
      <c r="TFX144" s="17"/>
      <c r="TFY144" s="17"/>
      <c r="TFZ144" s="17"/>
      <c r="TGA144" s="17"/>
      <c r="TGB144" s="17"/>
      <c r="TGC144" s="17"/>
      <c r="TGD144" s="17"/>
      <c r="TGE144" s="17"/>
      <c r="TGF144" s="17"/>
      <c r="TGG144" s="17"/>
      <c r="TGH144" s="17"/>
      <c r="TGI144" s="17"/>
      <c r="TGJ144" s="17"/>
      <c r="TGK144" s="17"/>
      <c r="TGL144" s="17"/>
      <c r="TGM144" s="17"/>
      <c r="TGN144" s="17"/>
      <c r="TGO144" s="17"/>
      <c r="TGP144" s="17"/>
      <c r="TGQ144" s="17"/>
      <c r="TGR144" s="17"/>
      <c r="TGS144" s="17"/>
      <c r="TGT144" s="17"/>
      <c r="TGU144" s="17"/>
      <c r="TGV144" s="17"/>
      <c r="TGW144" s="17"/>
      <c r="TGX144" s="17"/>
      <c r="TGY144" s="17"/>
      <c r="TGZ144" s="17"/>
      <c r="THA144" s="17"/>
      <c r="THB144" s="17"/>
      <c r="THC144" s="17"/>
      <c r="THD144" s="17"/>
      <c r="THE144" s="17"/>
      <c r="THF144" s="17"/>
      <c r="THG144" s="17"/>
      <c r="THH144" s="17"/>
      <c r="THI144" s="17"/>
      <c r="THJ144" s="17"/>
      <c r="THK144" s="17"/>
      <c r="THL144" s="17"/>
      <c r="THM144" s="17"/>
      <c r="THN144" s="17"/>
      <c r="THO144" s="17"/>
      <c r="THP144" s="17"/>
      <c r="THQ144" s="17"/>
      <c r="THR144" s="17"/>
      <c r="THS144" s="17"/>
      <c r="THT144" s="17"/>
      <c r="THU144" s="17"/>
      <c r="THV144" s="17"/>
      <c r="THW144" s="17"/>
      <c r="THX144" s="17"/>
      <c r="THY144" s="17"/>
      <c r="THZ144" s="17"/>
      <c r="TIA144" s="17"/>
      <c r="TIB144" s="17"/>
      <c r="TIC144" s="17"/>
      <c r="TID144" s="17"/>
      <c r="TIE144" s="17"/>
      <c r="TIF144" s="17"/>
      <c r="TIG144" s="17"/>
      <c r="TIH144" s="17"/>
      <c r="TII144" s="17"/>
      <c r="TIJ144" s="17"/>
      <c r="TIK144" s="17"/>
      <c r="TIL144" s="17"/>
      <c r="TIM144" s="17"/>
      <c r="TIN144" s="17"/>
      <c r="TIO144" s="17"/>
      <c r="TIP144" s="17"/>
      <c r="TIQ144" s="17"/>
      <c r="TIR144" s="17"/>
      <c r="TIS144" s="17"/>
      <c r="TIT144" s="17"/>
      <c r="TIU144" s="17"/>
      <c r="TIV144" s="17"/>
      <c r="TIW144" s="17"/>
      <c r="TIX144" s="17"/>
      <c r="TIY144" s="17"/>
      <c r="TIZ144" s="17"/>
      <c r="TJA144" s="17"/>
      <c r="TJB144" s="17"/>
      <c r="TJC144" s="17"/>
      <c r="TJD144" s="17"/>
      <c r="TJE144" s="17"/>
      <c r="TJF144" s="17"/>
      <c r="TJG144" s="17"/>
      <c r="TJH144" s="17"/>
      <c r="TJI144" s="17"/>
      <c r="TJJ144" s="17"/>
      <c r="TJK144" s="17"/>
      <c r="TJL144" s="17"/>
      <c r="TJM144" s="17"/>
      <c r="TJN144" s="17"/>
      <c r="TJO144" s="17"/>
      <c r="TJP144" s="17"/>
      <c r="TJQ144" s="17"/>
      <c r="TJR144" s="17"/>
      <c r="TJS144" s="17"/>
      <c r="TJT144" s="17"/>
      <c r="TJU144" s="17"/>
      <c r="TJV144" s="17"/>
      <c r="TJW144" s="17"/>
      <c r="TJX144" s="17"/>
      <c r="TJY144" s="17"/>
      <c r="TJZ144" s="17"/>
      <c r="TKA144" s="17"/>
      <c r="TKB144" s="17"/>
      <c r="TKC144" s="17"/>
      <c r="TKD144" s="17"/>
      <c r="TKE144" s="17"/>
      <c r="TKF144" s="17"/>
      <c r="TKG144" s="17"/>
      <c r="TKH144" s="17"/>
      <c r="TKI144" s="17"/>
      <c r="TKJ144" s="17"/>
      <c r="TKK144" s="17"/>
      <c r="TKL144" s="17"/>
      <c r="TKM144" s="17"/>
      <c r="TKN144" s="17"/>
      <c r="TKO144" s="17"/>
      <c r="TKP144" s="17"/>
      <c r="TKQ144" s="17"/>
      <c r="TKR144" s="17"/>
      <c r="TKS144" s="17"/>
      <c r="TKT144" s="17"/>
      <c r="TKU144" s="17"/>
      <c r="TKV144" s="17"/>
      <c r="TKW144" s="17"/>
      <c r="TKX144" s="17"/>
      <c r="TKY144" s="17"/>
      <c r="TKZ144" s="17"/>
      <c r="TLA144" s="17"/>
      <c r="TLB144" s="17"/>
      <c r="TLC144" s="17"/>
      <c r="TLD144" s="17"/>
      <c r="TLE144" s="17"/>
      <c r="TLF144" s="17"/>
      <c r="TLG144" s="17"/>
      <c r="TLH144" s="17"/>
      <c r="TLI144" s="17"/>
      <c r="TLJ144" s="17"/>
      <c r="TLK144" s="17"/>
      <c r="TLL144" s="17"/>
      <c r="TLM144" s="17"/>
      <c r="TLN144" s="17"/>
      <c r="TLO144" s="17"/>
      <c r="TLP144" s="17"/>
      <c r="TLQ144" s="17"/>
      <c r="TLR144" s="17"/>
      <c r="TLS144" s="17"/>
      <c r="TLT144" s="17"/>
      <c r="TLU144" s="17"/>
      <c r="TLV144" s="17"/>
      <c r="TLW144" s="17"/>
      <c r="TLX144" s="17"/>
      <c r="TLY144" s="17"/>
      <c r="TLZ144" s="17"/>
      <c r="TMA144" s="17"/>
      <c r="TMB144" s="17"/>
      <c r="TMC144" s="17"/>
      <c r="TMD144" s="17"/>
      <c r="TME144" s="17"/>
      <c r="TMF144" s="17"/>
      <c r="TMG144" s="17"/>
      <c r="TMH144" s="17"/>
      <c r="TMI144" s="17"/>
      <c r="TMJ144" s="17"/>
      <c r="TMK144" s="17"/>
      <c r="TML144" s="17"/>
      <c r="TMM144" s="17"/>
      <c r="TMN144" s="17"/>
      <c r="TMO144" s="17"/>
      <c r="TMP144" s="17"/>
      <c r="TMQ144" s="17"/>
      <c r="TMR144" s="17"/>
      <c r="TMS144" s="17"/>
      <c r="TMT144" s="17"/>
      <c r="TMU144" s="17"/>
      <c r="TMV144" s="17"/>
      <c r="TMW144" s="17"/>
      <c r="TMX144" s="17"/>
      <c r="TMY144" s="17"/>
      <c r="TMZ144" s="17"/>
      <c r="TNA144" s="17"/>
      <c r="TNB144" s="17"/>
      <c r="TNC144" s="17"/>
      <c r="TND144" s="17"/>
      <c r="TNE144" s="17"/>
      <c r="TNF144" s="17"/>
      <c r="TNG144" s="17"/>
      <c r="TNH144" s="17"/>
      <c r="TNI144" s="17"/>
      <c r="TNJ144" s="17"/>
      <c r="TNK144" s="17"/>
      <c r="TNL144" s="17"/>
      <c r="TNM144" s="17"/>
      <c r="TNN144" s="17"/>
      <c r="TNO144" s="17"/>
      <c r="TNP144" s="17"/>
      <c r="TNQ144" s="17"/>
      <c r="TNR144" s="17"/>
      <c r="TNS144" s="17"/>
      <c r="TNT144" s="17"/>
      <c r="TNU144" s="17"/>
      <c r="TNV144" s="17"/>
      <c r="TNW144" s="17"/>
      <c r="TNX144" s="17"/>
      <c r="TNY144" s="17"/>
      <c r="TNZ144" s="17"/>
      <c r="TOA144" s="17"/>
      <c r="TOB144" s="17"/>
      <c r="TOC144" s="17"/>
      <c r="TOD144" s="17"/>
      <c r="TOE144" s="17"/>
      <c r="TOF144" s="17"/>
      <c r="TOG144" s="17"/>
      <c r="TOH144" s="17"/>
      <c r="TOI144" s="17"/>
      <c r="TOJ144" s="17"/>
      <c r="TOK144" s="17"/>
      <c r="TOL144" s="17"/>
      <c r="TOM144" s="17"/>
      <c r="TON144" s="17"/>
      <c r="TOO144" s="17"/>
      <c r="TOP144" s="17"/>
      <c r="TOQ144" s="17"/>
      <c r="TOR144" s="17"/>
      <c r="TOS144" s="17"/>
      <c r="TOT144" s="17"/>
      <c r="TOU144" s="17"/>
      <c r="TOV144" s="17"/>
      <c r="TOW144" s="17"/>
      <c r="TOX144" s="17"/>
      <c r="TOY144" s="17"/>
      <c r="TOZ144" s="17"/>
      <c r="TPA144" s="17"/>
      <c r="TPB144" s="17"/>
      <c r="TPC144" s="17"/>
      <c r="TPD144" s="17"/>
      <c r="TPE144" s="17"/>
      <c r="TPF144" s="17"/>
      <c r="TPG144" s="17"/>
      <c r="TPH144" s="17"/>
      <c r="TPI144" s="17"/>
      <c r="TPJ144" s="17"/>
      <c r="TPK144" s="17"/>
      <c r="TPL144" s="17"/>
      <c r="TPM144" s="17"/>
      <c r="TPN144" s="17"/>
      <c r="TPO144" s="17"/>
      <c r="TPP144" s="17"/>
      <c r="TPQ144" s="17"/>
      <c r="TPR144" s="17"/>
      <c r="TPS144" s="17"/>
      <c r="TPT144" s="17"/>
      <c r="TPU144" s="17"/>
      <c r="TPV144" s="17"/>
      <c r="TPW144" s="17"/>
      <c r="TPX144" s="17"/>
      <c r="TPY144" s="17"/>
      <c r="TPZ144" s="17"/>
      <c r="TQA144" s="17"/>
      <c r="TQB144" s="17"/>
      <c r="TQC144" s="17"/>
      <c r="TQD144" s="17"/>
      <c r="TQE144" s="17"/>
      <c r="TQF144" s="17"/>
      <c r="TQG144" s="17"/>
      <c r="TQH144" s="17"/>
      <c r="TQI144" s="17"/>
      <c r="TQJ144" s="17"/>
      <c r="TQK144" s="17"/>
      <c r="TQL144" s="17"/>
      <c r="TQM144" s="17"/>
      <c r="TQN144" s="17"/>
      <c r="TQO144" s="17"/>
      <c r="TQP144" s="17"/>
      <c r="TQQ144" s="17"/>
      <c r="TQR144" s="17"/>
      <c r="TQS144" s="17"/>
      <c r="TQT144" s="17"/>
      <c r="TQU144" s="17"/>
      <c r="TQV144" s="17"/>
      <c r="TQW144" s="17"/>
      <c r="TQX144" s="17"/>
      <c r="TQY144" s="17"/>
      <c r="TQZ144" s="17"/>
      <c r="TRA144" s="17"/>
      <c r="TRB144" s="17"/>
      <c r="TRC144" s="17"/>
      <c r="TRD144" s="17"/>
      <c r="TRE144" s="17"/>
      <c r="TRF144" s="17"/>
      <c r="TRG144" s="17"/>
      <c r="TRH144" s="17"/>
      <c r="TRI144" s="17"/>
      <c r="TRJ144" s="17"/>
      <c r="TRK144" s="17"/>
      <c r="TRL144" s="17"/>
      <c r="TRM144" s="17"/>
      <c r="TRN144" s="17"/>
      <c r="TRO144" s="17"/>
      <c r="TRP144" s="17"/>
      <c r="TRQ144" s="17"/>
      <c r="TRR144" s="17"/>
      <c r="TRS144" s="17"/>
      <c r="TRT144" s="17"/>
      <c r="TRU144" s="17"/>
      <c r="TRV144" s="17"/>
      <c r="TRW144" s="17"/>
      <c r="TRX144" s="17"/>
      <c r="TRY144" s="17"/>
      <c r="TRZ144" s="17"/>
      <c r="TSA144" s="17"/>
      <c r="TSB144" s="17"/>
      <c r="TSC144" s="17"/>
      <c r="TSD144" s="17"/>
      <c r="TSE144" s="17"/>
      <c r="TSF144" s="17"/>
      <c r="TSG144" s="17"/>
      <c r="TSH144" s="17"/>
      <c r="TSI144" s="17"/>
      <c r="TSJ144" s="17"/>
      <c r="TSK144" s="17"/>
      <c r="TSL144" s="17"/>
      <c r="TSM144" s="17"/>
      <c r="TSN144" s="17"/>
      <c r="TSO144" s="17"/>
      <c r="TSP144" s="17"/>
      <c r="TSQ144" s="17"/>
      <c r="TSR144" s="17"/>
      <c r="TSS144" s="17"/>
      <c r="TST144" s="17"/>
      <c r="TSU144" s="17"/>
      <c r="TSV144" s="17"/>
      <c r="TSW144" s="17"/>
      <c r="TSX144" s="17"/>
      <c r="TSY144" s="17"/>
      <c r="TSZ144" s="17"/>
      <c r="TTA144" s="17"/>
      <c r="TTB144" s="17"/>
      <c r="TTC144" s="17"/>
      <c r="TTD144" s="17"/>
      <c r="TTE144" s="17"/>
      <c r="TTF144" s="17"/>
      <c r="TTG144" s="17"/>
      <c r="TTH144" s="17"/>
      <c r="TTI144" s="17"/>
      <c r="TTJ144" s="17"/>
      <c r="TTK144" s="17"/>
      <c r="TTL144" s="17"/>
      <c r="TTM144" s="17"/>
      <c r="TTN144" s="17"/>
      <c r="TTO144" s="17"/>
      <c r="TTP144" s="17"/>
      <c r="TTQ144" s="17"/>
      <c r="TTR144" s="17"/>
      <c r="TTS144" s="17"/>
      <c r="TTT144" s="17"/>
      <c r="TTU144" s="17"/>
      <c r="TTV144" s="17"/>
      <c r="TTW144" s="17"/>
      <c r="TTX144" s="17"/>
      <c r="TTY144" s="17"/>
      <c r="TTZ144" s="17"/>
      <c r="TUA144" s="17"/>
      <c r="TUB144" s="17"/>
      <c r="TUC144" s="17"/>
      <c r="TUD144" s="17"/>
      <c r="TUE144" s="17"/>
      <c r="TUF144" s="17"/>
      <c r="TUG144" s="17"/>
      <c r="TUH144" s="17"/>
      <c r="TUI144" s="17"/>
      <c r="TUJ144" s="17"/>
      <c r="TUK144" s="17"/>
      <c r="TUL144" s="17"/>
      <c r="TUM144" s="17"/>
      <c r="TUN144" s="17"/>
      <c r="TUO144" s="17"/>
      <c r="TUP144" s="17"/>
      <c r="TUQ144" s="17"/>
      <c r="TUR144" s="17"/>
      <c r="TUS144" s="17"/>
      <c r="TUT144" s="17"/>
      <c r="TUU144" s="17"/>
      <c r="TUV144" s="17"/>
      <c r="TUW144" s="17"/>
      <c r="TUX144" s="17"/>
      <c r="TUY144" s="17"/>
      <c r="TUZ144" s="17"/>
      <c r="TVA144" s="17"/>
      <c r="TVB144" s="17"/>
      <c r="TVC144" s="17"/>
      <c r="TVD144" s="17"/>
      <c r="TVE144" s="17"/>
      <c r="TVF144" s="17"/>
      <c r="TVG144" s="17"/>
      <c r="TVH144" s="17"/>
      <c r="TVI144" s="17"/>
      <c r="TVJ144" s="17"/>
      <c r="TVK144" s="17"/>
      <c r="TVL144" s="17"/>
      <c r="TVM144" s="17"/>
      <c r="TVN144" s="17"/>
      <c r="TVO144" s="17"/>
      <c r="TVP144" s="17"/>
      <c r="TVQ144" s="17"/>
      <c r="TVR144" s="17"/>
      <c r="TVS144" s="17"/>
      <c r="TVT144" s="17"/>
      <c r="TVU144" s="17"/>
      <c r="TVV144" s="17"/>
      <c r="TVW144" s="17"/>
      <c r="TVX144" s="17"/>
      <c r="TVY144" s="17"/>
      <c r="TVZ144" s="17"/>
      <c r="TWA144" s="17"/>
      <c r="TWB144" s="17"/>
      <c r="TWC144" s="17"/>
      <c r="TWD144" s="17"/>
      <c r="TWE144" s="17"/>
      <c r="TWF144" s="17"/>
      <c r="TWG144" s="17"/>
      <c r="TWH144" s="17"/>
      <c r="TWI144" s="17"/>
      <c r="TWJ144" s="17"/>
      <c r="TWK144" s="17"/>
      <c r="TWL144" s="17"/>
      <c r="TWM144" s="17"/>
      <c r="TWN144" s="17"/>
      <c r="TWO144" s="17"/>
      <c r="TWP144" s="17"/>
      <c r="TWQ144" s="17"/>
      <c r="TWR144" s="17"/>
      <c r="TWS144" s="17"/>
      <c r="TWT144" s="17"/>
      <c r="TWU144" s="17"/>
      <c r="TWV144" s="17"/>
      <c r="TWW144" s="17"/>
      <c r="TWX144" s="17"/>
      <c r="TWY144" s="17"/>
      <c r="TWZ144" s="17"/>
      <c r="TXA144" s="17"/>
      <c r="TXB144" s="17"/>
      <c r="TXC144" s="17"/>
      <c r="TXD144" s="17"/>
      <c r="TXE144" s="17"/>
      <c r="TXF144" s="17"/>
      <c r="TXG144" s="17"/>
      <c r="TXH144" s="17"/>
      <c r="TXI144" s="17"/>
      <c r="TXJ144" s="17"/>
      <c r="TXK144" s="17"/>
      <c r="TXL144" s="17"/>
      <c r="TXM144" s="17"/>
      <c r="TXN144" s="17"/>
      <c r="TXO144" s="17"/>
      <c r="TXP144" s="17"/>
      <c r="TXQ144" s="17"/>
      <c r="TXR144" s="17"/>
      <c r="TXS144" s="17"/>
      <c r="TXT144" s="17"/>
      <c r="TXU144" s="17"/>
      <c r="TXV144" s="17"/>
      <c r="TXW144" s="17"/>
      <c r="TXX144" s="17"/>
      <c r="TXY144" s="17"/>
      <c r="TXZ144" s="17"/>
      <c r="TYA144" s="17"/>
      <c r="TYB144" s="17"/>
      <c r="TYC144" s="17"/>
      <c r="TYD144" s="17"/>
      <c r="TYE144" s="17"/>
      <c r="TYF144" s="17"/>
      <c r="TYG144" s="17"/>
      <c r="TYH144" s="17"/>
      <c r="TYI144" s="17"/>
      <c r="TYJ144" s="17"/>
      <c r="TYK144" s="17"/>
      <c r="TYL144" s="17"/>
      <c r="TYM144" s="17"/>
      <c r="TYN144" s="17"/>
      <c r="TYO144" s="17"/>
      <c r="TYP144" s="17"/>
      <c r="TYQ144" s="17"/>
      <c r="TYR144" s="17"/>
      <c r="TYS144" s="17"/>
      <c r="TYT144" s="17"/>
      <c r="TYU144" s="17"/>
      <c r="TYV144" s="17"/>
      <c r="TYW144" s="17"/>
      <c r="TYX144" s="17"/>
      <c r="TYY144" s="17"/>
      <c r="TYZ144" s="17"/>
      <c r="TZA144" s="17"/>
      <c r="TZB144" s="17"/>
      <c r="TZC144" s="17"/>
      <c r="TZD144" s="17"/>
      <c r="TZE144" s="17"/>
      <c r="TZF144" s="17"/>
      <c r="TZG144" s="17"/>
      <c r="TZH144" s="17"/>
      <c r="TZI144" s="17"/>
      <c r="TZJ144" s="17"/>
      <c r="TZK144" s="17"/>
      <c r="TZL144" s="17"/>
      <c r="TZM144" s="17"/>
      <c r="TZN144" s="17"/>
      <c r="TZO144" s="17"/>
      <c r="TZP144" s="17"/>
      <c r="TZQ144" s="17"/>
      <c r="TZR144" s="17"/>
      <c r="TZS144" s="17"/>
      <c r="TZT144" s="17"/>
      <c r="TZU144" s="17"/>
      <c r="TZV144" s="17"/>
      <c r="TZW144" s="17"/>
      <c r="TZX144" s="17"/>
      <c r="TZY144" s="17"/>
      <c r="TZZ144" s="17"/>
      <c r="UAA144" s="17"/>
      <c r="UAB144" s="17"/>
      <c r="UAC144" s="17"/>
      <c r="UAD144" s="17"/>
      <c r="UAE144" s="17"/>
      <c r="UAF144" s="17"/>
      <c r="UAG144" s="17"/>
      <c r="UAH144" s="17"/>
      <c r="UAI144" s="17"/>
      <c r="UAJ144" s="17"/>
      <c r="UAK144" s="17"/>
      <c r="UAL144" s="17"/>
      <c r="UAM144" s="17"/>
      <c r="UAN144" s="17"/>
      <c r="UAO144" s="17"/>
      <c r="UAP144" s="17"/>
      <c r="UAQ144" s="17"/>
      <c r="UAR144" s="17"/>
      <c r="UAS144" s="17"/>
      <c r="UAT144" s="17"/>
      <c r="UAU144" s="17"/>
      <c r="UAV144" s="17"/>
      <c r="UAW144" s="17"/>
      <c r="UAX144" s="17"/>
      <c r="UAY144" s="17"/>
      <c r="UAZ144" s="17"/>
      <c r="UBA144" s="17"/>
      <c r="UBB144" s="17"/>
      <c r="UBC144" s="17"/>
      <c r="UBD144" s="17"/>
      <c r="UBE144" s="17"/>
      <c r="UBF144" s="17"/>
      <c r="UBG144" s="17"/>
      <c r="UBH144" s="17"/>
      <c r="UBI144" s="17"/>
      <c r="UBJ144" s="17"/>
      <c r="UBK144" s="17"/>
      <c r="UBL144" s="17"/>
      <c r="UBM144" s="17"/>
      <c r="UBN144" s="17"/>
      <c r="UBO144" s="17"/>
      <c r="UBP144" s="17"/>
      <c r="UBQ144" s="17"/>
      <c r="UBR144" s="17"/>
      <c r="UBS144" s="17"/>
      <c r="UBT144" s="17"/>
      <c r="UBU144" s="17"/>
      <c r="UBV144" s="17"/>
      <c r="UBW144" s="17"/>
      <c r="UBX144" s="17"/>
      <c r="UBY144" s="17"/>
      <c r="UBZ144" s="17"/>
      <c r="UCA144" s="17"/>
      <c r="UCB144" s="17"/>
      <c r="UCC144" s="17"/>
      <c r="UCD144" s="17"/>
      <c r="UCE144" s="17"/>
      <c r="UCF144" s="17"/>
      <c r="UCG144" s="17"/>
      <c r="UCH144" s="17"/>
      <c r="UCI144" s="17"/>
      <c r="UCJ144" s="17"/>
      <c r="UCK144" s="17"/>
      <c r="UCL144" s="17"/>
      <c r="UCM144" s="17"/>
      <c r="UCN144" s="17"/>
      <c r="UCO144" s="17"/>
      <c r="UCP144" s="17"/>
      <c r="UCQ144" s="17"/>
      <c r="UCR144" s="17"/>
      <c r="UCS144" s="17"/>
      <c r="UCT144" s="17"/>
      <c r="UCU144" s="17"/>
      <c r="UCV144" s="17"/>
      <c r="UCW144" s="17"/>
      <c r="UCX144" s="17"/>
      <c r="UCY144" s="17"/>
      <c r="UCZ144" s="17"/>
      <c r="UDA144" s="17"/>
      <c r="UDB144" s="17"/>
      <c r="UDC144" s="17"/>
      <c r="UDD144" s="17"/>
      <c r="UDE144" s="17"/>
      <c r="UDF144" s="17"/>
      <c r="UDG144" s="17"/>
      <c r="UDH144" s="17"/>
      <c r="UDI144" s="17"/>
      <c r="UDJ144" s="17"/>
      <c r="UDK144" s="17"/>
      <c r="UDL144" s="17"/>
      <c r="UDM144" s="17"/>
      <c r="UDN144" s="17"/>
      <c r="UDO144" s="17"/>
      <c r="UDP144" s="17"/>
      <c r="UDQ144" s="17"/>
      <c r="UDR144" s="17"/>
      <c r="UDS144" s="17"/>
      <c r="UDT144" s="17"/>
      <c r="UDU144" s="17"/>
      <c r="UDV144" s="17"/>
      <c r="UDW144" s="17"/>
      <c r="UDX144" s="17"/>
      <c r="UDY144" s="17"/>
      <c r="UDZ144" s="17"/>
      <c r="UEA144" s="17"/>
      <c r="UEB144" s="17"/>
      <c r="UEC144" s="17"/>
      <c r="UED144" s="17"/>
      <c r="UEE144" s="17"/>
      <c r="UEF144" s="17"/>
      <c r="UEG144" s="17"/>
      <c r="UEH144" s="17"/>
      <c r="UEI144" s="17"/>
      <c r="UEJ144" s="17"/>
      <c r="UEK144" s="17"/>
      <c r="UEL144" s="17"/>
      <c r="UEM144" s="17"/>
      <c r="UEN144" s="17"/>
      <c r="UEO144" s="17"/>
      <c r="UEP144" s="17"/>
      <c r="UEQ144" s="17"/>
      <c r="UER144" s="17"/>
      <c r="UES144" s="17"/>
      <c r="UET144" s="17"/>
      <c r="UEU144" s="17"/>
      <c r="UEV144" s="17"/>
      <c r="UEW144" s="17"/>
      <c r="UEX144" s="17"/>
      <c r="UEY144" s="17"/>
      <c r="UEZ144" s="17"/>
      <c r="UFA144" s="17"/>
      <c r="UFB144" s="17"/>
      <c r="UFC144" s="17"/>
      <c r="UFD144" s="17"/>
      <c r="UFE144" s="17"/>
      <c r="UFF144" s="17"/>
      <c r="UFG144" s="17"/>
      <c r="UFH144" s="17"/>
      <c r="UFI144" s="17"/>
      <c r="UFJ144" s="17"/>
      <c r="UFK144" s="17"/>
      <c r="UFL144" s="17"/>
      <c r="UFM144" s="17"/>
      <c r="UFN144" s="17"/>
      <c r="UFO144" s="17"/>
      <c r="UFP144" s="17"/>
      <c r="UFQ144" s="17"/>
      <c r="UFR144" s="17"/>
      <c r="UFS144" s="17"/>
      <c r="UFT144" s="17"/>
      <c r="UFU144" s="17"/>
      <c r="UFV144" s="17"/>
      <c r="UFW144" s="17"/>
      <c r="UFX144" s="17"/>
      <c r="UFY144" s="17"/>
      <c r="UFZ144" s="17"/>
      <c r="UGA144" s="17"/>
      <c r="UGB144" s="17"/>
      <c r="UGC144" s="17"/>
      <c r="UGD144" s="17"/>
      <c r="UGE144" s="17"/>
      <c r="UGF144" s="17"/>
      <c r="UGG144" s="17"/>
      <c r="UGH144" s="17"/>
      <c r="UGI144" s="17"/>
      <c r="UGJ144" s="17"/>
      <c r="UGK144" s="17"/>
      <c r="UGL144" s="17"/>
      <c r="UGM144" s="17"/>
      <c r="UGN144" s="17"/>
      <c r="UGO144" s="17"/>
      <c r="UGP144" s="17"/>
      <c r="UGQ144" s="17"/>
      <c r="UGR144" s="17"/>
      <c r="UGS144" s="17"/>
      <c r="UGT144" s="17"/>
      <c r="UGU144" s="17"/>
      <c r="UGV144" s="17"/>
      <c r="UGW144" s="17"/>
      <c r="UGX144" s="17"/>
      <c r="UGY144" s="17"/>
      <c r="UGZ144" s="17"/>
      <c r="UHA144" s="17"/>
      <c r="UHB144" s="17"/>
      <c r="UHC144" s="17"/>
      <c r="UHD144" s="17"/>
      <c r="UHE144" s="17"/>
      <c r="UHF144" s="17"/>
      <c r="UHG144" s="17"/>
      <c r="UHH144" s="17"/>
      <c r="UHI144" s="17"/>
      <c r="UHJ144" s="17"/>
      <c r="UHK144" s="17"/>
      <c r="UHL144" s="17"/>
      <c r="UHM144" s="17"/>
      <c r="UHN144" s="17"/>
      <c r="UHO144" s="17"/>
      <c r="UHP144" s="17"/>
      <c r="UHQ144" s="17"/>
      <c r="UHR144" s="17"/>
      <c r="UHS144" s="17"/>
      <c r="UHT144" s="17"/>
      <c r="UHU144" s="17"/>
      <c r="UHV144" s="17"/>
      <c r="UHW144" s="17"/>
      <c r="UHX144" s="17"/>
      <c r="UHY144" s="17"/>
      <c r="UHZ144" s="17"/>
      <c r="UIA144" s="17"/>
      <c r="UIB144" s="17"/>
      <c r="UIC144" s="17"/>
      <c r="UID144" s="17"/>
      <c r="UIE144" s="17"/>
      <c r="UIF144" s="17"/>
      <c r="UIG144" s="17"/>
      <c r="UIH144" s="17"/>
      <c r="UII144" s="17"/>
      <c r="UIJ144" s="17"/>
      <c r="UIK144" s="17"/>
      <c r="UIL144" s="17"/>
      <c r="UIM144" s="17"/>
      <c r="UIN144" s="17"/>
      <c r="UIO144" s="17"/>
      <c r="UIP144" s="17"/>
      <c r="UIQ144" s="17"/>
      <c r="UIR144" s="17"/>
      <c r="UIS144" s="17"/>
      <c r="UIT144" s="17"/>
      <c r="UIU144" s="17"/>
      <c r="UIV144" s="17"/>
      <c r="UIW144" s="17"/>
      <c r="UIX144" s="17"/>
      <c r="UIY144" s="17"/>
      <c r="UIZ144" s="17"/>
      <c r="UJA144" s="17"/>
      <c r="UJB144" s="17"/>
      <c r="UJC144" s="17"/>
      <c r="UJD144" s="17"/>
      <c r="UJE144" s="17"/>
      <c r="UJF144" s="17"/>
      <c r="UJG144" s="17"/>
      <c r="UJH144" s="17"/>
      <c r="UJI144" s="17"/>
      <c r="UJJ144" s="17"/>
      <c r="UJK144" s="17"/>
      <c r="UJL144" s="17"/>
      <c r="UJM144" s="17"/>
      <c r="UJN144" s="17"/>
      <c r="UJO144" s="17"/>
      <c r="UJP144" s="17"/>
      <c r="UJQ144" s="17"/>
      <c r="UJR144" s="17"/>
      <c r="UJS144" s="17"/>
      <c r="UJT144" s="17"/>
      <c r="UJU144" s="17"/>
      <c r="UJV144" s="17"/>
      <c r="UJW144" s="17"/>
      <c r="UJX144" s="17"/>
      <c r="UJY144" s="17"/>
      <c r="UJZ144" s="17"/>
      <c r="UKA144" s="17"/>
      <c r="UKB144" s="17"/>
      <c r="UKC144" s="17"/>
      <c r="UKD144" s="17"/>
      <c r="UKE144" s="17"/>
      <c r="UKF144" s="17"/>
      <c r="UKG144" s="17"/>
      <c r="UKH144" s="17"/>
      <c r="UKI144" s="17"/>
      <c r="UKJ144" s="17"/>
      <c r="UKK144" s="17"/>
      <c r="UKL144" s="17"/>
      <c r="UKM144" s="17"/>
      <c r="UKN144" s="17"/>
      <c r="UKO144" s="17"/>
      <c r="UKP144" s="17"/>
      <c r="UKQ144" s="17"/>
      <c r="UKR144" s="17"/>
      <c r="UKS144" s="17"/>
      <c r="UKT144" s="17"/>
      <c r="UKU144" s="17"/>
      <c r="UKV144" s="17"/>
      <c r="UKW144" s="17"/>
      <c r="UKX144" s="17"/>
      <c r="UKY144" s="17"/>
      <c r="UKZ144" s="17"/>
      <c r="ULA144" s="17"/>
      <c r="ULB144" s="17"/>
      <c r="ULC144" s="17"/>
      <c r="ULD144" s="17"/>
      <c r="ULE144" s="17"/>
      <c r="ULF144" s="17"/>
      <c r="ULG144" s="17"/>
      <c r="ULH144" s="17"/>
      <c r="ULI144" s="17"/>
      <c r="ULJ144" s="17"/>
      <c r="ULK144" s="17"/>
      <c r="ULL144" s="17"/>
      <c r="ULM144" s="17"/>
      <c r="ULN144" s="17"/>
      <c r="ULO144" s="17"/>
      <c r="ULP144" s="17"/>
      <c r="ULQ144" s="17"/>
      <c r="ULR144" s="17"/>
      <c r="ULS144" s="17"/>
      <c r="ULT144" s="17"/>
      <c r="ULU144" s="17"/>
      <c r="ULV144" s="17"/>
      <c r="ULW144" s="17"/>
      <c r="ULX144" s="17"/>
      <c r="ULY144" s="17"/>
      <c r="ULZ144" s="17"/>
      <c r="UMA144" s="17"/>
      <c r="UMB144" s="17"/>
      <c r="UMC144" s="17"/>
      <c r="UMD144" s="17"/>
      <c r="UME144" s="17"/>
      <c r="UMF144" s="17"/>
      <c r="UMG144" s="17"/>
      <c r="UMH144" s="17"/>
      <c r="UMI144" s="17"/>
      <c r="UMJ144" s="17"/>
      <c r="UMK144" s="17"/>
      <c r="UML144" s="17"/>
      <c r="UMM144" s="17"/>
      <c r="UMN144" s="17"/>
      <c r="UMO144" s="17"/>
      <c r="UMP144" s="17"/>
      <c r="UMQ144" s="17"/>
      <c r="UMR144" s="17"/>
      <c r="UMS144" s="17"/>
      <c r="UMT144" s="17"/>
      <c r="UMU144" s="17"/>
      <c r="UMV144" s="17"/>
      <c r="UMW144" s="17"/>
      <c r="UMX144" s="17"/>
      <c r="UMY144" s="17"/>
      <c r="UMZ144" s="17"/>
      <c r="UNA144" s="17"/>
      <c r="UNB144" s="17"/>
      <c r="UNC144" s="17"/>
      <c r="UND144" s="17"/>
      <c r="UNE144" s="17"/>
      <c r="UNF144" s="17"/>
      <c r="UNG144" s="17"/>
      <c r="UNH144" s="17"/>
      <c r="UNI144" s="17"/>
      <c r="UNJ144" s="17"/>
      <c r="UNK144" s="17"/>
      <c r="UNL144" s="17"/>
      <c r="UNM144" s="17"/>
      <c r="UNN144" s="17"/>
      <c r="UNO144" s="17"/>
      <c r="UNP144" s="17"/>
      <c r="UNQ144" s="17"/>
      <c r="UNR144" s="17"/>
      <c r="UNS144" s="17"/>
      <c r="UNT144" s="17"/>
      <c r="UNU144" s="17"/>
      <c r="UNV144" s="17"/>
      <c r="UNW144" s="17"/>
      <c r="UNX144" s="17"/>
      <c r="UNY144" s="17"/>
      <c r="UNZ144" s="17"/>
      <c r="UOA144" s="17"/>
      <c r="UOB144" s="17"/>
      <c r="UOC144" s="17"/>
      <c r="UOD144" s="17"/>
      <c r="UOE144" s="17"/>
      <c r="UOF144" s="17"/>
      <c r="UOG144" s="17"/>
      <c r="UOH144" s="17"/>
      <c r="UOI144" s="17"/>
      <c r="UOJ144" s="17"/>
      <c r="UOK144" s="17"/>
      <c r="UOL144" s="17"/>
      <c r="UOM144" s="17"/>
      <c r="UON144" s="17"/>
      <c r="UOO144" s="17"/>
      <c r="UOP144" s="17"/>
      <c r="UOQ144" s="17"/>
      <c r="UOR144" s="17"/>
      <c r="UOS144" s="17"/>
      <c r="UOT144" s="17"/>
      <c r="UOU144" s="17"/>
      <c r="UOV144" s="17"/>
      <c r="UOW144" s="17"/>
      <c r="UOX144" s="17"/>
      <c r="UOY144" s="17"/>
      <c r="UOZ144" s="17"/>
      <c r="UPA144" s="17"/>
      <c r="UPB144" s="17"/>
      <c r="UPC144" s="17"/>
      <c r="UPD144" s="17"/>
      <c r="UPE144" s="17"/>
      <c r="UPF144" s="17"/>
      <c r="UPG144" s="17"/>
      <c r="UPH144" s="17"/>
      <c r="UPI144" s="17"/>
      <c r="UPJ144" s="17"/>
      <c r="UPK144" s="17"/>
      <c r="UPL144" s="17"/>
      <c r="UPM144" s="17"/>
      <c r="UPN144" s="17"/>
      <c r="UPO144" s="17"/>
      <c r="UPP144" s="17"/>
      <c r="UPQ144" s="17"/>
      <c r="UPR144" s="17"/>
      <c r="UPS144" s="17"/>
      <c r="UPT144" s="17"/>
      <c r="UPU144" s="17"/>
      <c r="UPV144" s="17"/>
      <c r="UPW144" s="17"/>
      <c r="UPX144" s="17"/>
      <c r="UPY144" s="17"/>
      <c r="UPZ144" s="17"/>
      <c r="UQA144" s="17"/>
      <c r="UQB144" s="17"/>
      <c r="UQC144" s="17"/>
      <c r="UQD144" s="17"/>
      <c r="UQE144" s="17"/>
      <c r="UQF144" s="17"/>
      <c r="UQG144" s="17"/>
      <c r="UQH144" s="17"/>
      <c r="UQI144" s="17"/>
      <c r="UQJ144" s="17"/>
      <c r="UQK144" s="17"/>
      <c r="UQL144" s="17"/>
      <c r="UQM144" s="17"/>
      <c r="UQN144" s="17"/>
      <c r="UQO144" s="17"/>
      <c r="UQP144" s="17"/>
      <c r="UQQ144" s="17"/>
      <c r="UQR144" s="17"/>
      <c r="UQS144" s="17"/>
      <c r="UQT144" s="17"/>
      <c r="UQU144" s="17"/>
      <c r="UQV144" s="17"/>
      <c r="UQW144" s="17"/>
      <c r="UQX144" s="17"/>
      <c r="UQY144" s="17"/>
      <c r="UQZ144" s="17"/>
      <c r="URA144" s="17"/>
      <c r="URB144" s="17"/>
      <c r="URC144" s="17"/>
      <c r="URD144" s="17"/>
      <c r="URE144" s="17"/>
      <c r="URF144" s="17"/>
      <c r="URG144" s="17"/>
      <c r="URH144" s="17"/>
      <c r="URI144" s="17"/>
      <c r="URJ144" s="17"/>
      <c r="URK144" s="17"/>
      <c r="URL144" s="17"/>
      <c r="URM144" s="17"/>
      <c r="URN144" s="17"/>
      <c r="URO144" s="17"/>
      <c r="URP144" s="17"/>
      <c r="URQ144" s="17"/>
      <c r="URR144" s="17"/>
      <c r="URS144" s="17"/>
      <c r="URT144" s="17"/>
      <c r="URU144" s="17"/>
      <c r="URV144" s="17"/>
      <c r="URW144" s="17"/>
      <c r="URX144" s="17"/>
      <c r="URY144" s="17"/>
      <c r="URZ144" s="17"/>
      <c r="USA144" s="17"/>
      <c r="USB144" s="17"/>
      <c r="USC144" s="17"/>
      <c r="USD144" s="17"/>
      <c r="USE144" s="17"/>
      <c r="USF144" s="17"/>
      <c r="USG144" s="17"/>
      <c r="USH144" s="17"/>
      <c r="USI144" s="17"/>
      <c r="USJ144" s="17"/>
      <c r="USK144" s="17"/>
      <c r="USL144" s="17"/>
      <c r="USM144" s="17"/>
      <c r="USN144" s="17"/>
      <c r="USO144" s="17"/>
      <c r="USP144" s="17"/>
      <c r="USQ144" s="17"/>
      <c r="USR144" s="17"/>
      <c r="USS144" s="17"/>
      <c r="UST144" s="17"/>
      <c r="USU144" s="17"/>
      <c r="USV144" s="17"/>
      <c r="USW144" s="17"/>
      <c r="USX144" s="17"/>
      <c r="USY144" s="17"/>
      <c r="USZ144" s="17"/>
      <c r="UTA144" s="17"/>
      <c r="UTB144" s="17"/>
      <c r="UTC144" s="17"/>
      <c r="UTD144" s="17"/>
      <c r="UTE144" s="17"/>
      <c r="UTF144" s="17"/>
      <c r="UTG144" s="17"/>
      <c r="UTH144" s="17"/>
      <c r="UTI144" s="17"/>
      <c r="UTJ144" s="17"/>
      <c r="UTK144" s="17"/>
      <c r="UTL144" s="17"/>
      <c r="UTM144" s="17"/>
      <c r="UTN144" s="17"/>
      <c r="UTO144" s="17"/>
      <c r="UTP144" s="17"/>
      <c r="UTQ144" s="17"/>
      <c r="UTR144" s="17"/>
      <c r="UTS144" s="17"/>
      <c r="UTT144" s="17"/>
      <c r="UTU144" s="17"/>
      <c r="UTV144" s="17"/>
      <c r="UTW144" s="17"/>
      <c r="UTX144" s="17"/>
      <c r="UTY144" s="17"/>
      <c r="UTZ144" s="17"/>
      <c r="UUA144" s="17"/>
      <c r="UUB144" s="17"/>
      <c r="UUC144" s="17"/>
      <c r="UUD144" s="17"/>
      <c r="UUE144" s="17"/>
      <c r="UUF144" s="17"/>
      <c r="UUG144" s="17"/>
      <c r="UUH144" s="17"/>
      <c r="UUI144" s="17"/>
      <c r="UUJ144" s="17"/>
      <c r="UUK144" s="17"/>
      <c r="UUL144" s="17"/>
      <c r="UUM144" s="17"/>
      <c r="UUN144" s="17"/>
      <c r="UUO144" s="17"/>
      <c r="UUP144" s="17"/>
      <c r="UUQ144" s="17"/>
      <c r="UUR144" s="17"/>
      <c r="UUS144" s="17"/>
      <c r="UUT144" s="17"/>
      <c r="UUU144" s="17"/>
      <c r="UUV144" s="17"/>
      <c r="UUW144" s="17"/>
      <c r="UUX144" s="17"/>
      <c r="UUY144" s="17"/>
      <c r="UUZ144" s="17"/>
      <c r="UVA144" s="17"/>
      <c r="UVB144" s="17"/>
      <c r="UVC144" s="17"/>
      <c r="UVD144" s="17"/>
      <c r="UVE144" s="17"/>
      <c r="UVF144" s="17"/>
      <c r="UVG144" s="17"/>
      <c r="UVH144" s="17"/>
      <c r="UVI144" s="17"/>
      <c r="UVJ144" s="17"/>
      <c r="UVK144" s="17"/>
      <c r="UVL144" s="17"/>
      <c r="UVM144" s="17"/>
      <c r="UVN144" s="17"/>
      <c r="UVO144" s="17"/>
      <c r="UVP144" s="17"/>
      <c r="UVQ144" s="17"/>
      <c r="UVR144" s="17"/>
      <c r="UVS144" s="17"/>
      <c r="UVT144" s="17"/>
      <c r="UVU144" s="17"/>
      <c r="UVV144" s="17"/>
      <c r="UVW144" s="17"/>
      <c r="UVX144" s="17"/>
      <c r="UVY144" s="17"/>
      <c r="UVZ144" s="17"/>
      <c r="UWA144" s="17"/>
      <c r="UWB144" s="17"/>
      <c r="UWC144" s="17"/>
      <c r="UWD144" s="17"/>
      <c r="UWE144" s="17"/>
      <c r="UWF144" s="17"/>
      <c r="UWG144" s="17"/>
      <c r="UWH144" s="17"/>
      <c r="UWI144" s="17"/>
      <c r="UWJ144" s="17"/>
      <c r="UWK144" s="17"/>
      <c r="UWL144" s="17"/>
      <c r="UWM144" s="17"/>
      <c r="UWN144" s="17"/>
      <c r="UWO144" s="17"/>
      <c r="UWP144" s="17"/>
      <c r="UWQ144" s="17"/>
      <c r="UWR144" s="17"/>
      <c r="UWS144" s="17"/>
      <c r="UWT144" s="17"/>
      <c r="UWU144" s="17"/>
      <c r="UWV144" s="17"/>
      <c r="UWW144" s="17"/>
      <c r="UWX144" s="17"/>
      <c r="UWY144" s="17"/>
      <c r="UWZ144" s="17"/>
      <c r="UXA144" s="17"/>
      <c r="UXB144" s="17"/>
      <c r="UXC144" s="17"/>
      <c r="UXD144" s="17"/>
      <c r="UXE144" s="17"/>
      <c r="UXF144" s="17"/>
      <c r="UXG144" s="17"/>
      <c r="UXH144" s="17"/>
      <c r="UXI144" s="17"/>
      <c r="UXJ144" s="17"/>
      <c r="UXK144" s="17"/>
      <c r="UXL144" s="17"/>
      <c r="UXM144" s="17"/>
      <c r="UXN144" s="17"/>
      <c r="UXO144" s="17"/>
      <c r="UXP144" s="17"/>
      <c r="UXQ144" s="17"/>
      <c r="UXR144" s="17"/>
      <c r="UXS144" s="17"/>
      <c r="UXT144" s="17"/>
      <c r="UXU144" s="17"/>
      <c r="UXV144" s="17"/>
      <c r="UXW144" s="17"/>
      <c r="UXX144" s="17"/>
      <c r="UXY144" s="17"/>
      <c r="UXZ144" s="17"/>
      <c r="UYA144" s="17"/>
      <c r="UYB144" s="17"/>
      <c r="UYC144" s="17"/>
      <c r="UYD144" s="17"/>
      <c r="UYE144" s="17"/>
      <c r="UYF144" s="17"/>
      <c r="UYG144" s="17"/>
      <c r="UYH144" s="17"/>
      <c r="UYI144" s="17"/>
      <c r="UYJ144" s="17"/>
      <c r="UYK144" s="17"/>
      <c r="UYL144" s="17"/>
      <c r="UYM144" s="17"/>
      <c r="UYN144" s="17"/>
      <c r="UYO144" s="17"/>
      <c r="UYP144" s="17"/>
      <c r="UYQ144" s="17"/>
      <c r="UYR144" s="17"/>
      <c r="UYS144" s="17"/>
      <c r="UYT144" s="17"/>
      <c r="UYU144" s="17"/>
      <c r="UYV144" s="17"/>
      <c r="UYW144" s="17"/>
      <c r="UYX144" s="17"/>
      <c r="UYY144" s="17"/>
      <c r="UYZ144" s="17"/>
      <c r="UZA144" s="17"/>
      <c r="UZB144" s="17"/>
      <c r="UZC144" s="17"/>
      <c r="UZD144" s="17"/>
      <c r="UZE144" s="17"/>
      <c r="UZF144" s="17"/>
      <c r="UZG144" s="17"/>
      <c r="UZH144" s="17"/>
      <c r="UZI144" s="17"/>
      <c r="UZJ144" s="17"/>
      <c r="UZK144" s="17"/>
      <c r="UZL144" s="17"/>
      <c r="UZM144" s="17"/>
      <c r="UZN144" s="17"/>
      <c r="UZO144" s="17"/>
      <c r="UZP144" s="17"/>
      <c r="UZQ144" s="17"/>
      <c r="UZR144" s="17"/>
      <c r="UZS144" s="17"/>
      <c r="UZT144" s="17"/>
      <c r="UZU144" s="17"/>
      <c r="UZV144" s="17"/>
      <c r="UZW144" s="17"/>
      <c r="UZX144" s="17"/>
      <c r="UZY144" s="17"/>
      <c r="UZZ144" s="17"/>
      <c r="VAA144" s="17"/>
      <c r="VAB144" s="17"/>
      <c r="VAC144" s="17"/>
      <c r="VAD144" s="17"/>
      <c r="VAE144" s="17"/>
      <c r="VAF144" s="17"/>
      <c r="VAG144" s="17"/>
      <c r="VAH144" s="17"/>
      <c r="VAI144" s="17"/>
      <c r="VAJ144" s="17"/>
      <c r="VAK144" s="17"/>
      <c r="VAL144" s="17"/>
      <c r="VAM144" s="17"/>
      <c r="VAN144" s="17"/>
      <c r="VAO144" s="17"/>
      <c r="VAP144" s="17"/>
      <c r="VAQ144" s="17"/>
      <c r="VAR144" s="17"/>
      <c r="VAS144" s="17"/>
      <c r="VAT144" s="17"/>
      <c r="VAU144" s="17"/>
      <c r="VAV144" s="17"/>
      <c r="VAW144" s="17"/>
      <c r="VAX144" s="17"/>
      <c r="VAY144" s="17"/>
      <c r="VAZ144" s="17"/>
      <c r="VBA144" s="17"/>
      <c r="VBB144" s="17"/>
      <c r="VBC144" s="17"/>
      <c r="VBD144" s="17"/>
      <c r="VBE144" s="17"/>
      <c r="VBF144" s="17"/>
      <c r="VBG144" s="17"/>
      <c r="VBH144" s="17"/>
      <c r="VBI144" s="17"/>
      <c r="VBJ144" s="17"/>
      <c r="VBK144" s="17"/>
      <c r="VBL144" s="17"/>
      <c r="VBM144" s="17"/>
      <c r="VBN144" s="17"/>
      <c r="VBO144" s="17"/>
      <c r="VBP144" s="17"/>
      <c r="VBQ144" s="17"/>
      <c r="VBR144" s="17"/>
      <c r="VBS144" s="17"/>
      <c r="VBT144" s="17"/>
      <c r="VBU144" s="17"/>
      <c r="VBV144" s="17"/>
      <c r="VBW144" s="17"/>
      <c r="VBX144" s="17"/>
      <c r="VBY144" s="17"/>
      <c r="VBZ144" s="17"/>
      <c r="VCA144" s="17"/>
      <c r="VCB144" s="17"/>
      <c r="VCC144" s="17"/>
      <c r="VCD144" s="17"/>
      <c r="VCE144" s="17"/>
      <c r="VCF144" s="17"/>
      <c r="VCG144" s="17"/>
      <c r="VCH144" s="17"/>
      <c r="VCI144" s="17"/>
      <c r="VCJ144" s="17"/>
      <c r="VCK144" s="17"/>
      <c r="VCL144" s="17"/>
      <c r="VCM144" s="17"/>
      <c r="VCN144" s="17"/>
      <c r="VCO144" s="17"/>
      <c r="VCP144" s="17"/>
      <c r="VCQ144" s="17"/>
      <c r="VCR144" s="17"/>
      <c r="VCS144" s="17"/>
      <c r="VCT144" s="17"/>
      <c r="VCU144" s="17"/>
      <c r="VCV144" s="17"/>
      <c r="VCW144" s="17"/>
      <c r="VCX144" s="17"/>
      <c r="VCY144" s="17"/>
      <c r="VCZ144" s="17"/>
      <c r="VDA144" s="17"/>
      <c r="VDB144" s="17"/>
      <c r="VDC144" s="17"/>
      <c r="VDD144" s="17"/>
      <c r="VDE144" s="17"/>
      <c r="VDF144" s="17"/>
      <c r="VDG144" s="17"/>
      <c r="VDH144" s="17"/>
      <c r="VDI144" s="17"/>
      <c r="VDJ144" s="17"/>
      <c r="VDK144" s="17"/>
      <c r="VDL144" s="17"/>
      <c r="VDM144" s="17"/>
      <c r="VDN144" s="17"/>
      <c r="VDO144" s="17"/>
      <c r="VDP144" s="17"/>
      <c r="VDQ144" s="17"/>
      <c r="VDR144" s="17"/>
      <c r="VDS144" s="17"/>
      <c r="VDT144" s="17"/>
      <c r="VDU144" s="17"/>
      <c r="VDV144" s="17"/>
      <c r="VDW144" s="17"/>
      <c r="VDX144" s="17"/>
      <c r="VDY144" s="17"/>
      <c r="VDZ144" s="17"/>
      <c r="VEA144" s="17"/>
      <c r="VEB144" s="17"/>
      <c r="VEC144" s="17"/>
      <c r="VED144" s="17"/>
      <c r="VEE144" s="17"/>
      <c r="VEF144" s="17"/>
      <c r="VEG144" s="17"/>
      <c r="VEH144" s="17"/>
      <c r="VEI144" s="17"/>
      <c r="VEJ144" s="17"/>
      <c r="VEK144" s="17"/>
      <c r="VEL144" s="17"/>
      <c r="VEM144" s="17"/>
      <c r="VEN144" s="17"/>
      <c r="VEO144" s="17"/>
      <c r="VEP144" s="17"/>
      <c r="VEQ144" s="17"/>
      <c r="VER144" s="17"/>
      <c r="VES144" s="17"/>
      <c r="VET144" s="17"/>
      <c r="VEU144" s="17"/>
      <c r="VEV144" s="17"/>
      <c r="VEW144" s="17"/>
      <c r="VEX144" s="17"/>
      <c r="VEY144" s="17"/>
      <c r="VEZ144" s="17"/>
      <c r="VFA144" s="17"/>
      <c r="VFB144" s="17"/>
      <c r="VFC144" s="17"/>
      <c r="VFD144" s="17"/>
      <c r="VFE144" s="17"/>
      <c r="VFF144" s="17"/>
      <c r="VFG144" s="17"/>
      <c r="VFH144" s="17"/>
      <c r="VFI144" s="17"/>
      <c r="VFJ144" s="17"/>
      <c r="VFK144" s="17"/>
      <c r="VFL144" s="17"/>
      <c r="VFM144" s="17"/>
      <c r="VFN144" s="17"/>
      <c r="VFO144" s="17"/>
      <c r="VFP144" s="17"/>
      <c r="VFQ144" s="17"/>
      <c r="VFR144" s="17"/>
      <c r="VFS144" s="17"/>
      <c r="VFT144" s="17"/>
      <c r="VFU144" s="17"/>
      <c r="VFV144" s="17"/>
      <c r="VFW144" s="17"/>
      <c r="VFX144" s="17"/>
      <c r="VFY144" s="17"/>
      <c r="VFZ144" s="17"/>
      <c r="VGA144" s="17"/>
      <c r="VGB144" s="17"/>
      <c r="VGC144" s="17"/>
      <c r="VGD144" s="17"/>
      <c r="VGE144" s="17"/>
      <c r="VGF144" s="17"/>
      <c r="VGG144" s="17"/>
      <c r="VGH144" s="17"/>
      <c r="VGI144" s="17"/>
      <c r="VGJ144" s="17"/>
      <c r="VGK144" s="17"/>
      <c r="VGL144" s="17"/>
      <c r="VGM144" s="17"/>
      <c r="VGN144" s="17"/>
      <c r="VGO144" s="17"/>
      <c r="VGP144" s="17"/>
      <c r="VGQ144" s="17"/>
      <c r="VGR144" s="17"/>
      <c r="VGS144" s="17"/>
      <c r="VGT144" s="17"/>
      <c r="VGU144" s="17"/>
      <c r="VGV144" s="17"/>
      <c r="VGW144" s="17"/>
      <c r="VGX144" s="17"/>
      <c r="VGY144" s="17"/>
      <c r="VGZ144" s="17"/>
      <c r="VHA144" s="17"/>
      <c r="VHB144" s="17"/>
      <c r="VHC144" s="17"/>
      <c r="VHD144" s="17"/>
      <c r="VHE144" s="17"/>
      <c r="VHF144" s="17"/>
      <c r="VHG144" s="17"/>
      <c r="VHH144" s="17"/>
      <c r="VHI144" s="17"/>
      <c r="VHJ144" s="17"/>
      <c r="VHK144" s="17"/>
      <c r="VHL144" s="17"/>
      <c r="VHM144" s="17"/>
      <c r="VHN144" s="17"/>
      <c r="VHO144" s="17"/>
      <c r="VHP144" s="17"/>
      <c r="VHQ144" s="17"/>
      <c r="VHR144" s="17"/>
      <c r="VHS144" s="17"/>
      <c r="VHT144" s="17"/>
      <c r="VHU144" s="17"/>
      <c r="VHV144" s="17"/>
      <c r="VHW144" s="17"/>
      <c r="VHX144" s="17"/>
      <c r="VHY144" s="17"/>
      <c r="VHZ144" s="17"/>
      <c r="VIA144" s="17"/>
      <c r="VIB144" s="17"/>
      <c r="VIC144" s="17"/>
      <c r="VID144" s="17"/>
      <c r="VIE144" s="17"/>
      <c r="VIF144" s="17"/>
      <c r="VIG144" s="17"/>
      <c r="VIH144" s="17"/>
      <c r="VII144" s="17"/>
      <c r="VIJ144" s="17"/>
      <c r="VIK144" s="17"/>
      <c r="VIL144" s="17"/>
      <c r="VIM144" s="17"/>
      <c r="VIN144" s="17"/>
      <c r="VIO144" s="17"/>
      <c r="VIP144" s="17"/>
      <c r="VIQ144" s="17"/>
      <c r="VIR144" s="17"/>
      <c r="VIS144" s="17"/>
      <c r="VIT144" s="17"/>
      <c r="VIU144" s="17"/>
      <c r="VIV144" s="17"/>
      <c r="VIW144" s="17"/>
      <c r="VIX144" s="17"/>
      <c r="VIY144" s="17"/>
      <c r="VIZ144" s="17"/>
      <c r="VJA144" s="17"/>
      <c r="VJB144" s="17"/>
      <c r="VJC144" s="17"/>
      <c r="VJD144" s="17"/>
      <c r="VJE144" s="17"/>
      <c r="VJF144" s="17"/>
      <c r="VJG144" s="17"/>
      <c r="VJH144" s="17"/>
      <c r="VJI144" s="17"/>
      <c r="VJJ144" s="17"/>
      <c r="VJK144" s="17"/>
      <c r="VJL144" s="17"/>
      <c r="VJM144" s="17"/>
      <c r="VJN144" s="17"/>
      <c r="VJO144" s="17"/>
      <c r="VJP144" s="17"/>
      <c r="VJQ144" s="17"/>
      <c r="VJR144" s="17"/>
      <c r="VJS144" s="17"/>
      <c r="VJT144" s="17"/>
      <c r="VJU144" s="17"/>
      <c r="VJV144" s="17"/>
      <c r="VJW144" s="17"/>
      <c r="VJX144" s="17"/>
      <c r="VJY144" s="17"/>
      <c r="VJZ144" s="17"/>
      <c r="VKA144" s="17"/>
      <c r="VKB144" s="17"/>
      <c r="VKC144" s="17"/>
      <c r="VKD144" s="17"/>
      <c r="VKE144" s="17"/>
      <c r="VKF144" s="17"/>
      <c r="VKG144" s="17"/>
      <c r="VKH144" s="17"/>
      <c r="VKI144" s="17"/>
      <c r="VKJ144" s="17"/>
      <c r="VKK144" s="17"/>
      <c r="VKL144" s="17"/>
      <c r="VKM144" s="17"/>
      <c r="VKN144" s="17"/>
      <c r="VKO144" s="17"/>
      <c r="VKP144" s="17"/>
      <c r="VKQ144" s="17"/>
      <c r="VKR144" s="17"/>
      <c r="VKS144" s="17"/>
      <c r="VKT144" s="17"/>
      <c r="VKU144" s="17"/>
      <c r="VKV144" s="17"/>
      <c r="VKW144" s="17"/>
      <c r="VKX144" s="17"/>
      <c r="VKY144" s="17"/>
      <c r="VKZ144" s="17"/>
      <c r="VLA144" s="17"/>
      <c r="VLB144" s="17"/>
      <c r="VLC144" s="17"/>
      <c r="VLD144" s="17"/>
      <c r="VLE144" s="17"/>
      <c r="VLF144" s="17"/>
      <c r="VLG144" s="17"/>
      <c r="VLH144" s="17"/>
      <c r="VLI144" s="17"/>
      <c r="VLJ144" s="17"/>
      <c r="VLK144" s="17"/>
      <c r="VLL144" s="17"/>
      <c r="VLM144" s="17"/>
      <c r="VLN144" s="17"/>
      <c r="VLO144" s="17"/>
      <c r="VLP144" s="17"/>
      <c r="VLQ144" s="17"/>
      <c r="VLR144" s="17"/>
      <c r="VLS144" s="17"/>
      <c r="VLT144" s="17"/>
      <c r="VLU144" s="17"/>
      <c r="VLV144" s="17"/>
      <c r="VLW144" s="17"/>
      <c r="VLX144" s="17"/>
      <c r="VLY144" s="17"/>
      <c r="VLZ144" s="17"/>
      <c r="VMA144" s="17"/>
      <c r="VMB144" s="17"/>
      <c r="VMC144" s="17"/>
      <c r="VMD144" s="17"/>
      <c r="VME144" s="17"/>
      <c r="VMF144" s="17"/>
      <c r="VMG144" s="17"/>
      <c r="VMH144" s="17"/>
      <c r="VMI144" s="17"/>
      <c r="VMJ144" s="17"/>
      <c r="VMK144" s="17"/>
      <c r="VML144" s="17"/>
      <c r="VMM144" s="17"/>
      <c r="VMN144" s="17"/>
      <c r="VMO144" s="17"/>
      <c r="VMP144" s="17"/>
      <c r="VMQ144" s="17"/>
      <c r="VMR144" s="17"/>
      <c r="VMS144" s="17"/>
      <c r="VMT144" s="17"/>
      <c r="VMU144" s="17"/>
      <c r="VMV144" s="17"/>
      <c r="VMW144" s="17"/>
      <c r="VMX144" s="17"/>
      <c r="VMY144" s="17"/>
      <c r="VMZ144" s="17"/>
      <c r="VNA144" s="17"/>
      <c r="VNB144" s="17"/>
      <c r="VNC144" s="17"/>
      <c r="VND144" s="17"/>
      <c r="VNE144" s="17"/>
      <c r="VNF144" s="17"/>
      <c r="VNG144" s="17"/>
      <c r="VNH144" s="17"/>
      <c r="VNI144" s="17"/>
      <c r="VNJ144" s="17"/>
      <c r="VNK144" s="17"/>
      <c r="VNL144" s="17"/>
      <c r="VNM144" s="17"/>
      <c r="VNN144" s="17"/>
      <c r="VNO144" s="17"/>
      <c r="VNP144" s="17"/>
      <c r="VNQ144" s="17"/>
      <c r="VNR144" s="17"/>
      <c r="VNS144" s="17"/>
      <c r="VNT144" s="17"/>
      <c r="VNU144" s="17"/>
      <c r="VNV144" s="17"/>
      <c r="VNW144" s="17"/>
      <c r="VNX144" s="17"/>
      <c r="VNY144" s="17"/>
      <c r="VNZ144" s="17"/>
      <c r="VOA144" s="17"/>
      <c r="VOB144" s="17"/>
      <c r="VOC144" s="17"/>
      <c r="VOD144" s="17"/>
      <c r="VOE144" s="17"/>
      <c r="VOF144" s="17"/>
      <c r="VOG144" s="17"/>
      <c r="VOH144" s="17"/>
      <c r="VOI144" s="17"/>
      <c r="VOJ144" s="17"/>
      <c r="VOK144" s="17"/>
      <c r="VOL144" s="17"/>
      <c r="VOM144" s="17"/>
      <c r="VON144" s="17"/>
      <c r="VOO144" s="17"/>
      <c r="VOP144" s="17"/>
      <c r="VOQ144" s="17"/>
      <c r="VOR144" s="17"/>
      <c r="VOS144" s="17"/>
      <c r="VOT144" s="17"/>
      <c r="VOU144" s="17"/>
      <c r="VOV144" s="17"/>
      <c r="VOW144" s="17"/>
      <c r="VOX144" s="17"/>
      <c r="VOY144" s="17"/>
      <c r="VOZ144" s="17"/>
      <c r="VPA144" s="17"/>
      <c r="VPB144" s="17"/>
      <c r="VPC144" s="17"/>
      <c r="VPD144" s="17"/>
      <c r="VPE144" s="17"/>
      <c r="VPF144" s="17"/>
      <c r="VPG144" s="17"/>
      <c r="VPH144" s="17"/>
      <c r="VPI144" s="17"/>
      <c r="VPJ144" s="17"/>
      <c r="VPK144" s="17"/>
      <c r="VPL144" s="17"/>
      <c r="VPM144" s="17"/>
      <c r="VPN144" s="17"/>
      <c r="VPO144" s="17"/>
      <c r="VPP144" s="17"/>
      <c r="VPQ144" s="17"/>
      <c r="VPR144" s="17"/>
      <c r="VPS144" s="17"/>
      <c r="VPT144" s="17"/>
      <c r="VPU144" s="17"/>
      <c r="VPV144" s="17"/>
      <c r="VPW144" s="17"/>
      <c r="VPX144" s="17"/>
      <c r="VPY144" s="17"/>
      <c r="VPZ144" s="17"/>
      <c r="VQA144" s="17"/>
      <c r="VQB144" s="17"/>
      <c r="VQC144" s="17"/>
      <c r="VQD144" s="17"/>
      <c r="VQE144" s="17"/>
      <c r="VQF144" s="17"/>
      <c r="VQG144" s="17"/>
      <c r="VQH144" s="17"/>
      <c r="VQI144" s="17"/>
      <c r="VQJ144" s="17"/>
      <c r="VQK144" s="17"/>
      <c r="VQL144" s="17"/>
      <c r="VQM144" s="17"/>
      <c r="VQN144" s="17"/>
      <c r="VQO144" s="17"/>
      <c r="VQP144" s="17"/>
      <c r="VQQ144" s="17"/>
      <c r="VQR144" s="17"/>
      <c r="VQS144" s="17"/>
      <c r="VQT144" s="17"/>
      <c r="VQU144" s="17"/>
      <c r="VQV144" s="17"/>
      <c r="VQW144" s="17"/>
      <c r="VQX144" s="17"/>
      <c r="VQY144" s="17"/>
      <c r="VQZ144" s="17"/>
      <c r="VRA144" s="17"/>
      <c r="VRB144" s="17"/>
      <c r="VRC144" s="17"/>
      <c r="VRD144" s="17"/>
      <c r="VRE144" s="17"/>
      <c r="VRF144" s="17"/>
      <c r="VRG144" s="17"/>
      <c r="VRH144" s="17"/>
      <c r="VRI144" s="17"/>
      <c r="VRJ144" s="17"/>
      <c r="VRK144" s="17"/>
      <c r="VRL144" s="17"/>
      <c r="VRM144" s="17"/>
      <c r="VRN144" s="17"/>
      <c r="VRO144" s="17"/>
      <c r="VRP144" s="17"/>
      <c r="VRQ144" s="17"/>
      <c r="VRR144" s="17"/>
      <c r="VRS144" s="17"/>
      <c r="VRT144" s="17"/>
      <c r="VRU144" s="17"/>
      <c r="VRV144" s="17"/>
      <c r="VRW144" s="17"/>
      <c r="VRX144" s="17"/>
      <c r="VRY144" s="17"/>
      <c r="VRZ144" s="17"/>
      <c r="VSA144" s="17"/>
      <c r="VSB144" s="17"/>
      <c r="VSC144" s="17"/>
      <c r="VSD144" s="17"/>
      <c r="VSE144" s="17"/>
      <c r="VSF144" s="17"/>
      <c r="VSG144" s="17"/>
      <c r="VSH144" s="17"/>
      <c r="VSI144" s="17"/>
      <c r="VSJ144" s="17"/>
      <c r="VSK144" s="17"/>
      <c r="VSL144" s="17"/>
      <c r="VSM144" s="17"/>
      <c r="VSN144" s="17"/>
      <c r="VSO144" s="17"/>
      <c r="VSP144" s="17"/>
      <c r="VSQ144" s="17"/>
      <c r="VSR144" s="17"/>
      <c r="VSS144" s="17"/>
      <c r="VST144" s="17"/>
      <c r="VSU144" s="17"/>
      <c r="VSV144" s="17"/>
      <c r="VSW144" s="17"/>
      <c r="VSX144" s="17"/>
      <c r="VSY144" s="17"/>
      <c r="VSZ144" s="17"/>
      <c r="VTA144" s="17"/>
      <c r="VTB144" s="17"/>
      <c r="VTC144" s="17"/>
      <c r="VTD144" s="17"/>
      <c r="VTE144" s="17"/>
      <c r="VTF144" s="17"/>
      <c r="VTG144" s="17"/>
      <c r="VTH144" s="17"/>
      <c r="VTI144" s="17"/>
      <c r="VTJ144" s="17"/>
      <c r="VTK144" s="17"/>
      <c r="VTL144" s="17"/>
      <c r="VTM144" s="17"/>
      <c r="VTN144" s="17"/>
      <c r="VTO144" s="17"/>
      <c r="VTP144" s="17"/>
      <c r="VTQ144" s="17"/>
      <c r="VTR144" s="17"/>
      <c r="VTS144" s="17"/>
      <c r="VTT144" s="17"/>
      <c r="VTU144" s="17"/>
      <c r="VTV144" s="17"/>
      <c r="VTW144" s="17"/>
      <c r="VTX144" s="17"/>
      <c r="VTY144" s="17"/>
      <c r="VTZ144" s="17"/>
      <c r="VUA144" s="17"/>
      <c r="VUB144" s="17"/>
      <c r="VUC144" s="17"/>
      <c r="VUD144" s="17"/>
      <c r="VUE144" s="17"/>
      <c r="VUF144" s="17"/>
      <c r="VUG144" s="17"/>
      <c r="VUH144" s="17"/>
      <c r="VUI144" s="17"/>
      <c r="VUJ144" s="17"/>
      <c r="VUK144" s="17"/>
      <c r="VUL144" s="17"/>
      <c r="VUM144" s="17"/>
      <c r="VUN144" s="17"/>
      <c r="VUO144" s="17"/>
      <c r="VUP144" s="17"/>
      <c r="VUQ144" s="17"/>
      <c r="VUR144" s="17"/>
      <c r="VUS144" s="17"/>
      <c r="VUT144" s="17"/>
      <c r="VUU144" s="17"/>
      <c r="VUV144" s="17"/>
      <c r="VUW144" s="17"/>
      <c r="VUX144" s="17"/>
      <c r="VUY144" s="17"/>
      <c r="VUZ144" s="17"/>
      <c r="VVA144" s="17"/>
      <c r="VVB144" s="17"/>
      <c r="VVC144" s="17"/>
      <c r="VVD144" s="17"/>
      <c r="VVE144" s="17"/>
      <c r="VVF144" s="17"/>
      <c r="VVG144" s="17"/>
      <c r="VVH144" s="17"/>
      <c r="VVI144" s="17"/>
      <c r="VVJ144" s="17"/>
      <c r="VVK144" s="17"/>
      <c r="VVL144" s="17"/>
      <c r="VVM144" s="17"/>
      <c r="VVN144" s="17"/>
      <c r="VVO144" s="17"/>
      <c r="VVP144" s="17"/>
      <c r="VVQ144" s="17"/>
      <c r="VVR144" s="17"/>
      <c r="VVS144" s="17"/>
      <c r="VVT144" s="17"/>
      <c r="VVU144" s="17"/>
      <c r="VVV144" s="17"/>
      <c r="VVW144" s="17"/>
      <c r="VVX144" s="17"/>
      <c r="VVY144" s="17"/>
      <c r="VVZ144" s="17"/>
      <c r="VWA144" s="17"/>
      <c r="VWB144" s="17"/>
      <c r="VWC144" s="17"/>
      <c r="VWD144" s="17"/>
      <c r="VWE144" s="17"/>
      <c r="VWF144" s="17"/>
      <c r="VWG144" s="17"/>
      <c r="VWH144" s="17"/>
      <c r="VWI144" s="17"/>
      <c r="VWJ144" s="17"/>
      <c r="VWK144" s="17"/>
      <c r="VWL144" s="17"/>
      <c r="VWM144" s="17"/>
      <c r="VWN144" s="17"/>
      <c r="VWO144" s="17"/>
      <c r="VWP144" s="17"/>
      <c r="VWQ144" s="17"/>
      <c r="VWR144" s="17"/>
      <c r="VWS144" s="17"/>
      <c r="VWT144" s="17"/>
      <c r="VWU144" s="17"/>
      <c r="VWV144" s="17"/>
      <c r="VWW144" s="17"/>
      <c r="VWX144" s="17"/>
      <c r="VWY144" s="17"/>
      <c r="VWZ144" s="17"/>
      <c r="VXA144" s="17"/>
      <c r="VXB144" s="17"/>
      <c r="VXC144" s="17"/>
      <c r="VXD144" s="17"/>
      <c r="VXE144" s="17"/>
      <c r="VXF144" s="17"/>
      <c r="VXG144" s="17"/>
      <c r="VXH144" s="17"/>
      <c r="VXI144" s="17"/>
      <c r="VXJ144" s="17"/>
      <c r="VXK144" s="17"/>
      <c r="VXL144" s="17"/>
      <c r="VXM144" s="17"/>
      <c r="VXN144" s="17"/>
      <c r="VXO144" s="17"/>
      <c r="VXP144" s="17"/>
      <c r="VXQ144" s="17"/>
      <c r="VXR144" s="17"/>
      <c r="VXS144" s="17"/>
      <c r="VXT144" s="17"/>
      <c r="VXU144" s="17"/>
      <c r="VXV144" s="17"/>
      <c r="VXW144" s="17"/>
      <c r="VXX144" s="17"/>
      <c r="VXY144" s="17"/>
      <c r="VXZ144" s="17"/>
      <c r="VYA144" s="17"/>
      <c r="VYB144" s="17"/>
      <c r="VYC144" s="17"/>
      <c r="VYD144" s="17"/>
      <c r="VYE144" s="17"/>
      <c r="VYF144" s="17"/>
      <c r="VYG144" s="17"/>
      <c r="VYH144" s="17"/>
      <c r="VYI144" s="17"/>
      <c r="VYJ144" s="17"/>
      <c r="VYK144" s="17"/>
      <c r="VYL144" s="17"/>
      <c r="VYM144" s="17"/>
      <c r="VYN144" s="17"/>
      <c r="VYO144" s="17"/>
      <c r="VYP144" s="17"/>
      <c r="VYQ144" s="17"/>
      <c r="VYR144" s="17"/>
      <c r="VYS144" s="17"/>
      <c r="VYT144" s="17"/>
      <c r="VYU144" s="17"/>
      <c r="VYV144" s="17"/>
      <c r="VYW144" s="17"/>
      <c r="VYX144" s="17"/>
      <c r="VYY144" s="17"/>
      <c r="VYZ144" s="17"/>
      <c r="VZA144" s="17"/>
      <c r="VZB144" s="17"/>
      <c r="VZC144" s="17"/>
      <c r="VZD144" s="17"/>
      <c r="VZE144" s="17"/>
      <c r="VZF144" s="17"/>
      <c r="VZG144" s="17"/>
      <c r="VZH144" s="17"/>
      <c r="VZI144" s="17"/>
      <c r="VZJ144" s="17"/>
      <c r="VZK144" s="17"/>
      <c r="VZL144" s="17"/>
      <c r="VZM144" s="17"/>
      <c r="VZN144" s="17"/>
      <c r="VZO144" s="17"/>
      <c r="VZP144" s="17"/>
      <c r="VZQ144" s="17"/>
      <c r="VZR144" s="17"/>
      <c r="VZS144" s="17"/>
      <c r="VZT144" s="17"/>
      <c r="VZU144" s="17"/>
      <c r="VZV144" s="17"/>
      <c r="VZW144" s="17"/>
      <c r="VZX144" s="17"/>
      <c r="VZY144" s="17"/>
      <c r="VZZ144" s="17"/>
      <c r="WAA144" s="17"/>
      <c r="WAB144" s="17"/>
      <c r="WAC144" s="17"/>
      <c r="WAD144" s="17"/>
      <c r="WAE144" s="17"/>
      <c r="WAF144" s="17"/>
      <c r="WAG144" s="17"/>
      <c r="WAH144" s="17"/>
      <c r="WAI144" s="17"/>
      <c r="WAJ144" s="17"/>
      <c r="WAK144" s="17"/>
      <c r="WAL144" s="17"/>
      <c r="WAM144" s="17"/>
      <c r="WAN144" s="17"/>
      <c r="WAO144" s="17"/>
      <c r="WAP144" s="17"/>
      <c r="WAQ144" s="17"/>
      <c r="WAR144" s="17"/>
      <c r="WAS144" s="17"/>
      <c r="WAT144" s="17"/>
      <c r="WAU144" s="17"/>
      <c r="WAV144" s="17"/>
      <c r="WAW144" s="17"/>
      <c r="WAX144" s="17"/>
      <c r="WAY144" s="17"/>
      <c r="WAZ144" s="17"/>
      <c r="WBA144" s="17"/>
      <c r="WBB144" s="17"/>
      <c r="WBC144" s="17"/>
      <c r="WBD144" s="17"/>
      <c r="WBE144" s="17"/>
      <c r="WBF144" s="17"/>
      <c r="WBG144" s="17"/>
      <c r="WBH144" s="17"/>
      <c r="WBI144" s="17"/>
      <c r="WBJ144" s="17"/>
      <c r="WBK144" s="17"/>
      <c r="WBL144" s="17"/>
      <c r="WBM144" s="17"/>
      <c r="WBN144" s="17"/>
      <c r="WBO144" s="17"/>
      <c r="WBP144" s="17"/>
      <c r="WBQ144" s="17"/>
      <c r="WBR144" s="17"/>
      <c r="WBS144" s="17"/>
      <c r="WBT144" s="17"/>
      <c r="WBU144" s="17"/>
      <c r="WBV144" s="17"/>
      <c r="WBW144" s="17"/>
      <c r="WBX144" s="17"/>
      <c r="WBY144" s="17"/>
      <c r="WBZ144" s="17"/>
      <c r="WCA144" s="17"/>
      <c r="WCB144" s="17"/>
      <c r="WCC144" s="17"/>
      <c r="WCD144" s="17"/>
      <c r="WCE144" s="17"/>
      <c r="WCF144" s="17"/>
      <c r="WCG144" s="17"/>
      <c r="WCH144" s="17"/>
      <c r="WCI144" s="17"/>
      <c r="WCJ144" s="17"/>
      <c r="WCK144" s="17"/>
      <c r="WCL144" s="17"/>
      <c r="WCM144" s="17"/>
      <c r="WCN144" s="17"/>
      <c r="WCO144" s="17"/>
      <c r="WCP144" s="17"/>
      <c r="WCQ144" s="17"/>
      <c r="WCR144" s="17"/>
      <c r="WCS144" s="17"/>
      <c r="WCT144" s="17"/>
      <c r="WCU144" s="17"/>
      <c r="WCV144" s="17"/>
      <c r="WCW144" s="17"/>
      <c r="WCX144" s="17"/>
      <c r="WCY144" s="17"/>
      <c r="WCZ144" s="17"/>
      <c r="WDA144" s="17"/>
      <c r="WDB144" s="17"/>
      <c r="WDC144" s="17"/>
      <c r="WDD144" s="17"/>
      <c r="WDE144" s="17"/>
      <c r="WDF144" s="17"/>
      <c r="WDG144" s="17"/>
      <c r="WDH144" s="17"/>
      <c r="WDI144" s="17"/>
      <c r="WDJ144" s="17"/>
      <c r="WDK144" s="17"/>
      <c r="WDL144" s="17"/>
      <c r="WDM144" s="17"/>
      <c r="WDN144" s="17"/>
      <c r="WDO144" s="17"/>
      <c r="WDP144" s="17"/>
      <c r="WDQ144" s="17"/>
      <c r="WDR144" s="17"/>
      <c r="WDS144" s="17"/>
      <c r="WDT144" s="17"/>
      <c r="WDU144" s="17"/>
      <c r="WDV144" s="17"/>
      <c r="WDW144" s="17"/>
      <c r="WDX144" s="17"/>
      <c r="WDY144" s="17"/>
      <c r="WDZ144" s="17"/>
      <c r="WEA144" s="17"/>
      <c r="WEB144" s="17"/>
      <c r="WEC144" s="17"/>
      <c r="WED144" s="17"/>
      <c r="WEE144" s="17"/>
      <c r="WEF144" s="17"/>
      <c r="WEG144" s="17"/>
      <c r="WEH144" s="17"/>
      <c r="WEI144" s="17"/>
      <c r="WEJ144" s="17"/>
      <c r="WEK144" s="17"/>
      <c r="WEL144" s="17"/>
      <c r="WEM144" s="17"/>
      <c r="WEN144" s="17"/>
      <c r="WEO144" s="17"/>
      <c r="WEP144" s="17"/>
      <c r="WEQ144" s="17"/>
      <c r="WER144" s="17"/>
      <c r="WES144" s="17"/>
      <c r="WET144" s="17"/>
      <c r="WEU144" s="17"/>
      <c r="WEV144" s="17"/>
      <c r="WEW144" s="17"/>
      <c r="WEX144" s="17"/>
      <c r="WEY144" s="17"/>
      <c r="WEZ144" s="17"/>
      <c r="WFA144" s="17"/>
      <c r="WFB144" s="17"/>
      <c r="WFC144" s="17"/>
      <c r="WFD144" s="17"/>
      <c r="WFE144" s="17"/>
      <c r="WFF144" s="17"/>
      <c r="WFG144" s="17"/>
      <c r="WFH144" s="17"/>
      <c r="WFI144" s="17"/>
      <c r="WFJ144" s="17"/>
      <c r="WFK144" s="17"/>
      <c r="WFL144" s="17"/>
      <c r="WFM144" s="17"/>
      <c r="WFN144" s="17"/>
      <c r="WFO144" s="17"/>
      <c r="WFP144" s="17"/>
      <c r="WFQ144" s="17"/>
      <c r="WFR144" s="17"/>
      <c r="WFS144" s="17"/>
      <c r="WFT144" s="17"/>
      <c r="WFU144" s="17"/>
      <c r="WFV144" s="17"/>
      <c r="WFW144" s="17"/>
      <c r="WFX144" s="17"/>
      <c r="WFY144" s="17"/>
      <c r="WFZ144" s="17"/>
      <c r="WGA144" s="17"/>
      <c r="WGB144" s="17"/>
      <c r="WGC144" s="17"/>
      <c r="WGD144" s="17"/>
      <c r="WGE144" s="17"/>
      <c r="WGF144" s="17"/>
      <c r="WGG144" s="17"/>
      <c r="WGH144" s="17"/>
      <c r="WGI144" s="17"/>
      <c r="WGJ144" s="17"/>
      <c r="WGK144" s="17"/>
      <c r="WGL144" s="17"/>
      <c r="WGM144" s="17"/>
      <c r="WGN144" s="17"/>
      <c r="WGO144" s="17"/>
      <c r="WGP144" s="17"/>
      <c r="WGQ144" s="17"/>
      <c r="WGR144" s="17"/>
      <c r="WGS144" s="17"/>
      <c r="WGT144" s="17"/>
      <c r="WGU144" s="17"/>
      <c r="WGV144" s="17"/>
      <c r="WGW144" s="17"/>
      <c r="WGX144" s="17"/>
      <c r="WGY144" s="17"/>
      <c r="WGZ144" s="17"/>
      <c r="WHA144" s="17"/>
      <c r="WHB144" s="17"/>
      <c r="WHC144" s="17"/>
      <c r="WHD144" s="17"/>
      <c r="WHE144" s="17"/>
      <c r="WHF144" s="17"/>
      <c r="WHG144" s="17"/>
      <c r="WHH144" s="17"/>
      <c r="WHI144" s="17"/>
      <c r="WHJ144" s="17"/>
      <c r="WHK144" s="17"/>
      <c r="WHL144" s="17"/>
      <c r="WHM144" s="17"/>
      <c r="WHN144" s="17"/>
      <c r="WHO144" s="17"/>
      <c r="WHP144" s="17"/>
      <c r="WHQ144" s="17"/>
      <c r="WHR144" s="17"/>
      <c r="WHS144" s="17"/>
      <c r="WHT144" s="17"/>
      <c r="WHU144" s="17"/>
      <c r="WHV144" s="17"/>
      <c r="WHW144" s="17"/>
      <c r="WHX144" s="17"/>
      <c r="WHY144" s="17"/>
      <c r="WHZ144" s="17"/>
      <c r="WIA144" s="17"/>
      <c r="WIB144" s="17"/>
      <c r="WIC144" s="17"/>
      <c r="WID144" s="17"/>
      <c r="WIE144" s="17"/>
      <c r="WIF144" s="17"/>
      <c r="WIG144" s="17"/>
      <c r="WIH144" s="17"/>
      <c r="WII144" s="17"/>
      <c r="WIJ144" s="17"/>
      <c r="WIK144" s="17"/>
      <c r="WIL144" s="17"/>
      <c r="WIM144" s="17"/>
      <c r="WIN144" s="17"/>
      <c r="WIO144" s="17"/>
      <c r="WIP144" s="17"/>
      <c r="WIQ144" s="17"/>
      <c r="WIR144" s="17"/>
      <c r="WIS144" s="17"/>
      <c r="WIT144" s="17"/>
      <c r="WIU144" s="17"/>
      <c r="WIV144" s="17"/>
      <c r="WIW144" s="17"/>
      <c r="WIX144" s="17"/>
      <c r="WIY144" s="17"/>
      <c r="WIZ144" s="17"/>
      <c r="WJA144" s="17"/>
      <c r="WJB144" s="17"/>
      <c r="WJC144" s="17"/>
      <c r="WJD144" s="17"/>
      <c r="WJE144" s="17"/>
      <c r="WJF144" s="17"/>
      <c r="WJG144" s="17"/>
      <c r="WJH144" s="17"/>
      <c r="WJI144" s="17"/>
      <c r="WJJ144" s="17"/>
      <c r="WJK144" s="17"/>
      <c r="WJL144" s="17"/>
      <c r="WJM144" s="17"/>
      <c r="WJN144" s="17"/>
      <c r="WJO144" s="17"/>
      <c r="WJP144" s="17"/>
      <c r="WJQ144" s="17"/>
      <c r="WJR144" s="17"/>
      <c r="WJS144" s="17"/>
      <c r="WJT144" s="17"/>
      <c r="WJU144" s="17"/>
      <c r="WJV144" s="17"/>
      <c r="WJW144" s="17"/>
      <c r="WJX144" s="17"/>
      <c r="WJY144" s="17"/>
      <c r="WJZ144" s="17"/>
      <c r="WKA144" s="17"/>
      <c r="WKB144" s="17"/>
      <c r="WKC144" s="17"/>
      <c r="WKD144" s="17"/>
      <c r="WKE144" s="17"/>
      <c r="WKF144" s="17"/>
      <c r="WKG144" s="17"/>
      <c r="WKH144" s="17"/>
      <c r="WKI144" s="17"/>
      <c r="WKJ144" s="17"/>
      <c r="WKK144" s="17"/>
      <c r="WKL144" s="17"/>
      <c r="WKM144" s="17"/>
      <c r="WKN144" s="17"/>
      <c r="WKO144" s="17"/>
      <c r="WKP144" s="17"/>
      <c r="WKQ144" s="17"/>
      <c r="WKR144" s="17"/>
      <c r="WKS144" s="17"/>
      <c r="WKT144" s="17"/>
      <c r="WKU144" s="17"/>
      <c r="WKV144" s="17"/>
      <c r="WKW144" s="17"/>
      <c r="WKX144" s="17"/>
      <c r="WKY144" s="17"/>
      <c r="WKZ144" s="17"/>
      <c r="WLA144" s="17"/>
      <c r="WLB144" s="17"/>
      <c r="WLC144" s="17"/>
      <c r="WLD144" s="17"/>
      <c r="WLE144" s="17"/>
      <c r="WLF144" s="17"/>
      <c r="WLG144" s="17"/>
      <c r="WLH144" s="17"/>
      <c r="WLI144" s="17"/>
      <c r="WLJ144" s="17"/>
      <c r="WLK144" s="17"/>
      <c r="WLL144" s="17"/>
      <c r="WLM144" s="17"/>
      <c r="WLN144" s="17"/>
      <c r="WLO144" s="17"/>
      <c r="WLP144" s="17"/>
      <c r="WLQ144" s="17"/>
      <c r="WLR144" s="17"/>
      <c r="WLS144" s="17"/>
      <c r="WLT144" s="17"/>
      <c r="WLU144" s="17"/>
      <c r="WLV144" s="17"/>
      <c r="WLW144" s="17"/>
      <c r="WLX144" s="17"/>
      <c r="WLY144" s="17"/>
      <c r="WLZ144" s="17"/>
      <c r="WMA144" s="17"/>
      <c r="WMB144" s="17"/>
      <c r="WMC144" s="17"/>
      <c r="WMD144" s="17"/>
      <c r="WME144" s="17"/>
      <c r="WMF144" s="17"/>
      <c r="WMG144" s="17"/>
      <c r="WMH144" s="17"/>
      <c r="WMI144" s="17"/>
      <c r="WMJ144" s="17"/>
      <c r="WMK144" s="17"/>
      <c r="WML144" s="17"/>
      <c r="WMM144" s="17"/>
      <c r="WMN144" s="17"/>
      <c r="WMO144" s="17"/>
      <c r="WMP144" s="17"/>
      <c r="WMQ144" s="17"/>
      <c r="WMR144" s="17"/>
      <c r="WMS144" s="17"/>
      <c r="WMT144" s="17"/>
      <c r="WMU144" s="17"/>
      <c r="WMV144" s="17"/>
      <c r="WMW144" s="17"/>
      <c r="WMX144" s="17"/>
      <c r="WMY144" s="17"/>
      <c r="WMZ144" s="17"/>
      <c r="WNA144" s="17"/>
      <c r="WNB144" s="17"/>
      <c r="WNC144" s="17"/>
      <c r="WND144" s="17"/>
      <c r="WNE144" s="17"/>
      <c r="WNF144" s="17"/>
      <c r="WNG144" s="17"/>
      <c r="WNH144" s="17"/>
      <c r="WNI144" s="17"/>
      <c r="WNJ144" s="17"/>
      <c r="WNK144" s="17"/>
      <c r="WNL144" s="17"/>
      <c r="WNM144" s="17"/>
      <c r="WNN144" s="17"/>
      <c r="WNO144" s="17"/>
      <c r="WNP144" s="17"/>
      <c r="WNQ144" s="17"/>
      <c r="WNR144" s="17"/>
      <c r="WNS144" s="17"/>
      <c r="WNT144" s="17"/>
      <c r="WNU144" s="17"/>
      <c r="WNV144" s="17"/>
      <c r="WNW144" s="17"/>
      <c r="WNX144" s="17"/>
      <c r="WNY144" s="17"/>
      <c r="WNZ144" s="17"/>
      <c r="WOA144" s="17"/>
      <c r="WOB144" s="17"/>
      <c r="WOC144" s="17"/>
      <c r="WOD144" s="17"/>
      <c r="WOE144" s="17"/>
      <c r="WOF144" s="17"/>
      <c r="WOG144" s="17"/>
      <c r="WOH144" s="17"/>
      <c r="WOI144" s="17"/>
      <c r="WOJ144" s="17"/>
      <c r="WOK144" s="17"/>
      <c r="WOL144" s="17"/>
      <c r="WOM144" s="17"/>
      <c r="WON144" s="17"/>
      <c r="WOO144" s="17"/>
      <c r="WOP144" s="17"/>
      <c r="WOQ144" s="17"/>
      <c r="WOR144" s="17"/>
      <c r="WOS144" s="17"/>
      <c r="WOT144" s="17"/>
      <c r="WOU144" s="17"/>
      <c r="WOV144" s="17"/>
      <c r="WOW144" s="17"/>
      <c r="WOX144" s="17"/>
      <c r="WOY144" s="17"/>
      <c r="WOZ144" s="17"/>
      <c r="WPA144" s="17"/>
      <c r="WPB144" s="17"/>
      <c r="WPC144" s="17"/>
      <c r="WPD144" s="17"/>
      <c r="WPE144" s="17"/>
      <c r="WPF144" s="17"/>
      <c r="WPG144" s="17"/>
      <c r="WPH144" s="17"/>
      <c r="WPI144" s="17"/>
      <c r="WPJ144" s="17"/>
      <c r="WPK144" s="17"/>
      <c r="WPL144" s="17"/>
      <c r="WPM144" s="17"/>
      <c r="WPN144" s="17"/>
      <c r="WPO144" s="17"/>
      <c r="WPP144" s="17"/>
      <c r="WPQ144" s="17"/>
      <c r="WPR144" s="17"/>
      <c r="WPS144" s="17"/>
      <c r="WPT144" s="17"/>
      <c r="WPU144" s="17"/>
      <c r="WPV144" s="17"/>
      <c r="WPW144" s="17"/>
      <c r="WPX144" s="17"/>
      <c r="WPY144" s="17"/>
      <c r="WPZ144" s="17"/>
      <c r="WQA144" s="17"/>
      <c r="WQB144" s="17"/>
      <c r="WQC144" s="17"/>
      <c r="WQD144" s="17"/>
      <c r="WQE144" s="17"/>
      <c r="WQF144" s="17"/>
      <c r="WQG144" s="17"/>
      <c r="WQH144" s="17"/>
      <c r="WQI144" s="17"/>
      <c r="WQJ144" s="17"/>
      <c r="WQK144" s="17"/>
      <c r="WQL144" s="17"/>
      <c r="WQM144" s="17"/>
      <c r="WQN144" s="17"/>
      <c r="WQO144" s="17"/>
      <c r="WQP144" s="17"/>
      <c r="WQQ144" s="17"/>
      <c r="WQR144" s="17"/>
      <c r="WQS144" s="17"/>
      <c r="WQT144" s="17"/>
      <c r="WQU144" s="17"/>
      <c r="WQV144" s="17"/>
      <c r="WQW144" s="17"/>
      <c r="WQX144" s="17"/>
      <c r="WQY144" s="17"/>
      <c r="WQZ144" s="17"/>
      <c r="WRA144" s="17"/>
      <c r="WRB144" s="17"/>
      <c r="WRC144" s="17"/>
      <c r="WRD144" s="17"/>
      <c r="WRE144" s="17"/>
      <c r="WRF144" s="17"/>
      <c r="WRG144" s="17"/>
      <c r="WRH144" s="17"/>
      <c r="WRI144" s="17"/>
      <c r="WRJ144" s="17"/>
      <c r="WRK144" s="17"/>
      <c r="WRL144" s="17"/>
      <c r="WRM144" s="17"/>
      <c r="WRN144" s="17"/>
      <c r="WRO144" s="17"/>
      <c r="WRP144" s="17"/>
      <c r="WRQ144" s="17"/>
      <c r="WRR144" s="17"/>
      <c r="WRS144" s="17"/>
      <c r="WRT144" s="17"/>
      <c r="WRU144" s="17"/>
      <c r="WRV144" s="17"/>
      <c r="WRW144" s="17"/>
      <c r="WRX144" s="17"/>
      <c r="WRY144" s="17"/>
      <c r="WRZ144" s="17"/>
      <c r="WSA144" s="17"/>
      <c r="WSB144" s="17"/>
      <c r="WSC144" s="17"/>
      <c r="WSD144" s="17"/>
      <c r="WSE144" s="17"/>
      <c r="WSF144" s="17"/>
      <c r="WSG144" s="17"/>
      <c r="WSH144" s="17"/>
      <c r="WSI144" s="17"/>
      <c r="WSJ144" s="17"/>
      <c r="WSK144" s="17"/>
      <c r="WSL144" s="17"/>
      <c r="WSM144" s="17"/>
      <c r="WSN144" s="17"/>
      <c r="WSO144" s="17"/>
      <c r="WSP144" s="17"/>
      <c r="WSQ144" s="17"/>
      <c r="WSR144" s="17"/>
      <c r="WSS144" s="17"/>
      <c r="WST144" s="17"/>
      <c r="WSU144" s="17"/>
      <c r="WSV144" s="17"/>
      <c r="WSW144" s="17"/>
      <c r="WSX144" s="17"/>
      <c r="WSY144" s="17"/>
      <c r="WSZ144" s="17"/>
      <c r="WTA144" s="17"/>
      <c r="WTB144" s="17"/>
      <c r="WTC144" s="17"/>
      <c r="WTD144" s="17"/>
      <c r="WTE144" s="17"/>
      <c r="WTF144" s="17"/>
      <c r="WTG144" s="17"/>
      <c r="WTH144" s="17"/>
      <c r="WTI144" s="17"/>
      <c r="WTJ144" s="17"/>
      <c r="WTK144" s="17"/>
      <c r="WTL144" s="17"/>
      <c r="WTM144" s="17"/>
      <c r="WTN144" s="17"/>
      <c r="WTO144" s="17"/>
      <c r="WTP144" s="17"/>
      <c r="WTQ144" s="17"/>
      <c r="WTR144" s="17"/>
      <c r="WTS144" s="17"/>
      <c r="WTT144" s="17"/>
      <c r="WTU144" s="17"/>
      <c r="WTV144" s="17"/>
      <c r="WTW144" s="17"/>
      <c r="WTX144" s="17"/>
      <c r="WTY144" s="17"/>
      <c r="WTZ144" s="17"/>
      <c r="WUA144" s="17"/>
      <c r="WUB144" s="17"/>
      <c r="WUC144" s="17"/>
      <c r="WUD144" s="17"/>
      <c r="WUE144" s="17"/>
      <c r="WUF144" s="17"/>
      <c r="WUG144" s="17"/>
      <c r="WUH144" s="17"/>
      <c r="WUI144" s="17"/>
      <c r="WUJ144" s="17"/>
      <c r="WUK144" s="17"/>
      <c r="WUL144" s="17"/>
      <c r="WUM144" s="17"/>
      <c r="WUN144" s="17"/>
      <c r="WUO144" s="17"/>
      <c r="WUP144" s="17"/>
      <c r="WUQ144" s="17"/>
      <c r="WUR144" s="17"/>
      <c r="WUS144" s="17"/>
      <c r="WUT144" s="17"/>
      <c r="WUU144" s="17"/>
      <c r="WUV144" s="17"/>
      <c r="WUW144" s="17"/>
      <c r="WUX144" s="17"/>
      <c r="WUY144" s="17"/>
      <c r="WUZ144" s="17"/>
      <c r="WVA144" s="17"/>
      <c r="WVB144" s="17"/>
      <c r="WVC144" s="17"/>
      <c r="WVD144" s="17"/>
      <c r="WVE144" s="17"/>
      <c r="WVF144" s="17"/>
      <c r="WVG144" s="17"/>
      <c r="WVH144" s="17"/>
      <c r="WVI144" s="17"/>
      <c r="WVJ144" s="17"/>
      <c r="WVK144" s="17"/>
      <c r="WVL144" s="17"/>
      <c r="WVM144" s="17"/>
      <c r="WVN144" s="17"/>
      <c r="WVO144" s="17"/>
      <c r="WVP144" s="17"/>
      <c r="WVQ144" s="17"/>
      <c r="WVR144" s="17"/>
      <c r="WVS144" s="17"/>
      <c r="WVT144" s="17"/>
      <c r="WVU144" s="17"/>
      <c r="WVV144" s="17"/>
      <c r="WVW144" s="17"/>
      <c r="WVX144" s="17"/>
      <c r="WVY144" s="17"/>
      <c r="WVZ144" s="17"/>
      <c r="WWA144" s="17"/>
      <c r="WWB144" s="17"/>
      <c r="WWC144" s="17"/>
      <c r="WWD144" s="17"/>
      <c r="WWE144" s="17"/>
      <c r="WWF144" s="17"/>
      <c r="WWG144" s="17"/>
      <c r="WWH144" s="17"/>
      <c r="WWI144" s="17"/>
      <c r="WWJ144" s="17"/>
      <c r="WWK144" s="17"/>
      <c r="WWL144" s="17"/>
      <c r="WWM144" s="17"/>
      <c r="WWN144" s="17"/>
      <c r="WWO144" s="17"/>
      <c r="WWP144" s="17"/>
      <c r="WWQ144" s="17"/>
      <c r="WWR144" s="17"/>
      <c r="WWS144" s="17"/>
      <c r="WWT144" s="17"/>
      <c r="WWU144" s="17"/>
      <c r="WWV144" s="17"/>
      <c r="WWW144" s="17"/>
      <c r="WWX144" s="17"/>
      <c r="WWY144" s="17"/>
      <c r="WWZ144" s="17"/>
      <c r="WXA144" s="17"/>
      <c r="WXB144" s="17"/>
      <c r="WXC144" s="17"/>
      <c r="WXD144" s="17"/>
      <c r="WXE144" s="17"/>
      <c r="WXF144" s="17"/>
      <c r="WXG144" s="17"/>
      <c r="WXH144" s="17"/>
      <c r="WXI144" s="17"/>
      <c r="WXJ144" s="17"/>
      <c r="WXK144" s="17"/>
      <c r="WXL144" s="17"/>
      <c r="WXM144" s="17"/>
      <c r="WXN144" s="17"/>
      <c r="WXO144" s="17"/>
      <c r="WXP144" s="17"/>
      <c r="WXQ144" s="17"/>
      <c r="WXR144" s="17"/>
      <c r="WXS144" s="17"/>
      <c r="WXT144" s="17"/>
      <c r="WXU144" s="17"/>
      <c r="WXV144" s="17"/>
      <c r="WXW144" s="17"/>
      <c r="WXX144" s="17"/>
      <c r="WXY144" s="17"/>
      <c r="WXZ144" s="17"/>
      <c r="WYA144" s="17"/>
      <c r="WYB144" s="17"/>
      <c r="WYC144" s="17"/>
      <c r="WYD144" s="17"/>
      <c r="WYE144" s="17"/>
      <c r="WYF144" s="17"/>
      <c r="WYG144" s="17"/>
      <c r="WYH144" s="17"/>
      <c r="WYI144" s="17"/>
      <c r="WYJ144" s="17"/>
      <c r="WYK144" s="17"/>
      <c r="WYL144" s="17"/>
      <c r="WYM144" s="17"/>
      <c r="WYN144" s="17"/>
      <c r="WYO144" s="17"/>
      <c r="WYP144" s="17"/>
      <c r="WYQ144" s="17"/>
      <c r="WYR144" s="17"/>
      <c r="WYS144" s="17"/>
      <c r="WYT144" s="17"/>
      <c r="WYU144" s="17"/>
      <c r="WYV144" s="17"/>
      <c r="WYW144" s="17"/>
      <c r="WYX144" s="17"/>
      <c r="WYY144" s="17"/>
      <c r="WYZ144" s="17"/>
      <c r="WZA144" s="17"/>
      <c r="WZB144" s="17"/>
      <c r="WZC144" s="17"/>
      <c r="WZD144" s="17"/>
      <c r="WZE144" s="17"/>
      <c r="WZF144" s="17"/>
      <c r="WZG144" s="17"/>
      <c r="WZH144" s="17"/>
      <c r="WZI144" s="17"/>
      <c r="WZJ144" s="17"/>
      <c r="WZK144" s="17"/>
      <c r="WZL144" s="17"/>
      <c r="WZM144" s="17"/>
      <c r="WZN144" s="17"/>
      <c r="WZO144" s="17"/>
      <c r="WZP144" s="17"/>
      <c r="WZQ144" s="17"/>
      <c r="WZR144" s="17"/>
      <c r="WZS144" s="17"/>
      <c r="WZT144" s="17"/>
      <c r="WZU144" s="17"/>
      <c r="WZV144" s="17"/>
      <c r="WZW144" s="17"/>
      <c r="WZX144" s="17"/>
      <c r="WZY144" s="17"/>
      <c r="WZZ144" s="17"/>
      <c r="XAA144" s="17"/>
      <c r="XAB144" s="17"/>
      <c r="XAC144" s="17"/>
      <c r="XAD144" s="17"/>
      <c r="XAE144" s="17"/>
      <c r="XAF144" s="17"/>
      <c r="XAG144" s="17"/>
      <c r="XAH144" s="17"/>
      <c r="XAI144" s="17"/>
      <c r="XAJ144" s="17"/>
      <c r="XAK144" s="17"/>
      <c r="XAL144" s="17"/>
      <c r="XAM144" s="17"/>
      <c r="XAN144" s="17"/>
      <c r="XAO144" s="17"/>
      <c r="XAP144" s="17"/>
      <c r="XAQ144" s="17"/>
      <c r="XAR144" s="17"/>
      <c r="XAS144" s="17"/>
      <c r="XAT144" s="17"/>
      <c r="XAU144" s="17"/>
      <c r="XAV144" s="17"/>
      <c r="XAW144" s="17"/>
      <c r="XAX144" s="17"/>
      <c r="XAY144" s="17"/>
      <c r="XAZ144" s="17"/>
      <c r="XBA144" s="17"/>
      <c r="XBB144" s="17"/>
      <c r="XBC144" s="17"/>
      <c r="XBD144" s="17"/>
      <c r="XBE144" s="17"/>
      <c r="XBF144" s="17"/>
      <c r="XBG144" s="17"/>
      <c r="XBH144" s="17"/>
      <c r="XBI144" s="17"/>
      <c r="XBJ144" s="17"/>
      <c r="XBK144" s="17"/>
      <c r="XBL144" s="17"/>
      <c r="XBM144" s="17"/>
      <c r="XBN144" s="17"/>
      <c r="XBO144" s="17"/>
      <c r="XBP144" s="17"/>
      <c r="XBQ144" s="17"/>
      <c r="XBR144" s="17"/>
      <c r="XBS144" s="17"/>
      <c r="XBT144" s="17"/>
      <c r="XBU144" s="17"/>
      <c r="XBV144" s="17"/>
      <c r="XBW144" s="17"/>
      <c r="XBX144" s="17"/>
      <c r="XBY144" s="17"/>
      <c r="XBZ144" s="17"/>
      <c r="XCA144" s="17"/>
      <c r="XCB144" s="17"/>
      <c r="XCC144" s="17"/>
      <c r="XCD144" s="17"/>
      <c r="XCE144" s="17"/>
      <c r="XCF144" s="17"/>
      <c r="XCG144" s="17"/>
      <c r="XCH144" s="17"/>
      <c r="XCI144" s="17"/>
      <c r="XCJ144" s="17"/>
      <c r="XCK144" s="17"/>
      <c r="XCL144" s="17"/>
      <c r="XCM144" s="17"/>
      <c r="XCN144" s="17"/>
      <c r="XCO144" s="17"/>
      <c r="XCP144" s="17"/>
      <c r="XCQ144" s="17"/>
      <c r="XCR144" s="17"/>
      <c r="XCS144" s="17"/>
      <c r="XCT144" s="17"/>
      <c r="XCU144" s="17"/>
      <c r="XCV144" s="17"/>
      <c r="XCW144" s="17"/>
      <c r="XCX144" s="17"/>
      <c r="XCY144" s="17"/>
      <c r="XCZ144" s="17"/>
      <c r="XDA144" s="17"/>
      <c r="XDB144" s="17"/>
      <c r="XDC144" s="17"/>
      <c r="XDD144" s="17"/>
      <c r="XDE144" s="17"/>
      <c r="XDF144" s="17"/>
      <c r="XDG144" s="17"/>
      <c r="XDH144" s="17"/>
      <c r="XDI144" s="17"/>
      <c r="XDJ144" s="17"/>
      <c r="XDK144" s="17"/>
      <c r="XDL144" s="17"/>
      <c r="XDM144" s="17"/>
      <c r="XDN144" s="17"/>
      <c r="XDO144" s="17"/>
      <c r="XDP144" s="17"/>
      <c r="XDQ144" s="17"/>
      <c r="XDR144" s="17"/>
      <c r="XDS144" s="17"/>
      <c r="XDT144" s="17"/>
      <c r="XDU144" s="17"/>
      <c r="XDV144" s="17"/>
      <c r="XDW144" s="17"/>
      <c r="XDX144" s="17"/>
      <c r="XDY144" s="17"/>
      <c r="XDZ144" s="17"/>
      <c r="XEA144" s="17"/>
      <c r="XEB144" s="17"/>
      <c r="XEC144" s="17"/>
      <c r="XED144" s="17"/>
      <c r="XEE144" s="17"/>
      <c r="XEF144" s="17"/>
      <c r="XEG144" s="17"/>
      <c r="XEH144" s="17"/>
      <c r="XEI144" s="17"/>
      <c r="XEJ144" s="17"/>
      <c r="XEK144" s="17"/>
      <c r="XEL144" s="17"/>
      <c r="XEM144" s="17"/>
      <c r="XEN144" s="17"/>
      <c r="XEO144" s="17"/>
      <c r="XEP144" s="17"/>
      <c r="XEQ144" s="17"/>
      <c r="XER144" s="17"/>
      <c r="XES144" s="17"/>
      <c r="XET144" s="17"/>
      <c r="XEU144" s="17"/>
      <c r="XEV144" s="17"/>
      <c r="XEW144" s="17"/>
      <c r="XEX144" s="17"/>
      <c r="XEY144" s="17"/>
      <c r="XEZ144" s="17"/>
      <c r="XFA144" s="17"/>
      <c r="XFB144" s="17"/>
      <c r="XFC144" s="17"/>
      <c r="XFD144" s="17"/>
    </row>
    <row r="145" spans="2:16384" ht="15" hidden="1" customHeight="1" outlineLevel="1" x14ac:dyDescent="0.35">
      <c r="B145" s="194" t="s">
        <v>116</v>
      </c>
      <c r="C145" s="205" t="s">
        <v>23</v>
      </c>
      <c r="D145" s="196">
        <v>-1286</v>
      </c>
      <c r="E145" s="196">
        <v>-14371</v>
      </c>
      <c r="F145" s="196">
        <v>-22721</v>
      </c>
      <c r="G145" s="196">
        <v>-18718</v>
      </c>
      <c r="H145" s="196">
        <v>-24810</v>
      </c>
      <c r="I145" s="199"/>
      <c r="J145" s="199"/>
      <c r="K145" s="199"/>
      <c r="L145" s="199"/>
      <c r="M145" s="199"/>
      <c r="N145" s="196"/>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7"/>
      <c r="CU145" s="17"/>
      <c r="CV145" s="17"/>
      <c r="CW145" s="17"/>
      <c r="CX145" s="17"/>
      <c r="CY145" s="17"/>
      <c r="CZ145" s="17"/>
      <c r="DA145" s="17"/>
      <c r="DB145" s="17"/>
      <c r="DC145" s="17"/>
      <c r="DD145" s="17"/>
      <c r="DE145" s="17"/>
      <c r="DF145" s="17"/>
      <c r="DG145" s="17"/>
      <c r="DH145" s="17"/>
      <c r="DI145" s="17"/>
      <c r="DJ145" s="17"/>
      <c r="DK145" s="17"/>
      <c r="DL145" s="17"/>
      <c r="DM145" s="17"/>
      <c r="DN145" s="17"/>
      <c r="DO145" s="17"/>
      <c r="DP145" s="17"/>
      <c r="DQ145" s="17"/>
      <c r="DR145" s="17"/>
      <c r="DS145" s="17"/>
      <c r="DT145" s="17"/>
      <c r="DU145" s="17"/>
      <c r="DV145" s="17"/>
      <c r="DW145" s="17"/>
      <c r="DX145" s="17"/>
      <c r="DY145" s="17"/>
      <c r="DZ145" s="17"/>
      <c r="EA145" s="17"/>
      <c r="EB145" s="17"/>
      <c r="EC145" s="17"/>
      <c r="ED145" s="17"/>
      <c r="EE145" s="17"/>
      <c r="EF145" s="17"/>
      <c r="EG145" s="17"/>
      <c r="EH145" s="17"/>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7"/>
      <c r="FG145" s="17"/>
      <c r="FH145" s="17"/>
      <c r="FI145" s="17"/>
      <c r="FJ145" s="17"/>
      <c r="FK145" s="17"/>
      <c r="FL145" s="17"/>
      <c r="FM145" s="17"/>
      <c r="FN145" s="17"/>
      <c r="FO145" s="17"/>
      <c r="FP145" s="17"/>
      <c r="FQ145" s="17"/>
      <c r="FR145" s="17"/>
      <c r="FS145" s="17"/>
      <c r="FT145" s="17"/>
      <c r="FU145" s="17"/>
      <c r="FV145" s="17"/>
      <c r="FW145" s="17"/>
      <c r="FX145" s="17"/>
      <c r="FY145" s="17"/>
      <c r="FZ145" s="17"/>
      <c r="GA145" s="17"/>
      <c r="GB145" s="17"/>
      <c r="GC145" s="17"/>
      <c r="GD145" s="17"/>
      <c r="GE145" s="17"/>
      <c r="GF145" s="17"/>
      <c r="GG145" s="17"/>
      <c r="GH145" s="17"/>
      <c r="GI145" s="17"/>
      <c r="GJ145" s="17"/>
      <c r="GK145" s="17"/>
      <c r="GL145" s="17"/>
      <c r="GM145" s="17"/>
      <c r="GN145" s="17"/>
      <c r="GO145" s="17"/>
      <c r="GP145" s="17"/>
      <c r="GQ145" s="17"/>
      <c r="GR145" s="17"/>
      <c r="GS145" s="17"/>
      <c r="GT145" s="17"/>
      <c r="GU145" s="17"/>
      <c r="GV145" s="17"/>
      <c r="GW145" s="17"/>
      <c r="GX145" s="17"/>
      <c r="GY145" s="17"/>
      <c r="GZ145" s="17"/>
      <c r="HA145" s="17"/>
      <c r="HB145" s="17"/>
      <c r="HC145" s="17"/>
      <c r="HD145" s="17"/>
      <c r="HE145" s="17"/>
      <c r="HF145" s="17"/>
      <c r="HG145" s="17"/>
      <c r="HH145" s="17"/>
      <c r="HI145" s="17"/>
      <c r="HJ145" s="17"/>
      <c r="HK145" s="17"/>
      <c r="HL145" s="17"/>
      <c r="HM145" s="17"/>
      <c r="HN145" s="17"/>
      <c r="HO145" s="17"/>
      <c r="HP145" s="17"/>
      <c r="HQ145" s="17"/>
      <c r="HR145" s="17"/>
      <c r="HS145" s="17"/>
      <c r="HT145" s="17"/>
      <c r="HU145" s="17"/>
      <c r="HV145" s="17"/>
      <c r="HW145" s="17"/>
      <c r="HX145" s="17"/>
      <c r="HY145" s="17"/>
      <c r="HZ145" s="17"/>
      <c r="IA145" s="17"/>
      <c r="IB145" s="17"/>
      <c r="IC145" s="17"/>
      <c r="ID145" s="17"/>
      <c r="IE145" s="17"/>
      <c r="IF145" s="17"/>
      <c r="IG145" s="17"/>
      <c r="IH145" s="17"/>
      <c r="II145" s="17"/>
      <c r="IJ145" s="17"/>
      <c r="IK145" s="17"/>
      <c r="IL145" s="17"/>
      <c r="IM145" s="17"/>
      <c r="IN145" s="17"/>
      <c r="IO145" s="17"/>
      <c r="IP145" s="17"/>
      <c r="IQ145" s="17"/>
      <c r="IR145" s="17"/>
      <c r="IS145" s="17"/>
      <c r="IT145" s="17"/>
      <c r="IU145" s="17"/>
      <c r="IV145" s="17"/>
      <c r="IW145" s="17"/>
      <c r="IX145" s="17"/>
      <c r="IY145" s="17"/>
      <c r="IZ145" s="17"/>
      <c r="JA145" s="17"/>
      <c r="JB145" s="17"/>
      <c r="JC145" s="17"/>
      <c r="JD145" s="17"/>
      <c r="JE145" s="17"/>
      <c r="JF145" s="17"/>
      <c r="JG145" s="17"/>
      <c r="JH145" s="17"/>
      <c r="JI145" s="17"/>
      <c r="JJ145" s="17"/>
      <c r="JK145" s="17"/>
      <c r="JL145" s="17"/>
      <c r="JM145" s="17"/>
      <c r="JN145" s="17"/>
      <c r="JO145" s="17"/>
      <c r="JP145" s="17"/>
      <c r="JQ145" s="17"/>
      <c r="JR145" s="17"/>
      <c r="JS145" s="17"/>
      <c r="JT145" s="17"/>
      <c r="JU145" s="17"/>
      <c r="JV145" s="17"/>
      <c r="JW145" s="17"/>
      <c r="JX145" s="17"/>
      <c r="JY145" s="17"/>
      <c r="JZ145" s="17"/>
      <c r="KA145" s="17"/>
      <c r="KB145" s="17"/>
      <c r="KC145" s="17"/>
      <c r="KD145" s="17"/>
      <c r="KE145" s="17"/>
      <c r="KF145" s="17"/>
      <c r="KG145" s="17"/>
      <c r="KH145" s="17"/>
      <c r="KI145" s="17"/>
      <c r="KJ145" s="17"/>
      <c r="KK145" s="17"/>
      <c r="KL145" s="17"/>
      <c r="KM145" s="17"/>
      <c r="KN145" s="17"/>
      <c r="KO145" s="17"/>
      <c r="KP145" s="17"/>
      <c r="KQ145" s="17"/>
      <c r="KR145" s="17"/>
      <c r="KS145" s="17"/>
      <c r="KT145" s="17"/>
      <c r="KU145" s="17"/>
      <c r="KV145" s="17"/>
      <c r="KW145" s="17"/>
      <c r="KX145" s="17"/>
      <c r="KY145" s="17"/>
      <c r="KZ145" s="17"/>
      <c r="LA145" s="17"/>
      <c r="LB145" s="17"/>
      <c r="LC145" s="17"/>
      <c r="LD145" s="17"/>
      <c r="LE145" s="17"/>
      <c r="LF145" s="17"/>
      <c r="LG145" s="17"/>
      <c r="LH145" s="17"/>
      <c r="LI145" s="17"/>
      <c r="LJ145" s="17"/>
      <c r="LK145" s="17"/>
      <c r="LL145" s="17"/>
      <c r="LM145" s="17"/>
      <c r="LN145" s="17"/>
      <c r="LO145" s="17"/>
      <c r="LP145" s="17"/>
      <c r="LQ145" s="17"/>
      <c r="LR145" s="17"/>
      <c r="LS145" s="17"/>
      <c r="LT145" s="17"/>
      <c r="LU145" s="17"/>
      <c r="LV145" s="17"/>
      <c r="LW145" s="17"/>
      <c r="LX145" s="17"/>
      <c r="LY145" s="17"/>
      <c r="LZ145" s="17"/>
      <c r="MA145" s="17"/>
      <c r="MB145" s="17"/>
      <c r="MC145" s="17"/>
      <c r="MD145" s="17"/>
      <c r="ME145" s="17"/>
      <c r="MF145" s="17"/>
      <c r="MG145" s="17"/>
      <c r="MH145" s="17"/>
      <c r="MI145" s="17"/>
      <c r="MJ145" s="17"/>
      <c r="MK145" s="17"/>
      <c r="ML145" s="17"/>
      <c r="MM145" s="17"/>
      <c r="MN145" s="17"/>
      <c r="MO145" s="17"/>
      <c r="MP145" s="17"/>
      <c r="MQ145" s="17"/>
      <c r="MR145" s="17"/>
      <c r="MS145" s="17"/>
      <c r="MT145" s="17"/>
      <c r="MU145" s="17"/>
      <c r="MV145" s="17"/>
      <c r="MW145" s="17"/>
      <c r="MX145" s="17"/>
      <c r="MY145" s="17"/>
      <c r="MZ145" s="17"/>
      <c r="NA145" s="17"/>
      <c r="NB145" s="17"/>
      <c r="NC145" s="17"/>
      <c r="ND145" s="17"/>
      <c r="NE145" s="17"/>
      <c r="NF145" s="17"/>
      <c r="NG145" s="17"/>
      <c r="NH145" s="17"/>
      <c r="NI145" s="17"/>
      <c r="NJ145" s="17"/>
      <c r="NK145" s="17"/>
      <c r="NL145" s="17"/>
      <c r="NM145" s="17"/>
      <c r="NN145" s="17"/>
      <c r="NO145" s="17"/>
      <c r="NP145" s="17"/>
      <c r="NQ145" s="17"/>
      <c r="NR145" s="17"/>
      <c r="NS145" s="17"/>
      <c r="NT145" s="17"/>
      <c r="NU145" s="17"/>
      <c r="NV145" s="17"/>
      <c r="NW145" s="17"/>
      <c r="NX145" s="17"/>
      <c r="NY145" s="17"/>
      <c r="NZ145" s="17"/>
      <c r="OA145" s="17"/>
      <c r="OB145" s="17"/>
      <c r="OC145" s="17"/>
      <c r="OD145" s="17"/>
      <c r="OE145" s="17"/>
      <c r="OF145" s="17"/>
      <c r="OG145" s="17"/>
      <c r="OH145" s="17"/>
      <c r="OI145" s="17"/>
      <c r="OJ145" s="17"/>
      <c r="OK145" s="17"/>
      <c r="OL145" s="17"/>
      <c r="OM145" s="17"/>
      <c r="ON145" s="17"/>
      <c r="OO145" s="17"/>
      <c r="OP145" s="17"/>
      <c r="OQ145" s="17"/>
      <c r="OR145" s="17"/>
      <c r="OS145" s="17"/>
      <c r="OT145" s="17"/>
      <c r="OU145" s="17"/>
      <c r="OV145" s="17"/>
      <c r="OW145" s="17"/>
      <c r="OX145" s="17"/>
      <c r="OY145" s="17"/>
      <c r="OZ145" s="17"/>
      <c r="PA145" s="17"/>
      <c r="PB145" s="17"/>
      <c r="PC145" s="17"/>
      <c r="PD145" s="17"/>
      <c r="PE145" s="17"/>
      <c r="PF145" s="17"/>
      <c r="PG145" s="17"/>
      <c r="PH145" s="17"/>
      <c r="PI145" s="17"/>
      <c r="PJ145" s="17"/>
      <c r="PK145" s="17"/>
      <c r="PL145" s="17"/>
      <c r="PM145" s="17"/>
      <c r="PN145" s="17"/>
      <c r="PO145" s="17"/>
      <c r="PP145" s="17"/>
      <c r="PQ145" s="17"/>
      <c r="PR145" s="17"/>
      <c r="PS145" s="17"/>
      <c r="PT145" s="17"/>
      <c r="PU145" s="17"/>
      <c r="PV145" s="17"/>
      <c r="PW145" s="17"/>
      <c r="PX145" s="17"/>
      <c r="PY145" s="17"/>
      <c r="PZ145" s="17"/>
      <c r="QA145" s="17"/>
      <c r="QB145" s="17"/>
      <c r="QC145" s="17"/>
      <c r="QD145" s="17"/>
      <c r="QE145" s="17"/>
      <c r="QF145" s="17"/>
      <c r="QG145" s="17"/>
      <c r="QH145" s="17"/>
      <c r="QI145" s="17"/>
      <c r="QJ145" s="17"/>
      <c r="QK145" s="17"/>
      <c r="QL145" s="17"/>
      <c r="QM145" s="17"/>
      <c r="QN145" s="17"/>
      <c r="QO145" s="17"/>
      <c r="QP145" s="17"/>
      <c r="QQ145" s="17"/>
      <c r="QR145" s="17"/>
      <c r="QS145" s="17"/>
      <c r="QT145" s="17"/>
      <c r="QU145" s="17"/>
      <c r="QV145" s="17"/>
      <c r="QW145" s="17"/>
      <c r="QX145" s="17"/>
      <c r="QY145" s="17"/>
      <c r="QZ145" s="17"/>
      <c r="RA145" s="17"/>
      <c r="RB145" s="17"/>
      <c r="RC145" s="17"/>
      <c r="RD145" s="17"/>
      <c r="RE145" s="17"/>
      <c r="RF145" s="17"/>
      <c r="RG145" s="17"/>
      <c r="RH145" s="17"/>
      <c r="RI145" s="17"/>
      <c r="RJ145" s="17"/>
      <c r="RK145" s="17"/>
      <c r="RL145" s="17"/>
      <c r="RM145" s="17"/>
      <c r="RN145" s="17"/>
      <c r="RO145" s="17"/>
      <c r="RP145" s="17"/>
      <c r="RQ145" s="17"/>
      <c r="RR145" s="17"/>
      <c r="RS145" s="17"/>
      <c r="RT145" s="17"/>
      <c r="RU145" s="17"/>
      <c r="RV145" s="17"/>
      <c r="RW145" s="17"/>
      <c r="RX145" s="17"/>
      <c r="RY145" s="17"/>
      <c r="RZ145" s="17"/>
      <c r="SA145" s="17"/>
      <c r="SB145" s="17"/>
      <c r="SC145" s="17"/>
      <c r="SD145" s="17"/>
      <c r="SE145" s="17"/>
      <c r="SF145" s="17"/>
      <c r="SG145" s="17"/>
      <c r="SH145" s="17"/>
      <c r="SI145" s="17"/>
      <c r="SJ145" s="17"/>
      <c r="SK145" s="17"/>
      <c r="SL145" s="17"/>
      <c r="SM145" s="17"/>
      <c r="SN145" s="17"/>
      <c r="SO145" s="17"/>
      <c r="SP145" s="17"/>
      <c r="SQ145" s="17"/>
      <c r="SR145" s="17"/>
      <c r="SS145" s="17"/>
      <c r="ST145" s="17"/>
      <c r="SU145" s="17"/>
      <c r="SV145" s="17"/>
      <c r="SW145" s="17"/>
      <c r="SX145" s="17"/>
      <c r="SY145" s="17"/>
      <c r="SZ145" s="17"/>
      <c r="TA145" s="17"/>
      <c r="TB145" s="17"/>
      <c r="TC145" s="17"/>
      <c r="TD145" s="17"/>
      <c r="TE145" s="17"/>
      <c r="TF145" s="17"/>
      <c r="TG145" s="17"/>
      <c r="TH145" s="17"/>
      <c r="TI145" s="17"/>
      <c r="TJ145" s="17"/>
      <c r="TK145" s="17"/>
      <c r="TL145" s="17"/>
      <c r="TM145" s="17"/>
      <c r="TN145" s="17"/>
      <c r="TO145" s="17"/>
      <c r="TP145" s="17"/>
      <c r="TQ145" s="17"/>
      <c r="TR145" s="17"/>
      <c r="TS145" s="17"/>
      <c r="TT145" s="17"/>
      <c r="TU145" s="17"/>
      <c r="TV145" s="17"/>
      <c r="TW145" s="17"/>
      <c r="TX145" s="17"/>
      <c r="TY145" s="17"/>
      <c r="TZ145" s="17"/>
      <c r="UA145" s="17"/>
      <c r="UB145" s="17"/>
      <c r="UC145" s="17"/>
      <c r="UD145" s="17"/>
      <c r="UE145" s="17"/>
      <c r="UF145" s="17"/>
      <c r="UG145" s="17"/>
      <c r="UH145" s="17"/>
      <c r="UI145" s="17"/>
      <c r="UJ145" s="17"/>
      <c r="UK145" s="17"/>
      <c r="UL145" s="17"/>
      <c r="UM145" s="17"/>
      <c r="UN145" s="17"/>
      <c r="UO145" s="17"/>
      <c r="UP145" s="17"/>
      <c r="UQ145" s="17"/>
      <c r="UR145" s="17"/>
      <c r="US145" s="17"/>
      <c r="UT145" s="17"/>
      <c r="UU145" s="17"/>
      <c r="UV145" s="17"/>
      <c r="UW145" s="17"/>
      <c r="UX145" s="17"/>
      <c r="UY145" s="17"/>
      <c r="UZ145" s="17"/>
      <c r="VA145" s="17"/>
      <c r="VB145" s="17"/>
      <c r="VC145" s="17"/>
      <c r="VD145" s="17"/>
      <c r="VE145" s="17"/>
      <c r="VF145" s="17"/>
      <c r="VG145" s="17"/>
      <c r="VH145" s="17"/>
      <c r="VI145" s="17"/>
      <c r="VJ145" s="17"/>
      <c r="VK145" s="17"/>
      <c r="VL145" s="17"/>
      <c r="VM145" s="17"/>
      <c r="VN145" s="17"/>
      <c r="VO145" s="17"/>
      <c r="VP145" s="17"/>
      <c r="VQ145" s="17"/>
      <c r="VR145" s="17"/>
      <c r="VS145" s="17"/>
      <c r="VT145" s="17"/>
      <c r="VU145" s="17"/>
      <c r="VV145" s="17"/>
      <c r="VW145" s="17"/>
      <c r="VX145" s="17"/>
      <c r="VY145" s="17"/>
      <c r="VZ145" s="17"/>
      <c r="WA145" s="17"/>
      <c r="WB145" s="17"/>
      <c r="WC145" s="17"/>
      <c r="WD145" s="17"/>
      <c r="WE145" s="17"/>
      <c r="WF145" s="17"/>
      <c r="WG145" s="17"/>
      <c r="WH145" s="17"/>
      <c r="WI145" s="17"/>
      <c r="WJ145" s="17"/>
      <c r="WK145" s="17"/>
      <c r="WL145" s="17"/>
      <c r="WM145" s="17"/>
      <c r="WN145" s="17"/>
      <c r="WO145" s="17"/>
      <c r="WP145" s="17"/>
      <c r="WQ145" s="17"/>
      <c r="WR145" s="17"/>
      <c r="WS145" s="17"/>
      <c r="WT145" s="17"/>
      <c r="WU145" s="17"/>
      <c r="WV145" s="17"/>
      <c r="WW145" s="17"/>
      <c r="WX145" s="17"/>
      <c r="WY145" s="17"/>
      <c r="WZ145" s="17"/>
      <c r="XA145" s="17"/>
      <c r="XB145" s="17"/>
      <c r="XC145" s="17"/>
      <c r="XD145" s="17"/>
      <c r="XE145" s="17"/>
      <c r="XF145" s="17"/>
      <c r="XG145" s="17"/>
      <c r="XH145" s="17"/>
      <c r="XI145" s="17"/>
      <c r="XJ145" s="17"/>
      <c r="XK145" s="17"/>
      <c r="XL145" s="17"/>
      <c r="XM145" s="17"/>
      <c r="XN145" s="17"/>
      <c r="XO145" s="17"/>
      <c r="XP145" s="17"/>
      <c r="XQ145" s="17"/>
      <c r="XR145" s="17"/>
      <c r="XS145" s="17"/>
      <c r="XT145" s="17"/>
      <c r="XU145" s="17"/>
      <c r="XV145" s="17"/>
      <c r="XW145" s="17"/>
      <c r="XX145" s="17"/>
      <c r="XY145" s="17"/>
      <c r="XZ145" s="17"/>
      <c r="YA145" s="17"/>
      <c r="YB145" s="17"/>
      <c r="YC145" s="17"/>
      <c r="YD145" s="17"/>
      <c r="YE145" s="17"/>
      <c r="YF145" s="17"/>
      <c r="YG145" s="17"/>
      <c r="YH145" s="17"/>
      <c r="YI145" s="17"/>
      <c r="YJ145" s="17"/>
      <c r="YK145" s="17"/>
      <c r="YL145" s="17"/>
      <c r="YM145" s="17"/>
      <c r="YN145" s="17"/>
      <c r="YO145" s="17"/>
      <c r="YP145" s="17"/>
      <c r="YQ145" s="17"/>
      <c r="YR145" s="17"/>
      <c r="YS145" s="17"/>
      <c r="YT145" s="17"/>
      <c r="YU145" s="17"/>
      <c r="YV145" s="17"/>
      <c r="YW145" s="17"/>
      <c r="YX145" s="17"/>
      <c r="YY145" s="17"/>
      <c r="YZ145" s="17"/>
      <c r="ZA145" s="17"/>
      <c r="ZB145" s="17"/>
      <c r="ZC145" s="17"/>
      <c r="ZD145" s="17"/>
      <c r="ZE145" s="17"/>
      <c r="ZF145" s="17"/>
      <c r="ZG145" s="17"/>
      <c r="ZH145" s="17"/>
      <c r="ZI145" s="17"/>
      <c r="ZJ145" s="17"/>
      <c r="ZK145" s="17"/>
      <c r="ZL145" s="17"/>
      <c r="ZM145" s="17"/>
      <c r="ZN145" s="17"/>
      <c r="ZO145" s="17"/>
      <c r="ZP145" s="17"/>
      <c r="ZQ145" s="17"/>
      <c r="ZR145" s="17"/>
      <c r="ZS145" s="17"/>
      <c r="ZT145" s="17"/>
      <c r="ZU145" s="17"/>
      <c r="ZV145" s="17"/>
      <c r="ZW145" s="17"/>
      <c r="ZX145" s="17"/>
      <c r="ZY145" s="17"/>
      <c r="ZZ145" s="17"/>
      <c r="AAA145" s="17"/>
      <c r="AAB145" s="17"/>
      <c r="AAC145" s="17"/>
      <c r="AAD145" s="17"/>
      <c r="AAE145" s="17"/>
      <c r="AAF145" s="17"/>
      <c r="AAG145" s="17"/>
      <c r="AAH145" s="17"/>
      <c r="AAI145" s="17"/>
      <c r="AAJ145" s="17"/>
      <c r="AAK145" s="17"/>
      <c r="AAL145" s="17"/>
      <c r="AAM145" s="17"/>
      <c r="AAN145" s="17"/>
      <c r="AAO145" s="17"/>
      <c r="AAP145" s="17"/>
      <c r="AAQ145" s="17"/>
      <c r="AAR145" s="17"/>
      <c r="AAS145" s="17"/>
      <c r="AAT145" s="17"/>
      <c r="AAU145" s="17"/>
      <c r="AAV145" s="17"/>
      <c r="AAW145" s="17"/>
      <c r="AAX145" s="17"/>
      <c r="AAY145" s="17"/>
      <c r="AAZ145" s="17"/>
      <c r="ABA145" s="17"/>
      <c r="ABB145" s="17"/>
      <c r="ABC145" s="17"/>
      <c r="ABD145" s="17"/>
      <c r="ABE145" s="17"/>
      <c r="ABF145" s="17"/>
      <c r="ABG145" s="17"/>
      <c r="ABH145" s="17"/>
      <c r="ABI145" s="17"/>
      <c r="ABJ145" s="17"/>
      <c r="ABK145" s="17"/>
      <c r="ABL145" s="17"/>
      <c r="ABM145" s="17"/>
      <c r="ABN145" s="17"/>
      <c r="ABO145" s="17"/>
      <c r="ABP145" s="17"/>
      <c r="ABQ145" s="17"/>
      <c r="ABR145" s="17"/>
      <c r="ABS145" s="17"/>
      <c r="ABT145" s="17"/>
      <c r="ABU145" s="17"/>
      <c r="ABV145" s="17"/>
      <c r="ABW145" s="17"/>
      <c r="ABX145" s="17"/>
      <c r="ABY145" s="17"/>
      <c r="ABZ145" s="17"/>
      <c r="ACA145" s="17"/>
      <c r="ACB145" s="17"/>
      <c r="ACC145" s="17"/>
      <c r="ACD145" s="17"/>
      <c r="ACE145" s="17"/>
      <c r="ACF145" s="17"/>
      <c r="ACG145" s="17"/>
      <c r="ACH145" s="17"/>
      <c r="ACI145" s="17"/>
      <c r="ACJ145" s="17"/>
      <c r="ACK145" s="17"/>
      <c r="ACL145" s="17"/>
      <c r="ACM145" s="17"/>
      <c r="ACN145" s="17"/>
      <c r="ACO145" s="17"/>
      <c r="ACP145" s="17"/>
      <c r="ACQ145" s="17"/>
      <c r="ACR145" s="17"/>
      <c r="ACS145" s="17"/>
      <c r="ACT145" s="17"/>
      <c r="ACU145" s="17"/>
      <c r="ACV145" s="17"/>
      <c r="ACW145" s="17"/>
      <c r="ACX145" s="17"/>
      <c r="ACY145" s="17"/>
      <c r="ACZ145" s="17"/>
      <c r="ADA145" s="17"/>
      <c r="ADB145" s="17"/>
      <c r="ADC145" s="17"/>
      <c r="ADD145" s="17"/>
      <c r="ADE145" s="17"/>
      <c r="ADF145" s="17"/>
      <c r="ADG145" s="17"/>
      <c r="ADH145" s="17"/>
      <c r="ADI145" s="17"/>
      <c r="ADJ145" s="17"/>
      <c r="ADK145" s="17"/>
      <c r="ADL145" s="17"/>
      <c r="ADM145" s="17"/>
      <c r="ADN145" s="17"/>
      <c r="ADO145" s="17"/>
      <c r="ADP145" s="17"/>
      <c r="ADQ145" s="17"/>
      <c r="ADR145" s="17"/>
      <c r="ADS145" s="17"/>
      <c r="ADT145" s="17"/>
      <c r="ADU145" s="17"/>
      <c r="ADV145" s="17"/>
      <c r="ADW145" s="17"/>
      <c r="ADX145" s="17"/>
      <c r="ADY145" s="17"/>
      <c r="ADZ145" s="17"/>
      <c r="AEA145" s="17"/>
      <c r="AEB145" s="17"/>
      <c r="AEC145" s="17"/>
      <c r="AED145" s="17"/>
      <c r="AEE145" s="17"/>
      <c r="AEF145" s="17"/>
      <c r="AEG145" s="17"/>
      <c r="AEH145" s="17"/>
      <c r="AEI145" s="17"/>
      <c r="AEJ145" s="17"/>
      <c r="AEK145" s="17"/>
      <c r="AEL145" s="17"/>
      <c r="AEM145" s="17"/>
      <c r="AEN145" s="17"/>
      <c r="AEO145" s="17"/>
      <c r="AEP145" s="17"/>
      <c r="AEQ145" s="17"/>
      <c r="AER145" s="17"/>
      <c r="AES145" s="17"/>
      <c r="AET145" s="17"/>
      <c r="AEU145" s="17"/>
      <c r="AEV145" s="17"/>
      <c r="AEW145" s="17"/>
      <c r="AEX145" s="17"/>
      <c r="AEY145" s="17"/>
      <c r="AEZ145" s="17"/>
      <c r="AFA145" s="17"/>
      <c r="AFB145" s="17"/>
      <c r="AFC145" s="17"/>
      <c r="AFD145" s="17"/>
      <c r="AFE145" s="17"/>
      <c r="AFF145" s="17"/>
      <c r="AFG145" s="17"/>
      <c r="AFH145" s="17"/>
      <c r="AFI145" s="17"/>
      <c r="AFJ145" s="17"/>
      <c r="AFK145" s="17"/>
      <c r="AFL145" s="17"/>
      <c r="AFM145" s="17"/>
      <c r="AFN145" s="17"/>
      <c r="AFO145" s="17"/>
      <c r="AFP145" s="17"/>
      <c r="AFQ145" s="17"/>
      <c r="AFR145" s="17"/>
      <c r="AFS145" s="17"/>
      <c r="AFT145" s="17"/>
      <c r="AFU145" s="17"/>
      <c r="AFV145" s="17"/>
      <c r="AFW145" s="17"/>
      <c r="AFX145" s="17"/>
      <c r="AFY145" s="17"/>
      <c r="AFZ145" s="17"/>
      <c r="AGA145" s="17"/>
      <c r="AGB145" s="17"/>
      <c r="AGC145" s="17"/>
      <c r="AGD145" s="17"/>
      <c r="AGE145" s="17"/>
      <c r="AGF145" s="17"/>
      <c r="AGG145" s="17"/>
      <c r="AGH145" s="17"/>
      <c r="AGI145" s="17"/>
      <c r="AGJ145" s="17"/>
      <c r="AGK145" s="17"/>
      <c r="AGL145" s="17"/>
      <c r="AGM145" s="17"/>
      <c r="AGN145" s="17"/>
      <c r="AGO145" s="17"/>
      <c r="AGP145" s="17"/>
      <c r="AGQ145" s="17"/>
      <c r="AGR145" s="17"/>
      <c r="AGS145" s="17"/>
      <c r="AGT145" s="17"/>
      <c r="AGU145" s="17"/>
      <c r="AGV145" s="17"/>
      <c r="AGW145" s="17"/>
      <c r="AGX145" s="17"/>
      <c r="AGY145" s="17"/>
      <c r="AGZ145" s="17"/>
      <c r="AHA145" s="17"/>
      <c r="AHB145" s="17"/>
      <c r="AHC145" s="17"/>
      <c r="AHD145" s="17"/>
      <c r="AHE145" s="17"/>
      <c r="AHF145" s="17"/>
      <c r="AHG145" s="17"/>
      <c r="AHH145" s="17"/>
      <c r="AHI145" s="17"/>
      <c r="AHJ145" s="17"/>
      <c r="AHK145" s="17"/>
      <c r="AHL145" s="17"/>
      <c r="AHM145" s="17"/>
      <c r="AHN145" s="17"/>
      <c r="AHO145" s="17"/>
      <c r="AHP145" s="17"/>
      <c r="AHQ145" s="17"/>
      <c r="AHR145" s="17"/>
      <c r="AHS145" s="17"/>
      <c r="AHT145" s="17"/>
      <c r="AHU145" s="17"/>
      <c r="AHV145" s="17"/>
      <c r="AHW145" s="17"/>
      <c r="AHX145" s="17"/>
      <c r="AHY145" s="17"/>
      <c r="AHZ145" s="17"/>
      <c r="AIA145" s="17"/>
      <c r="AIB145" s="17"/>
      <c r="AIC145" s="17"/>
      <c r="AID145" s="17"/>
      <c r="AIE145" s="17"/>
      <c r="AIF145" s="17"/>
      <c r="AIG145" s="17"/>
      <c r="AIH145" s="17"/>
      <c r="AII145" s="17"/>
      <c r="AIJ145" s="17"/>
      <c r="AIK145" s="17"/>
      <c r="AIL145" s="17"/>
      <c r="AIM145" s="17"/>
      <c r="AIN145" s="17"/>
      <c r="AIO145" s="17"/>
      <c r="AIP145" s="17"/>
      <c r="AIQ145" s="17"/>
      <c r="AIR145" s="17"/>
      <c r="AIS145" s="17"/>
      <c r="AIT145" s="17"/>
      <c r="AIU145" s="17"/>
      <c r="AIV145" s="17"/>
      <c r="AIW145" s="17"/>
      <c r="AIX145" s="17"/>
      <c r="AIY145" s="17"/>
      <c r="AIZ145" s="17"/>
      <c r="AJA145" s="17"/>
      <c r="AJB145" s="17"/>
      <c r="AJC145" s="17"/>
      <c r="AJD145" s="17"/>
      <c r="AJE145" s="17"/>
      <c r="AJF145" s="17"/>
      <c r="AJG145" s="17"/>
      <c r="AJH145" s="17"/>
      <c r="AJI145" s="17"/>
      <c r="AJJ145" s="17"/>
      <c r="AJK145" s="17"/>
      <c r="AJL145" s="17"/>
      <c r="AJM145" s="17"/>
      <c r="AJN145" s="17"/>
      <c r="AJO145" s="17"/>
      <c r="AJP145" s="17"/>
      <c r="AJQ145" s="17"/>
      <c r="AJR145" s="17"/>
      <c r="AJS145" s="17"/>
      <c r="AJT145" s="17"/>
      <c r="AJU145" s="17"/>
      <c r="AJV145" s="17"/>
      <c r="AJW145" s="17"/>
      <c r="AJX145" s="17"/>
      <c r="AJY145" s="17"/>
      <c r="AJZ145" s="17"/>
      <c r="AKA145" s="17"/>
      <c r="AKB145" s="17"/>
      <c r="AKC145" s="17"/>
      <c r="AKD145" s="17"/>
      <c r="AKE145" s="17"/>
      <c r="AKF145" s="17"/>
      <c r="AKG145" s="17"/>
      <c r="AKH145" s="17"/>
      <c r="AKI145" s="17"/>
      <c r="AKJ145" s="17"/>
      <c r="AKK145" s="17"/>
      <c r="AKL145" s="17"/>
      <c r="AKM145" s="17"/>
      <c r="AKN145" s="17"/>
      <c r="AKO145" s="17"/>
      <c r="AKP145" s="17"/>
      <c r="AKQ145" s="17"/>
      <c r="AKR145" s="17"/>
      <c r="AKS145" s="17"/>
      <c r="AKT145" s="17"/>
      <c r="AKU145" s="17"/>
      <c r="AKV145" s="17"/>
      <c r="AKW145" s="17"/>
      <c r="AKX145" s="17"/>
      <c r="AKY145" s="17"/>
      <c r="AKZ145" s="17"/>
      <c r="ALA145" s="17"/>
      <c r="ALB145" s="17"/>
      <c r="ALC145" s="17"/>
      <c r="ALD145" s="17"/>
      <c r="ALE145" s="17"/>
      <c r="ALF145" s="17"/>
      <c r="ALG145" s="17"/>
      <c r="ALH145" s="17"/>
      <c r="ALI145" s="17"/>
      <c r="ALJ145" s="17"/>
      <c r="ALK145" s="17"/>
      <c r="ALL145" s="17"/>
      <c r="ALM145" s="17"/>
      <c r="ALN145" s="17"/>
      <c r="ALO145" s="17"/>
      <c r="ALP145" s="17"/>
      <c r="ALQ145" s="17"/>
      <c r="ALR145" s="17"/>
      <c r="ALS145" s="17"/>
      <c r="ALT145" s="17"/>
      <c r="ALU145" s="17"/>
      <c r="ALV145" s="17"/>
      <c r="ALW145" s="17"/>
      <c r="ALX145" s="17"/>
      <c r="ALY145" s="17"/>
      <c r="ALZ145" s="17"/>
      <c r="AMA145" s="17"/>
      <c r="AMB145" s="17"/>
      <c r="AMC145" s="17"/>
      <c r="AMD145" s="17"/>
      <c r="AME145" s="17"/>
      <c r="AMF145" s="17"/>
      <c r="AMG145" s="17"/>
      <c r="AMH145" s="17"/>
      <c r="AMI145" s="17"/>
      <c r="AMJ145" s="17"/>
      <c r="AMK145" s="17"/>
      <c r="AML145" s="17"/>
      <c r="AMM145" s="17"/>
      <c r="AMN145" s="17"/>
      <c r="AMO145" s="17"/>
      <c r="AMP145" s="17"/>
      <c r="AMQ145" s="17"/>
      <c r="AMR145" s="17"/>
      <c r="AMS145" s="17"/>
      <c r="AMT145" s="17"/>
      <c r="AMU145" s="17"/>
      <c r="AMV145" s="17"/>
      <c r="AMW145" s="17"/>
      <c r="AMX145" s="17"/>
      <c r="AMY145" s="17"/>
      <c r="AMZ145" s="17"/>
      <c r="ANA145" s="17"/>
      <c r="ANB145" s="17"/>
      <c r="ANC145" s="17"/>
      <c r="AND145" s="17"/>
      <c r="ANE145" s="17"/>
      <c r="ANF145" s="17"/>
      <c r="ANG145" s="17"/>
      <c r="ANH145" s="17"/>
      <c r="ANI145" s="17"/>
      <c r="ANJ145" s="17"/>
      <c r="ANK145" s="17"/>
      <c r="ANL145" s="17"/>
      <c r="ANM145" s="17"/>
      <c r="ANN145" s="17"/>
      <c r="ANO145" s="17"/>
      <c r="ANP145" s="17"/>
      <c r="ANQ145" s="17"/>
      <c r="ANR145" s="17"/>
      <c r="ANS145" s="17"/>
      <c r="ANT145" s="17"/>
      <c r="ANU145" s="17"/>
      <c r="ANV145" s="17"/>
      <c r="ANW145" s="17"/>
      <c r="ANX145" s="17"/>
      <c r="ANY145" s="17"/>
      <c r="ANZ145" s="17"/>
      <c r="AOA145" s="17"/>
      <c r="AOB145" s="17"/>
      <c r="AOC145" s="17"/>
      <c r="AOD145" s="17"/>
      <c r="AOE145" s="17"/>
      <c r="AOF145" s="17"/>
      <c r="AOG145" s="17"/>
      <c r="AOH145" s="17"/>
      <c r="AOI145" s="17"/>
      <c r="AOJ145" s="17"/>
      <c r="AOK145" s="17"/>
      <c r="AOL145" s="17"/>
      <c r="AOM145" s="17"/>
      <c r="AON145" s="17"/>
      <c r="AOO145" s="17"/>
      <c r="AOP145" s="17"/>
      <c r="AOQ145" s="17"/>
      <c r="AOR145" s="17"/>
      <c r="AOS145" s="17"/>
      <c r="AOT145" s="17"/>
      <c r="AOU145" s="17"/>
      <c r="AOV145" s="17"/>
      <c r="AOW145" s="17"/>
      <c r="AOX145" s="17"/>
      <c r="AOY145" s="17"/>
      <c r="AOZ145" s="17"/>
      <c r="APA145" s="17"/>
      <c r="APB145" s="17"/>
      <c r="APC145" s="17"/>
      <c r="APD145" s="17"/>
      <c r="APE145" s="17"/>
      <c r="APF145" s="17"/>
      <c r="APG145" s="17"/>
      <c r="APH145" s="17"/>
      <c r="API145" s="17"/>
      <c r="APJ145" s="17"/>
      <c r="APK145" s="17"/>
      <c r="APL145" s="17"/>
      <c r="APM145" s="17"/>
      <c r="APN145" s="17"/>
      <c r="APO145" s="17"/>
      <c r="APP145" s="17"/>
      <c r="APQ145" s="17"/>
      <c r="APR145" s="17"/>
      <c r="APS145" s="17"/>
      <c r="APT145" s="17"/>
      <c r="APU145" s="17"/>
      <c r="APV145" s="17"/>
      <c r="APW145" s="17"/>
      <c r="APX145" s="17"/>
      <c r="APY145" s="17"/>
      <c r="APZ145" s="17"/>
      <c r="AQA145" s="17"/>
      <c r="AQB145" s="17"/>
      <c r="AQC145" s="17"/>
      <c r="AQD145" s="17"/>
      <c r="AQE145" s="17"/>
      <c r="AQF145" s="17"/>
      <c r="AQG145" s="17"/>
      <c r="AQH145" s="17"/>
      <c r="AQI145" s="17"/>
      <c r="AQJ145" s="17"/>
      <c r="AQK145" s="17"/>
      <c r="AQL145" s="17"/>
      <c r="AQM145" s="17"/>
      <c r="AQN145" s="17"/>
      <c r="AQO145" s="17"/>
      <c r="AQP145" s="17"/>
      <c r="AQQ145" s="17"/>
      <c r="AQR145" s="17"/>
      <c r="AQS145" s="17"/>
      <c r="AQT145" s="17"/>
      <c r="AQU145" s="17"/>
      <c r="AQV145" s="17"/>
      <c r="AQW145" s="17"/>
      <c r="AQX145" s="17"/>
      <c r="AQY145" s="17"/>
      <c r="AQZ145" s="17"/>
      <c r="ARA145" s="17"/>
      <c r="ARB145" s="17"/>
      <c r="ARC145" s="17"/>
      <c r="ARD145" s="17"/>
      <c r="ARE145" s="17"/>
      <c r="ARF145" s="17"/>
      <c r="ARG145" s="17"/>
      <c r="ARH145" s="17"/>
      <c r="ARI145" s="17"/>
      <c r="ARJ145" s="17"/>
      <c r="ARK145" s="17"/>
      <c r="ARL145" s="17"/>
      <c r="ARM145" s="17"/>
      <c r="ARN145" s="17"/>
      <c r="ARO145" s="17"/>
      <c r="ARP145" s="17"/>
      <c r="ARQ145" s="17"/>
      <c r="ARR145" s="17"/>
      <c r="ARS145" s="17"/>
      <c r="ART145" s="17"/>
      <c r="ARU145" s="17"/>
      <c r="ARV145" s="17"/>
      <c r="ARW145" s="17"/>
      <c r="ARX145" s="17"/>
      <c r="ARY145" s="17"/>
      <c r="ARZ145" s="17"/>
      <c r="ASA145" s="17"/>
      <c r="ASB145" s="17"/>
      <c r="ASC145" s="17"/>
      <c r="ASD145" s="17"/>
      <c r="ASE145" s="17"/>
      <c r="ASF145" s="17"/>
      <c r="ASG145" s="17"/>
      <c r="ASH145" s="17"/>
      <c r="ASI145" s="17"/>
      <c r="ASJ145" s="17"/>
      <c r="ASK145" s="17"/>
      <c r="ASL145" s="17"/>
      <c r="ASM145" s="17"/>
      <c r="ASN145" s="17"/>
      <c r="ASO145" s="17"/>
      <c r="ASP145" s="17"/>
      <c r="ASQ145" s="17"/>
      <c r="ASR145" s="17"/>
      <c r="ASS145" s="17"/>
      <c r="AST145" s="17"/>
      <c r="ASU145" s="17"/>
      <c r="ASV145" s="17"/>
      <c r="ASW145" s="17"/>
      <c r="ASX145" s="17"/>
      <c r="ASY145" s="17"/>
      <c r="ASZ145" s="17"/>
      <c r="ATA145" s="17"/>
      <c r="ATB145" s="17"/>
      <c r="ATC145" s="17"/>
      <c r="ATD145" s="17"/>
      <c r="ATE145" s="17"/>
      <c r="ATF145" s="17"/>
      <c r="ATG145" s="17"/>
      <c r="ATH145" s="17"/>
      <c r="ATI145" s="17"/>
      <c r="ATJ145" s="17"/>
      <c r="ATK145" s="17"/>
      <c r="ATL145" s="17"/>
      <c r="ATM145" s="17"/>
      <c r="ATN145" s="17"/>
      <c r="ATO145" s="17"/>
      <c r="ATP145" s="17"/>
      <c r="ATQ145" s="17"/>
      <c r="ATR145" s="17"/>
      <c r="ATS145" s="17"/>
      <c r="ATT145" s="17"/>
      <c r="ATU145" s="17"/>
      <c r="ATV145" s="17"/>
      <c r="ATW145" s="17"/>
      <c r="ATX145" s="17"/>
      <c r="ATY145" s="17"/>
      <c r="ATZ145" s="17"/>
      <c r="AUA145" s="17"/>
      <c r="AUB145" s="17"/>
      <c r="AUC145" s="17"/>
      <c r="AUD145" s="17"/>
      <c r="AUE145" s="17"/>
      <c r="AUF145" s="17"/>
      <c r="AUG145" s="17"/>
      <c r="AUH145" s="17"/>
      <c r="AUI145" s="17"/>
      <c r="AUJ145" s="17"/>
      <c r="AUK145" s="17"/>
      <c r="AUL145" s="17"/>
      <c r="AUM145" s="17"/>
      <c r="AUN145" s="17"/>
      <c r="AUO145" s="17"/>
      <c r="AUP145" s="17"/>
      <c r="AUQ145" s="17"/>
      <c r="AUR145" s="17"/>
      <c r="AUS145" s="17"/>
      <c r="AUT145" s="17"/>
      <c r="AUU145" s="17"/>
      <c r="AUV145" s="17"/>
      <c r="AUW145" s="17"/>
      <c r="AUX145" s="17"/>
      <c r="AUY145" s="17"/>
      <c r="AUZ145" s="17"/>
      <c r="AVA145" s="17"/>
      <c r="AVB145" s="17"/>
      <c r="AVC145" s="17"/>
      <c r="AVD145" s="17"/>
      <c r="AVE145" s="17"/>
      <c r="AVF145" s="17"/>
      <c r="AVG145" s="17"/>
      <c r="AVH145" s="17"/>
      <c r="AVI145" s="17"/>
      <c r="AVJ145" s="17"/>
      <c r="AVK145" s="17"/>
      <c r="AVL145" s="17"/>
      <c r="AVM145" s="17"/>
      <c r="AVN145" s="17"/>
      <c r="AVO145" s="17"/>
      <c r="AVP145" s="17"/>
      <c r="AVQ145" s="17"/>
      <c r="AVR145" s="17"/>
      <c r="AVS145" s="17"/>
      <c r="AVT145" s="17"/>
      <c r="AVU145" s="17"/>
      <c r="AVV145" s="17"/>
      <c r="AVW145" s="17"/>
      <c r="AVX145" s="17"/>
      <c r="AVY145" s="17"/>
      <c r="AVZ145" s="17"/>
      <c r="AWA145" s="17"/>
      <c r="AWB145" s="17"/>
      <c r="AWC145" s="17"/>
      <c r="AWD145" s="17"/>
      <c r="AWE145" s="17"/>
      <c r="AWF145" s="17"/>
      <c r="AWG145" s="17"/>
      <c r="AWH145" s="17"/>
      <c r="AWI145" s="17"/>
      <c r="AWJ145" s="17"/>
      <c r="AWK145" s="17"/>
      <c r="AWL145" s="17"/>
      <c r="AWM145" s="17"/>
      <c r="AWN145" s="17"/>
      <c r="AWO145" s="17"/>
      <c r="AWP145" s="17"/>
      <c r="AWQ145" s="17"/>
      <c r="AWR145" s="17"/>
      <c r="AWS145" s="17"/>
      <c r="AWT145" s="17"/>
      <c r="AWU145" s="17"/>
      <c r="AWV145" s="17"/>
      <c r="AWW145" s="17"/>
      <c r="AWX145" s="17"/>
      <c r="AWY145" s="17"/>
      <c r="AWZ145" s="17"/>
      <c r="AXA145" s="17"/>
      <c r="AXB145" s="17"/>
      <c r="AXC145" s="17"/>
      <c r="AXD145" s="17"/>
      <c r="AXE145" s="17"/>
      <c r="AXF145" s="17"/>
      <c r="AXG145" s="17"/>
      <c r="AXH145" s="17"/>
      <c r="AXI145" s="17"/>
      <c r="AXJ145" s="17"/>
      <c r="AXK145" s="17"/>
      <c r="AXL145" s="17"/>
      <c r="AXM145" s="17"/>
      <c r="AXN145" s="17"/>
      <c r="AXO145" s="17"/>
      <c r="AXP145" s="17"/>
      <c r="AXQ145" s="17"/>
      <c r="AXR145" s="17"/>
      <c r="AXS145" s="17"/>
      <c r="AXT145" s="17"/>
      <c r="AXU145" s="17"/>
      <c r="AXV145" s="17"/>
      <c r="AXW145" s="17"/>
      <c r="AXX145" s="17"/>
      <c r="AXY145" s="17"/>
      <c r="AXZ145" s="17"/>
      <c r="AYA145" s="17"/>
      <c r="AYB145" s="17"/>
      <c r="AYC145" s="17"/>
      <c r="AYD145" s="17"/>
      <c r="AYE145" s="17"/>
      <c r="AYF145" s="17"/>
      <c r="AYG145" s="17"/>
      <c r="AYH145" s="17"/>
      <c r="AYI145" s="17"/>
      <c r="AYJ145" s="17"/>
      <c r="AYK145" s="17"/>
      <c r="AYL145" s="17"/>
      <c r="AYM145" s="17"/>
      <c r="AYN145" s="17"/>
      <c r="AYO145" s="17"/>
      <c r="AYP145" s="17"/>
      <c r="AYQ145" s="17"/>
      <c r="AYR145" s="17"/>
      <c r="AYS145" s="17"/>
      <c r="AYT145" s="17"/>
      <c r="AYU145" s="17"/>
      <c r="AYV145" s="17"/>
      <c r="AYW145" s="17"/>
      <c r="AYX145" s="17"/>
      <c r="AYY145" s="17"/>
      <c r="AYZ145" s="17"/>
      <c r="AZA145" s="17"/>
      <c r="AZB145" s="17"/>
      <c r="AZC145" s="17"/>
      <c r="AZD145" s="17"/>
      <c r="AZE145" s="17"/>
      <c r="AZF145" s="17"/>
      <c r="AZG145" s="17"/>
      <c r="AZH145" s="17"/>
      <c r="AZI145" s="17"/>
      <c r="AZJ145" s="17"/>
      <c r="AZK145" s="17"/>
      <c r="AZL145" s="17"/>
      <c r="AZM145" s="17"/>
      <c r="AZN145" s="17"/>
      <c r="AZO145" s="17"/>
      <c r="AZP145" s="17"/>
      <c r="AZQ145" s="17"/>
      <c r="AZR145" s="17"/>
      <c r="AZS145" s="17"/>
      <c r="AZT145" s="17"/>
      <c r="AZU145" s="17"/>
      <c r="AZV145" s="17"/>
      <c r="AZW145" s="17"/>
      <c r="AZX145" s="17"/>
      <c r="AZY145" s="17"/>
      <c r="AZZ145" s="17"/>
      <c r="BAA145" s="17"/>
      <c r="BAB145" s="17"/>
      <c r="BAC145" s="17"/>
      <c r="BAD145" s="17"/>
      <c r="BAE145" s="17"/>
      <c r="BAF145" s="17"/>
      <c r="BAG145" s="17"/>
      <c r="BAH145" s="17"/>
      <c r="BAI145" s="17"/>
      <c r="BAJ145" s="17"/>
      <c r="BAK145" s="17"/>
      <c r="BAL145" s="17"/>
      <c r="BAM145" s="17"/>
      <c r="BAN145" s="17"/>
      <c r="BAO145" s="17"/>
      <c r="BAP145" s="17"/>
      <c r="BAQ145" s="17"/>
      <c r="BAR145" s="17"/>
      <c r="BAS145" s="17"/>
      <c r="BAT145" s="17"/>
      <c r="BAU145" s="17"/>
      <c r="BAV145" s="17"/>
      <c r="BAW145" s="17"/>
      <c r="BAX145" s="17"/>
      <c r="BAY145" s="17"/>
      <c r="BAZ145" s="17"/>
      <c r="BBA145" s="17"/>
      <c r="BBB145" s="17"/>
      <c r="BBC145" s="17"/>
      <c r="BBD145" s="17"/>
      <c r="BBE145" s="17"/>
      <c r="BBF145" s="17"/>
      <c r="BBG145" s="17"/>
      <c r="BBH145" s="17"/>
      <c r="BBI145" s="17"/>
      <c r="BBJ145" s="17"/>
      <c r="BBK145" s="17"/>
      <c r="BBL145" s="17"/>
      <c r="BBM145" s="17"/>
      <c r="BBN145" s="17"/>
      <c r="BBO145" s="17"/>
      <c r="BBP145" s="17"/>
      <c r="BBQ145" s="17"/>
      <c r="BBR145" s="17"/>
      <c r="BBS145" s="17"/>
      <c r="BBT145" s="17"/>
      <c r="BBU145" s="17"/>
      <c r="BBV145" s="17"/>
      <c r="BBW145" s="17"/>
      <c r="BBX145" s="17"/>
      <c r="BBY145" s="17"/>
      <c r="BBZ145" s="17"/>
      <c r="BCA145" s="17"/>
      <c r="BCB145" s="17"/>
      <c r="BCC145" s="17"/>
      <c r="BCD145" s="17"/>
      <c r="BCE145" s="17"/>
      <c r="BCF145" s="17"/>
      <c r="BCG145" s="17"/>
      <c r="BCH145" s="17"/>
      <c r="BCI145" s="17"/>
      <c r="BCJ145" s="17"/>
      <c r="BCK145" s="17"/>
      <c r="BCL145" s="17"/>
      <c r="BCM145" s="17"/>
      <c r="BCN145" s="17"/>
      <c r="BCO145" s="17"/>
      <c r="BCP145" s="17"/>
      <c r="BCQ145" s="17"/>
      <c r="BCR145" s="17"/>
      <c r="BCS145" s="17"/>
      <c r="BCT145" s="17"/>
      <c r="BCU145" s="17"/>
      <c r="BCV145" s="17"/>
      <c r="BCW145" s="17"/>
      <c r="BCX145" s="17"/>
      <c r="BCY145" s="17"/>
      <c r="BCZ145" s="17"/>
      <c r="BDA145" s="17"/>
      <c r="BDB145" s="17"/>
      <c r="BDC145" s="17"/>
      <c r="BDD145" s="17"/>
      <c r="BDE145" s="17"/>
      <c r="BDF145" s="17"/>
      <c r="BDG145" s="17"/>
      <c r="BDH145" s="17"/>
      <c r="BDI145" s="17"/>
      <c r="BDJ145" s="17"/>
      <c r="BDK145" s="17"/>
      <c r="BDL145" s="17"/>
      <c r="BDM145" s="17"/>
      <c r="BDN145" s="17"/>
      <c r="BDO145" s="17"/>
      <c r="BDP145" s="17"/>
      <c r="BDQ145" s="17"/>
      <c r="BDR145" s="17"/>
      <c r="BDS145" s="17"/>
      <c r="BDT145" s="17"/>
      <c r="BDU145" s="17"/>
      <c r="BDV145" s="17"/>
      <c r="BDW145" s="17"/>
      <c r="BDX145" s="17"/>
      <c r="BDY145" s="17"/>
      <c r="BDZ145" s="17"/>
      <c r="BEA145" s="17"/>
      <c r="BEB145" s="17"/>
      <c r="BEC145" s="17"/>
      <c r="BED145" s="17"/>
      <c r="BEE145" s="17"/>
      <c r="BEF145" s="17"/>
      <c r="BEG145" s="17"/>
      <c r="BEH145" s="17"/>
      <c r="BEI145" s="17"/>
      <c r="BEJ145" s="17"/>
      <c r="BEK145" s="17"/>
      <c r="BEL145" s="17"/>
      <c r="BEM145" s="17"/>
      <c r="BEN145" s="17"/>
      <c r="BEO145" s="17"/>
      <c r="BEP145" s="17"/>
      <c r="BEQ145" s="17"/>
      <c r="BER145" s="17"/>
      <c r="BES145" s="17"/>
      <c r="BET145" s="17"/>
      <c r="BEU145" s="17"/>
      <c r="BEV145" s="17"/>
      <c r="BEW145" s="17"/>
      <c r="BEX145" s="17"/>
      <c r="BEY145" s="17"/>
      <c r="BEZ145" s="17"/>
      <c r="BFA145" s="17"/>
      <c r="BFB145" s="17"/>
      <c r="BFC145" s="17"/>
      <c r="BFD145" s="17"/>
      <c r="BFE145" s="17"/>
      <c r="BFF145" s="17"/>
      <c r="BFG145" s="17"/>
      <c r="BFH145" s="17"/>
      <c r="BFI145" s="17"/>
      <c r="BFJ145" s="17"/>
      <c r="BFK145" s="17"/>
      <c r="BFL145" s="17"/>
      <c r="BFM145" s="17"/>
      <c r="BFN145" s="17"/>
      <c r="BFO145" s="17"/>
      <c r="BFP145" s="17"/>
      <c r="BFQ145" s="17"/>
      <c r="BFR145" s="17"/>
      <c r="BFS145" s="17"/>
      <c r="BFT145" s="17"/>
      <c r="BFU145" s="17"/>
      <c r="BFV145" s="17"/>
      <c r="BFW145" s="17"/>
      <c r="BFX145" s="17"/>
      <c r="BFY145" s="17"/>
      <c r="BFZ145" s="17"/>
      <c r="BGA145" s="17"/>
      <c r="BGB145" s="17"/>
      <c r="BGC145" s="17"/>
      <c r="BGD145" s="17"/>
      <c r="BGE145" s="17"/>
      <c r="BGF145" s="17"/>
      <c r="BGG145" s="17"/>
      <c r="BGH145" s="17"/>
      <c r="BGI145" s="17"/>
      <c r="BGJ145" s="17"/>
      <c r="BGK145" s="17"/>
      <c r="BGL145" s="17"/>
      <c r="BGM145" s="17"/>
      <c r="BGN145" s="17"/>
      <c r="BGO145" s="17"/>
      <c r="BGP145" s="17"/>
      <c r="BGQ145" s="17"/>
      <c r="BGR145" s="17"/>
      <c r="BGS145" s="17"/>
      <c r="BGT145" s="17"/>
      <c r="BGU145" s="17"/>
      <c r="BGV145" s="17"/>
      <c r="BGW145" s="17"/>
      <c r="BGX145" s="17"/>
      <c r="BGY145" s="17"/>
      <c r="BGZ145" s="17"/>
      <c r="BHA145" s="17"/>
      <c r="BHB145" s="17"/>
      <c r="BHC145" s="17"/>
      <c r="BHD145" s="17"/>
      <c r="BHE145" s="17"/>
      <c r="BHF145" s="17"/>
      <c r="BHG145" s="17"/>
      <c r="BHH145" s="17"/>
      <c r="BHI145" s="17"/>
      <c r="BHJ145" s="17"/>
      <c r="BHK145" s="17"/>
      <c r="BHL145" s="17"/>
      <c r="BHM145" s="17"/>
      <c r="BHN145" s="17"/>
      <c r="BHO145" s="17"/>
      <c r="BHP145" s="17"/>
      <c r="BHQ145" s="17"/>
      <c r="BHR145" s="17"/>
      <c r="BHS145" s="17"/>
      <c r="BHT145" s="17"/>
      <c r="BHU145" s="17"/>
      <c r="BHV145" s="17"/>
      <c r="BHW145" s="17"/>
      <c r="BHX145" s="17"/>
      <c r="BHY145" s="17"/>
      <c r="BHZ145" s="17"/>
      <c r="BIA145" s="17"/>
      <c r="BIB145" s="17"/>
      <c r="BIC145" s="17"/>
      <c r="BID145" s="17"/>
      <c r="BIE145" s="17"/>
      <c r="BIF145" s="17"/>
      <c r="BIG145" s="17"/>
      <c r="BIH145" s="17"/>
      <c r="BII145" s="17"/>
      <c r="BIJ145" s="17"/>
      <c r="BIK145" s="17"/>
      <c r="BIL145" s="17"/>
      <c r="BIM145" s="17"/>
      <c r="BIN145" s="17"/>
      <c r="BIO145" s="17"/>
      <c r="BIP145" s="17"/>
      <c r="BIQ145" s="17"/>
      <c r="BIR145" s="17"/>
      <c r="BIS145" s="17"/>
      <c r="BIT145" s="17"/>
      <c r="BIU145" s="17"/>
      <c r="BIV145" s="17"/>
      <c r="BIW145" s="17"/>
      <c r="BIX145" s="17"/>
      <c r="BIY145" s="17"/>
      <c r="BIZ145" s="17"/>
      <c r="BJA145" s="17"/>
      <c r="BJB145" s="17"/>
      <c r="BJC145" s="17"/>
      <c r="BJD145" s="17"/>
      <c r="BJE145" s="17"/>
      <c r="BJF145" s="17"/>
      <c r="BJG145" s="17"/>
      <c r="BJH145" s="17"/>
      <c r="BJI145" s="17"/>
      <c r="BJJ145" s="17"/>
      <c r="BJK145" s="17"/>
      <c r="BJL145" s="17"/>
      <c r="BJM145" s="17"/>
      <c r="BJN145" s="17"/>
      <c r="BJO145" s="17"/>
      <c r="BJP145" s="17"/>
      <c r="BJQ145" s="17"/>
      <c r="BJR145" s="17"/>
      <c r="BJS145" s="17"/>
      <c r="BJT145" s="17"/>
      <c r="BJU145" s="17"/>
      <c r="BJV145" s="17"/>
      <c r="BJW145" s="17"/>
      <c r="BJX145" s="17"/>
      <c r="BJY145" s="17"/>
      <c r="BJZ145" s="17"/>
      <c r="BKA145" s="17"/>
      <c r="BKB145" s="17"/>
      <c r="BKC145" s="17"/>
      <c r="BKD145" s="17"/>
      <c r="BKE145" s="17"/>
      <c r="BKF145" s="17"/>
      <c r="BKG145" s="17"/>
      <c r="BKH145" s="17"/>
      <c r="BKI145" s="17"/>
      <c r="BKJ145" s="17"/>
      <c r="BKK145" s="17"/>
      <c r="BKL145" s="17"/>
      <c r="BKM145" s="17"/>
      <c r="BKN145" s="17"/>
      <c r="BKO145" s="17"/>
      <c r="BKP145" s="17"/>
      <c r="BKQ145" s="17"/>
      <c r="BKR145" s="17"/>
      <c r="BKS145" s="17"/>
      <c r="BKT145" s="17"/>
      <c r="BKU145" s="17"/>
      <c r="BKV145" s="17"/>
      <c r="BKW145" s="17"/>
      <c r="BKX145" s="17"/>
      <c r="BKY145" s="17"/>
      <c r="BKZ145" s="17"/>
      <c r="BLA145" s="17"/>
      <c r="BLB145" s="17"/>
      <c r="BLC145" s="17"/>
      <c r="BLD145" s="17"/>
      <c r="BLE145" s="17"/>
      <c r="BLF145" s="17"/>
      <c r="BLG145" s="17"/>
      <c r="BLH145" s="17"/>
      <c r="BLI145" s="17"/>
      <c r="BLJ145" s="17"/>
      <c r="BLK145" s="17"/>
      <c r="BLL145" s="17"/>
      <c r="BLM145" s="17"/>
      <c r="BLN145" s="17"/>
      <c r="BLO145" s="17"/>
      <c r="BLP145" s="17"/>
      <c r="BLQ145" s="17"/>
      <c r="BLR145" s="17"/>
      <c r="BLS145" s="17"/>
      <c r="BLT145" s="17"/>
      <c r="BLU145" s="17"/>
      <c r="BLV145" s="17"/>
      <c r="BLW145" s="17"/>
      <c r="BLX145" s="17"/>
      <c r="BLY145" s="17"/>
      <c r="BLZ145" s="17"/>
      <c r="BMA145" s="17"/>
      <c r="BMB145" s="17"/>
      <c r="BMC145" s="17"/>
      <c r="BMD145" s="17"/>
      <c r="BME145" s="17"/>
      <c r="BMF145" s="17"/>
      <c r="BMG145" s="17"/>
      <c r="BMH145" s="17"/>
      <c r="BMI145" s="17"/>
      <c r="BMJ145" s="17"/>
      <c r="BMK145" s="17"/>
      <c r="BML145" s="17"/>
      <c r="BMM145" s="17"/>
      <c r="BMN145" s="17"/>
      <c r="BMO145" s="17"/>
      <c r="BMP145" s="17"/>
      <c r="BMQ145" s="17"/>
      <c r="BMR145" s="17"/>
      <c r="BMS145" s="17"/>
      <c r="BMT145" s="17"/>
      <c r="BMU145" s="17"/>
      <c r="BMV145" s="17"/>
      <c r="BMW145" s="17"/>
      <c r="BMX145" s="17"/>
      <c r="BMY145" s="17"/>
      <c r="BMZ145" s="17"/>
      <c r="BNA145" s="17"/>
      <c r="BNB145" s="17"/>
      <c r="BNC145" s="17"/>
      <c r="BND145" s="17"/>
      <c r="BNE145" s="17"/>
      <c r="BNF145" s="17"/>
      <c r="BNG145" s="17"/>
      <c r="BNH145" s="17"/>
      <c r="BNI145" s="17"/>
      <c r="BNJ145" s="17"/>
      <c r="BNK145" s="17"/>
      <c r="BNL145" s="17"/>
      <c r="BNM145" s="17"/>
      <c r="BNN145" s="17"/>
      <c r="BNO145" s="17"/>
      <c r="BNP145" s="17"/>
      <c r="BNQ145" s="17"/>
      <c r="BNR145" s="17"/>
      <c r="BNS145" s="17"/>
      <c r="BNT145" s="17"/>
      <c r="BNU145" s="17"/>
      <c r="BNV145" s="17"/>
      <c r="BNW145" s="17"/>
      <c r="BNX145" s="17"/>
      <c r="BNY145" s="17"/>
      <c r="BNZ145" s="17"/>
      <c r="BOA145" s="17"/>
      <c r="BOB145" s="17"/>
      <c r="BOC145" s="17"/>
      <c r="BOD145" s="17"/>
      <c r="BOE145" s="17"/>
      <c r="BOF145" s="17"/>
      <c r="BOG145" s="17"/>
      <c r="BOH145" s="17"/>
      <c r="BOI145" s="17"/>
      <c r="BOJ145" s="17"/>
      <c r="BOK145" s="17"/>
      <c r="BOL145" s="17"/>
      <c r="BOM145" s="17"/>
      <c r="BON145" s="17"/>
      <c r="BOO145" s="17"/>
      <c r="BOP145" s="17"/>
      <c r="BOQ145" s="17"/>
      <c r="BOR145" s="17"/>
      <c r="BOS145" s="17"/>
      <c r="BOT145" s="17"/>
      <c r="BOU145" s="17"/>
      <c r="BOV145" s="17"/>
      <c r="BOW145" s="17"/>
      <c r="BOX145" s="17"/>
      <c r="BOY145" s="17"/>
      <c r="BOZ145" s="17"/>
      <c r="BPA145" s="17"/>
      <c r="BPB145" s="17"/>
      <c r="BPC145" s="17"/>
      <c r="BPD145" s="17"/>
      <c r="BPE145" s="17"/>
      <c r="BPF145" s="17"/>
      <c r="BPG145" s="17"/>
      <c r="BPH145" s="17"/>
      <c r="BPI145" s="17"/>
      <c r="BPJ145" s="17"/>
      <c r="BPK145" s="17"/>
      <c r="BPL145" s="17"/>
      <c r="BPM145" s="17"/>
      <c r="BPN145" s="17"/>
      <c r="BPO145" s="17"/>
      <c r="BPP145" s="17"/>
      <c r="BPQ145" s="17"/>
      <c r="BPR145" s="17"/>
      <c r="BPS145" s="17"/>
      <c r="BPT145" s="17"/>
      <c r="BPU145" s="17"/>
      <c r="BPV145" s="17"/>
      <c r="BPW145" s="17"/>
      <c r="BPX145" s="17"/>
      <c r="BPY145" s="17"/>
      <c r="BPZ145" s="17"/>
      <c r="BQA145" s="17"/>
      <c r="BQB145" s="17"/>
      <c r="BQC145" s="17"/>
      <c r="BQD145" s="17"/>
      <c r="BQE145" s="17"/>
      <c r="BQF145" s="17"/>
      <c r="BQG145" s="17"/>
      <c r="BQH145" s="17"/>
      <c r="BQI145" s="17"/>
      <c r="BQJ145" s="17"/>
      <c r="BQK145" s="17"/>
      <c r="BQL145" s="17"/>
      <c r="BQM145" s="17"/>
      <c r="BQN145" s="17"/>
      <c r="BQO145" s="17"/>
      <c r="BQP145" s="17"/>
      <c r="BQQ145" s="17"/>
      <c r="BQR145" s="17"/>
      <c r="BQS145" s="17"/>
      <c r="BQT145" s="17"/>
      <c r="BQU145" s="17"/>
      <c r="BQV145" s="17"/>
      <c r="BQW145" s="17"/>
      <c r="BQX145" s="17"/>
      <c r="BQY145" s="17"/>
      <c r="BQZ145" s="17"/>
      <c r="BRA145" s="17"/>
      <c r="BRB145" s="17"/>
      <c r="BRC145" s="17"/>
      <c r="BRD145" s="17"/>
      <c r="BRE145" s="17"/>
      <c r="BRF145" s="17"/>
      <c r="BRG145" s="17"/>
      <c r="BRH145" s="17"/>
      <c r="BRI145" s="17"/>
      <c r="BRJ145" s="17"/>
      <c r="BRK145" s="17"/>
      <c r="BRL145" s="17"/>
      <c r="BRM145" s="17"/>
      <c r="BRN145" s="17"/>
      <c r="BRO145" s="17"/>
      <c r="BRP145" s="17"/>
      <c r="BRQ145" s="17"/>
      <c r="BRR145" s="17"/>
      <c r="BRS145" s="17"/>
      <c r="BRT145" s="17"/>
      <c r="BRU145" s="17"/>
      <c r="BRV145" s="17"/>
      <c r="BRW145" s="17"/>
      <c r="BRX145" s="17"/>
      <c r="BRY145" s="17"/>
      <c r="BRZ145" s="17"/>
      <c r="BSA145" s="17"/>
      <c r="BSB145" s="17"/>
      <c r="BSC145" s="17"/>
      <c r="BSD145" s="17"/>
      <c r="BSE145" s="17"/>
      <c r="BSF145" s="17"/>
      <c r="BSG145" s="17"/>
      <c r="BSH145" s="17"/>
      <c r="BSI145" s="17"/>
      <c r="BSJ145" s="17"/>
      <c r="BSK145" s="17"/>
      <c r="BSL145" s="17"/>
      <c r="BSM145" s="17"/>
      <c r="BSN145" s="17"/>
      <c r="BSO145" s="17"/>
      <c r="BSP145" s="17"/>
      <c r="BSQ145" s="17"/>
      <c r="BSR145" s="17"/>
      <c r="BSS145" s="17"/>
      <c r="BST145" s="17"/>
      <c r="BSU145" s="17"/>
      <c r="BSV145" s="17"/>
      <c r="BSW145" s="17"/>
      <c r="BSX145" s="17"/>
      <c r="BSY145" s="17"/>
      <c r="BSZ145" s="17"/>
      <c r="BTA145" s="17"/>
      <c r="BTB145" s="17"/>
      <c r="BTC145" s="17"/>
      <c r="BTD145" s="17"/>
      <c r="BTE145" s="17"/>
      <c r="BTF145" s="17"/>
      <c r="BTG145" s="17"/>
      <c r="BTH145" s="17"/>
      <c r="BTI145" s="17"/>
      <c r="BTJ145" s="17"/>
      <c r="BTK145" s="17"/>
      <c r="BTL145" s="17"/>
      <c r="BTM145" s="17"/>
      <c r="BTN145" s="17"/>
      <c r="BTO145" s="17"/>
      <c r="BTP145" s="17"/>
      <c r="BTQ145" s="17"/>
      <c r="BTR145" s="17"/>
      <c r="BTS145" s="17"/>
      <c r="BTT145" s="17"/>
      <c r="BTU145" s="17"/>
      <c r="BTV145" s="17"/>
      <c r="BTW145" s="17"/>
      <c r="BTX145" s="17"/>
      <c r="BTY145" s="17"/>
      <c r="BTZ145" s="17"/>
      <c r="BUA145" s="17"/>
      <c r="BUB145" s="17"/>
      <c r="BUC145" s="17"/>
      <c r="BUD145" s="17"/>
      <c r="BUE145" s="17"/>
      <c r="BUF145" s="17"/>
      <c r="BUG145" s="17"/>
      <c r="BUH145" s="17"/>
      <c r="BUI145" s="17"/>
      <c r="BUJ145" s="17"/>
      <c r="BUK145" s="17"/>
      <c r="BUL145" s="17"/>
      <c r="BUM145" s="17"/>
      <c r="BUN145" s="17"/>
      <c r="BUO145" s="17"/>
      <c r="BUP145" s="17"/>
      <c r="BUQ145" s="17"/>
      <c r="BUR145" s="17"/>
      <c r="BUS145" s="17"/>
      <c r="BUT145" s="17"/>
      <c r="BUU145" s="17"/>
      <c r="BUV145" s="17"/>
      <c r="BUW145" s="17"/>
      <c r="BUX145" s="17"/>
      <c r="BUY145" s="17"/>
      <c r="BUZ145" s="17"/>
      <c r="BVA145" s="17"/>
      <c r="BVB145" s="17"/>
      <c r="BVC145" s="17"/>
      <c r="BVD145" s="17"/>
      <c r="BVE145" s="17"/>
      <c r="BVF145" s="17"/>
      <c r="BVG145" s="17"/>
      <c r="BVH145" s="17"/>
      <c r="BVI145" s="17"/>
      <c r="BVJ145" s="17"/>
      <c r="BVK145" s="17"/>
      <c r="BVL145" s="17"/>
      <c r="BVM145" s="17"/>
      <c r="BVN145" s="17"/>
      <c r="BVO145" s="17"/>
      <c r="BVP145" s="17"/>
      <c r="BVQ145" s="17"/>
      <c r="BVR145" s="17"/>
      <c r="BVS145" s="17"/>
      <c r="BVT145" s="17"/>
      <c r="BVU145" s="17"/>
      <c r="BVV145" s="17"/>
      <c r="BVW145" s="17"/>
      <c r="BVX145" s="17"/>
      <c r="BVY145" s="17"/>
      <c r="BVZ145" s="17"/>
      <c r="BWA145" s="17"/>
      <c r="BWB145" s="17"/>
      <c r="BWC145" s="17"/>
      <c r="BWD145" s="17"/>
      <c r="BWE145" s="17"/>
      <c r="BWF145" s="17"/>
      <c r="BWG145" s="17"/>
      <c r="BWH145" s="17"/>
      <c r="BWI145" s="17"/>
      <c r="BWJ145" s="17"/>
      <c r="BWK145" s="17"/>
      <c r="BWL145" s="17"/>
      <c r="BWM145" s="17"/>
      <c r="BWN145" s="17"/>
      <c r="BWO145" s="17"/>
      <c r="BWP145" s="17"/>
      <c r="BWQ145" s="17"/>
      <c r="BWR145" s="17"/>
      <c r="BWS145" s="17"/>
      <c r="BWT145" s="17"/>
      <c r="BWU145" s="17"/>
      <c r="BWV145" s="17"/>
      <c r="BWW145" s="17"/>
      <c r="BWX145" s="17"/>
      <c r="BWY145" s="17"/>
      <c r="BWZ145" s="17"/>
      <c r="BXA145" s="17"/>
      <c r="BXB145" s="17"/>
      <c r="BXC145" s="17"/>
      <c r="BXD145" s="17"/>
      <c r="BXE145" s="17"/>
      <c r="BXF145" s="17"/>
      <c r="BXG145" s="17"/>
      <c r="BXH145" s="17"/>
      <c r="BXI145" s="17"/>
      <c r="BXJ145" s="17"/>
      <c r="BXK145" s="17"/>
      <c r="BXL145" s="17"/>
      <c r="BXM145" s="17"/>
      <c r="BXN145" s="17"/>
      <c r="BXO145" s="17"/>
      <c r="BXP145" s="17"/>
      <c r="BXQ145" s="17"/>
      <c r="BXR145" s="17"/>
      <c r="BXS145" s="17"/>
      <c r="BXT145" s="17"/>
      <c r="BXU145" s="17"/>
      <c r="BXV145" s="17"/>
      <c r="BXW145" s="17"/>
      <c r="BXX145" s="17"/>
      <c r="BXY145" s="17"/>
      <c r="BXZ145" s="17"/>
      <c r="BYA145" s="17"/>
      <c r="BYB145" s="17"/>
      <c r="BYC145" s="17"/>
      <c r="BYD145" s="17"/>
      <c r="BYE145" s="17"/>
      <c r="BYF145" s="17"/>
      <c r="BYG145" s="17"/>
      <c r="BYH145" s="17"/>
      <c r="BYI145" s="17"/>
      <c r="BYJ145" s="17"/>
      <c r="BYK145" s="17"/>
      <c r="BYL145" s="17"/>
      <c r="BYM145" s="17"/>
      <c r="BYN145" s="17"/>
      <c r="BYO145" s="17"/>
      <c r="BYP145" s="17"/>
      <c r="BYQ145" s="17"/>
      <c r="BYR145" s="17"/>
      <c r="BYS145" s="17"/>
      <c r="BYT145" s="17"/>
      <c r="BYU145" s="17"/>
      <c r="BYV145" s="17"/>
      <c r="BYW145" s="17"/>
      <c r="BYX145" s="17"/>
      <c r="BYY145" s="17"/>
      <c r="BYZ145" s="17"/>
      <c r="BZA145" s="17"/>
      <c r="BZB145" s="17"/>
      <c r="BZC145" s="17"/>
      <c r="BZD145" s="17"/>
      <c r="BZE145" s="17"/>
      <c r="BZF145" s="17"/>
      <c r="BZG145" s="17"/>
      <c r="BZH145" s="17"/>
      <c r="BZI145" s="17"/>
      <c r="BZJ145" s="17"/>
      <c r="BZK145" s="17"/>
      <c r="BZL145" s="17"/>
      <c r="BZM145" s="17"/>
      <c r="BZN145" s="17"/>
      <c r="BZO145" s="17"/>
      <c r="BZP145" s="17"/>
      <c r="BZQ145" s="17"/>
      <c r="BZR145" s="17"/>
      <c r="BZS145" s="17"/>
      <c r="BZT145" s="17"/>
      <c r="BZU145" s="17"/>
      <c r="BZV145" s="17"/>
      <c r="BZW145" s="17"/>
      <c r="BZX145" s="17"/>
      <c r="BZY145" s="17"/>
      <c r="BZZ145" s="17"/>
      <c r="CAA145" s="17"/>
      <c r="CAB145" s="17"/>
      <c r="CAC145" s="17"/>
      <c r="CAD145" s="17"/>
      <c r="CAE145" s="17"/>
      <c r="CAF145" s="17"/>
      <c r="CAG145" s="17"/>
      <c r="CAH145" s="17"/>
      <c r="CAI145" s="17"/>
      <c r="CAJ145" s="17"/>
      <c r="CAK145" s="17"/>
      <c r="CAL145" s="17"/>
      <c r="CAM145" s="17"/>
      <c r="CAN145" s="17"/>
      <c r="CAO145" s="17"/>
      <c r="CAP145" s="17"/>
      <c r="CAQ145" s="17"/>
      <c r="CAR145" s="17"/>
      <c r="CAS145" s="17"/>
      <c r="CAT145" s="17"/>
      <c r="CAU145" s="17"/>
      <c r="CAV145" s="17"/>
      <c r="CAW145" s="17"/>
      <c r="CAX145" s="17"/>
      <c r="CAY145" s="17"/>
      <c r="CAZ145" s="17"/>
      <c r="CBA145" s="17"/>
      <c r="CBB145" s="17"/>
      <c r="CBC145" s="17"/>
      <c r="CBD145" s="17"/>
      <c r="CBE145" s="17"/>
      <c r="CBF145" s="17"/>
      <c r="CBG145" s="17"/>
      <c r="CBH145" s="17"/>
      <c r="CBI145" s="17"/>
      <c r="CBJ145" s="17"/>
      <c r="CBK145" s="17"/>
      <c r="CBL145" s="17"/>
      <c r="CBM145" s="17"/>
      <c r="CBN145" s="17"/>
      <c r="CBO145" s="17"/>
      <c r="CBP145" s="17"/>
      <c r="CBQ145" s="17"/>
      <c r="CBR145" s="17"/>
      <c r="CBS145" s="17"/>
      <c r="CBT145" s="17"/>
      <c r="CBU145" s="17"/>
      <c r="CBV145" s="17"/>
      <c r="CBW145" s="17"/>
      <c r="CBX145" s="17"/>
      <c r="CBY145" s="17"/>
      <c r="CBZ145" s="17"/>
      <c r="CCA145" s="17"/>
      <c r="CCB145" s="17"/>
      <c r="CCC145" s="17"/>
      <c r="CCD145" s="17"/>
      <c r="CCE145" s="17"/>
      <c r="CCF145" s="17"/>
      <c r="CCG145" s="17"/>
      <c r="CCH145" s="17"/>
      <c r="CCI145" s="17"/>
      <c r="CCJ145" s="17"/>
      <c r="CCK145" s="17"/>
      <c r="CCL145" s="17"/>
      <c r="CCM145" s="17"/>
      <c r="CCN145" s="17"/>
      <c r="CCO145" s="17"/>
      <c r="CCP145" s="17"/>
      <c r="CCQ145" s="17"/>
      <c r="CCR145" s="17"/>
      <c r="CCS145" s="17"/>
      <c r="CCT145" s="17"/>
      <c r="CCU145" s="17"/>
      <c r="CCV145" s="17"/>
      <c r="CCW145" s="17"/>
      <c r="CCX145" s="17"/>
      <c r="CCY145" s="17"/>
      <c r="CCZ145" s="17"/>
      <c r="CDA145" s="17"/>
      <c r="CDB145" s="17"/>
      <c r="CDC145" s="17"/>
      <c r="CDD145" s="17"/>
      <c r="CDE145" s="17"/>
      <c r="CDF145" s="17"/>
      <c r="CDG145" s="17"/>
      <c r="CDH145" s="17"/>
      <c r="CDI145" s="17"/>
      <c r="CDJ145" s="17"/>
      <c r="CDK145" s="17"/>
      <c r="CDL145" s="17"/>
      <c r="CDM145" s="17"/>
      <c r="CDN145" s="17"/>
      <c r="CDO145" s="17"/>
      <c r="CDP145" s="17"/>
      <c r="CDQ145" s="17"/>
      <c r="CDR145" s="17"/>
      <c r="CDS145" s="17"/>
      <c r="CDT145" s="17"/>
      <c r="CDU145" s="17"/>
      <c r="CDV145" s="17"/>
      <c r="CDW145" s="17"/>
      <c r="CDX145" s="17"/>
      <c r="CDY145" s="17"/>
      <c r="CDZ145" s="17"/>
      <c r="CEA145" s="17"/>
      <c r="CEB145" s="17"/>
      <c r="CEC145" s="17"/>
      <c r="CED145" s="17"/>
      <c r="CEE145" s="17"/>
      <c r="CEF145" s="17"/>
      <c r="CEG145" s="17"/>
      <c r="CEH145" s="17"/>
      <c r="CEI145" s="17"/>
      <c r="CEJ145" s="17"/>
      <c r="CEK145" s="17"/>
      <c r="CEL145" s="17"/>
      <c r="CEM145" s="17"/>
      <c r="CEN145" s="17"/>
      <c r="CEO145" s="17"/>
      <c r="CEP145" s="17"/>
      <c r="CEQ145" s="17"/>
      <c r="CER145" s="17"/>
      <c r="CES145" s="17"/>
      <c r="CET145" s="17"/>
      <c r="CEU145" s="17"/>
      <c r="CEV145" s="17"/>
      <c r="CEW145" s="17"/>
      <c r="CEX145" s="17"/>
      <c r="CEY145" s="17"/>
      <c r="CEZ145" s="17"/>
      <c r="CFA145" s="17"/>
      <c r="CFB145" s="17"/>
      <c r="CFC145" s="17"/>
      <c r="CFD145" s="17"/>
      <c r="CFE145" s="17"/>
      <c r="CFF145" s="17"/>
      <c r="CFG145" s="17"/>
      <c r="CFH145" s="17"/>
      <c r="CFI145" s="17"/>
      <c r="CFJ145" s="17"/>
      <c r="CFK145" s="17"/>
      <c r="CFL145" s="17"/>
      <c r="CFM145" s="17"/>
      <c r="CFN145" s="17"/>
      <c r="CFO145" s="17"/>
      <c r="CFP145" s="17"/>
      <c r="CFQ145" s="17"/>
      <c r="CFR145" s="17"/>
      <c r="CFS145" s="17"/>
      <c r="CFT145" s="17"/>
      <c r="CFU145" s="17"/>
      <c r="CFV145" s="17"/>
      <c r="CFW145" s="17"/>
      <c r="CFX145" s="17"/>
      <c r="CFY145" s="17"/>
      <c r="CFZ145" s="17"/>
      <c r="CGA145" s="17"/>
      <c r="CGB145" s="17"/>
      <c r="CGC145" s="17"/>
      <c r="CGD145" s="17"/>
      <c r="CGE145" s="17"/>
      <c r="CGF145" s="17"/>
      <c r="CGG145" s="17"/>
      <c r="CGH145" s="17"/>
      <c r="CGI145" s="17"/>
      <c r="CGJ145" s="17"/>
      <c r="CGK145" s="17"/>
      <c r="CGL145" s="17"/>
      <c r="CGM145" s="17"/>
      <c r="CGN145" s="17"/>
      <c r="CGO145" s="17"/>
      <c r="CGP145" s="17"/>
      <c r="CGQ145" s="17"/>
      <c r="CGR145" s="17"/>
      <c r="CGS145" s="17"/>
      <c r="CGT145" s="17"/>
      <c r="CGU145" s="17"/>
      <c r="CGV145" s="17"/>
      <c r="CGW145" s="17"/>
      <c r="CGX145" s="17"/>
      <c r="CGY145" s="17"/>
      <c r="CGZ145" s="17"/>
      <c r="CHA145" s="17"/>
      <c r="CHB145" s="17"/>
      <c r="CHC145" s="17"/>
      <c r="CHD145" s="17"/>
      <c r="CHE145" s="17"/>
      <c r="CHF145" s="17"/>
      <c r="CHG145" s="17"/>
      <c r="CHH145" s="17"/>
      <c r="CHI145" s="17"/>
      <c r="CHJ145" s="17"/>
      <c r="CHK145" s="17"/>
      <c r="CHL145" s="17"/>
      <c r="CHM145" s="17"/>
      <c r="CHN145" s="17"/>
      <c r="CHO145" s="17"/>
      <c r="CHP145" s="17"/>
      <c r="CHQ145" s="17"/>
      <c r="CHR145" s="17"/>
      <c r="CHS145" s="17"/>
      <c r="CHT145" s="17"/>
      <c r="CHU145" s="17"/>
      <c r="CHV145" s="17"/>
      <c r="CHW145" s="17"/>
      <c r="CHX145" s="17"/>
      <c r="CHY145" s="17"/>
      <c r="CHZ145" s="17"/>
      <c r="CIA145" s="17"/>
      <c r="CIB145" s="17"/>
      <c r="CIC145" s="17"/>
      <c r="CID145" s="17"/>
      <c r="CIE145" s="17"/>
      <c r="CIF145" s="17"/>
      <c r="CIG145" s="17"/>
      <c r="CIH145" s="17"/>
      <c r="CII145" s="17"/>
      <c r="CIJ145" s="17"/>
      <c r="CIK145" s="17"/>
      <c r="CIL145" s="17"/>
      <c r="CIM145" s="17"/>
      <c r="CIN145" s="17"/>
      <c r="CIO145" s="17"/>
      <c r="CIP145" s="17"/>
      <c r="CIQ145" s="17"/>
      <c r="CIR145" s="17"/>
      <c r="CIS145" s="17"/>
      <c r="CIT145" s="17"/>
      <c r="CIU145" s="17"/>
      <c r="CIV145" s="17"/>
      <c r="CIW145" s="17"/>
      <c r="CIX145" s="17"/>
      <c r="CIY145" s="17"/>
      <c r="CIZ145" s="17"/>
      <c r="CJA145" s="17"/>
      <c r="CJB145" s="17"/>
      <c r="CJC145" s="17"/>
      <c r="CJD145" s="17"/>
      <c r="CJE145" s="17"/>
      <c r="CJF145" s="17"/>
      <c r="CJG145" s="17"/>
      <c r="CJH145" s="17"/>
      <c r="CJI145" s="17"/>
      <c r="CJJ145" s="17"/>
      <c r="CJK145" s="17"/>
      <c r="CJL145" s="17"/>
      <c r="CJM145" s="17"/>
      <c r="CJN145" s="17"/>
      <c r="CJO145" s="17"/>
      <c r="CJP145" s="17"/>
      <c r="CJQ145" s="17"/>
      <c r="CJR145" s="17"/>
      <c r="CJS145" s="17"/>
      <c r="CJT145" s="17"/>
      <c r="CJU145" s="17"/>
      <c r="CJV145" s="17"/>
      <c r="CJW145" s="17"/>
      <c r="CJX145" s="17"/>
      <c r="CJY145" s="17"/>
      <c r="CJZ145" s="17"/>
      <c r="CKA145" s="17"/>
      <c r="CKB145" s="17"/>
      <c r="CKC145" s="17"/>
      <c r="CKD145" s="17"/>
      <c r="CKE145" s="17"/>
      <c r="CKF145" s="17"/>
      <c r="CKG145" s="17"/>
      <c r="CKH145" s="17"/>
      <c r="CKI145" s="17"/>
      <c r="CKJ145" s="17"/>
      <c r="CKK145" s="17"/>
      <c r="CKL145" s="17"/>
      <c r="CKM145" s="17"/>
      <c r="CKN145" s="17"/>
      <c r="CKO145" s="17"/>
      <c r="CKP145" s="17"/>
      <c r="CKQ145" s="17"/>
      <c r="CKR145" s="17"/>
      <c r="CKS145" s="17"/>
      <c r="CKT145" s="17"/>
      <c r="CKU145" s="17"/>
      <c r="CKV145" s="17"/>
      <c r="CKW145" s="17"/>
      <c r="CKX145" s="17"/>
      <c r="CKY145" s="17"/>
      <c r="CKZ145" s="17"/>
      <c r="CLA145" s="17"/>
      <c r="CLB145" s="17"/>
      <c r="CLC145" s="17"/>
      <c r="CLD145" s="17"/>
      <c r="CLE145" s="17"/>
      <c r="CLF145" s="17"/>
      <c r="CLG145" s="17"/>
      <c r="CLH145" s="17"/>
      <c r="CLI145" s="17"/>
      <c r="CLJ145" s="17"/>
      <c r="CLK145" s="17"/>
      <c r="CLL145" s="17"/>
      <c r="CLM145" s="17"/>
      <c r="CLN145" s="17"/>
      <c r="CLO145" s="17"/>
      <c r="CLP145" s="17"/>
      <c r="CLQ145" s="17"/>
      <c r="CLR145" s="17"/>
      <c r="CLS145" s="17"/>
      <c r="CLT145" s="17"/>
      <c r="CLU145" s="17"/>
      <c r="CLV145" s="17"/>
      <c r="CLW145" s="17"/>
      <c r="CLX145" s="17"/>
      <c r="CLY145" s="17"/>
      <c r="CLZ145" s="17"/>
      <c r="CMA145" s="17"/>
      <c r="CMB145" s="17"/>
      <c r="CMC145" s="17"/>
      <c r="CMD145" s="17"/>
      <c r="CME145" s="17"/>
      <c r="CMF145" s="17"/>
      <c r="CMG145" s="17"/>
      <c r="CMH145" s="17"/>
      <c r="CMI145" s="17"/>
      <c r="CMJ145" s="17"/>
      <c r="CMK145" s="17"/>
      <c r="CML145" s="17"/>
      <c r="CMM145" s="17"/>
      <c r="CMN145" s="17"/>
      <c r="CMO145" s="17"/>
      <c r="CMP145" s="17"/>
      <c r="CMQ145" s="17"/>
      <c r="CMR145" s="17"/>
      <c r="CMS145" s="17"/>
      <c r="CMT145" s="17"/>
      <c r="CMU145" s="17"/>
      <c r="CMV145" s="17"/>
      <c r="CMW145" s="17"/>
      <c r="CMX145" s="17"/>
      <c r="CMY145" s="17"/>
      <c r="CMZ145" s="17"/>
      <c r="CNA145" s="17"/>
      <c r="CNB145" s="17"/>
      <c r="CNC145" s="17"/>
      <c r="CND145" s="17"/>
      <c r="CNE145" s="17"/>
      <c r="CNF145" s="17"/>
      <c r="CNG145" s="17"/>
      <c r="CNH145" s="17"/>
      <c r="CNI145" s="17"/>
      <c r="CNJ145" s="17"/>
      <c r="CNK145" s="17"/>
      <c r="CNL145" s="17"/>
      <c r="CNM145" s="17"/>
      <c r="CNN145" s="17"/>
      <c r="CNO145" s="17"/>
      <c r="CNP145" s="17"/>
      <c r="CNQ145" s="17"/>
      <c r="CNR145" s="17"/>
      <c r="CNS145" s="17"/>
      <c r="CNT145" s="17"/>
      <c r="CNU145" s="17"/>
      <c r="CNV145" s="17"/>
      <c r="CNW145" s="17"/>
      <c r="CNX145" s="17"/>
      <c r="CNY145" s="17"/>
      <c r="CNZ145" s="17"/>
      <c r="COA145" s="17"/>
      <c r="COB145" s="17"/>
      <c r="COC145" s="17"/>
      <c r="COD145" s="17"/>
      <c r="COE145" s="17"/>
      <c r="COF145" s="17"/>
      <c r="COG145" s="17"/>
      <c r="COH145" s="17"/>
      <c r="COI145" s="17"/>
      <c r="COJ145" s="17"/>
      <c r="COK145" s="17"/>
      <c r="COL145" s="17"/>
      <c r="COM145" s="17"/>
      <c r="CON145" s="17"/>
      <c r="COO145" s="17"/>
      <c r="COP145" s="17"/>
      <c r="COQ145" s="17"/>
      <c r="COR145" s="17"/>
      <c r="COS145" s="17"/>
      <c r="COT145" s="17"/>
      <c r="COU145" s="17"/>
      <c r="COV145" s="17"/>
      <c r="COW145" s="17"/>
      <c r="COX145" s="17"/>
      <c r="COY145" s="17"/>
      <c r="COZ145" s="17"/>
      <c r="CPA145" s="17"/>
      <c r="CPB145" s="17"/>
      <c r="CPC145" s="17"/>
      <c r="CPD145" s="17"/>
      <c r="CPE145" s="17"/>
      <c r="CPF145" s="17"/>
      <c r="CPG145" s="17"/>
      <c r="CPH145" s="17"/>
      <c r="CPI145" s="17"/>
      <c r="CPJ145" s="17"/>
      <c r="CPK145" s="17"/>
      <c r="CPL145" s="17"/>
      <c r="CPM145" s="17"/>
      <c r="CPN145" s="17"/>
      <c r="CPO145" s="17"/>
      <c r="CPP145" s="17"/>
      <c r="CPQ145" s="17"/>
      <c r="CPR145" s="17"/>
      <c r="CPS145" s="17"/>
      <c r="CPT145" s="17"/>
      <c r="CPU145" s="17"/>
      <c r="CPV145" s="17"/>
      <c r="CPW145" s="17"/>
      <c r="CPX145" s="17"/>
      <c r="CPY145" s="17"/>
      <c r="CPZ145" s="17"/>
      <c r="CQA145" s="17"/>
      <c r="CQB145" s="17"/>
      <c r="CQC145" s="17"/>
      <c r="CQD145" s="17"/>
      <c r="CQE145" s="17"/>
      <c r="CQF145" s="17"/>
      <c r="CQG145" s="17"/>
      <c r="CQH145" s="17"/>
      <c r="CQI145" s="17"/>
      <c r="CQJ145" s="17"/>
      <c r="CQK145" s="17"/>
      <c r="CQL145" s="17"/>
      <c r="CQM145" s="17"/>
      <c r="CQN145" s="17"/>
      <c r="CQO145" s="17"/>
      <c r="CQP145" s="17"/>
      <c r="CQQ145" s="17"/>
      <c r="CQR145" s="17"/>
      <c r="CQS145" s="17"/>
      <c r="CQT145" s="17"/>
      <c r="CQU145" s="17"/>
      <c r="CQV145" s="17"/>
      <c r="CQW145" s="17"/>
      <c r="CQX145" s="17"/>
      <c r="CQY145" s="17"/>
      <c r="CQZ145" s="17"/>
      <c r="CRA145" s="17"/>
      <c r="CRB145" s="17"/>
      <c r="CRC145" s="17"/>
      <c r="CRD145" s="17"/>
      <c r="CRE145" s="17"/>
      <c r="CRF145" s="17"/>
      <c r="CRG145" s="17"/>
      <c r="CRH145" s="17"/>
      <c r="CRI145" s="17"/>
      <c r="CRJ145" s="17"/>
      <c r="CRK145" s="17"/>
      <c r="CRL145" s="17"/>
      <c r="CRM145" s="17"/>
      <c r="CRN145" s="17"/>
      <c r="CRO145" s="17"/>
      <c r="CRP145" s="17"/>
      <c r="CRQ145" s="17"/>
      <c r="CRR145" s="17"/>
      <c r="CRS145" s="17"/>
      <c r="CRT145" s="17"/>
      <c r="CRU145" s="17"/>
      <c r="CRV145" s="17"/>
      <c r="CRW145" s="17"/>
      <c r="CRX145" s="17"/>
      <c r="CRY145" s="17"/>
      <c r="CRZ145" s="17"/>
      <c r="CSA145" s="17"/>
      <c r="CSB145" s="17"/>
      <c r="CSC145" s="17"/>
      <c r="CSD145" s="17"/>
      <c r="CSE145" s="17"/>
      <c r="CSF145" s="17"/>
      <c r="CSG145" s="17"/>
      <c r="CSH145" s="17"/>
      <c r="CSI145" s="17"/>
      <c r="CSJ145" s="17"/>
      <c r="CSK145" s="17"/>
      <c r="CSL145" s="17"/>
      <c r="CSM145" s="17"/>
      <c r="CSN145" s="17"/>
      <c r="CSO145" s="17"/>
      <c r="CSP145" s="17"/>
      <c r="CSQ145" s="17"/>
      <c r="CSR145" s="17"/>
      <c r="CSS145" s="17"/>
      <c r="CST145" s="17"/>
      <c r="CSU145" s="17"/>
      <c r="CSV145" s="17"/>
      <c r="CSW145" s="17"/>
      <c r="CSX145" s="17"/>
      <c r="CSY145" s="17"/>
      <c r="CSZ145" s="17"/>
      <c r="CTA145" s="17"/>
      <c r="CTB145" s="17"/>
      <c r="CTC145" s="17"/>
      <c r="CTD145" s="17"/>
      <c r="CTE145" s="17"/>
      <c r="CTF145" s="17"/>
      <c r="CTG145" s="17"/>
      <c r="CTH145" s="17"/>
      <c r="CTI145" s="17"/>
      <c r="CTJ145" s="17"/>
      <c r="CTK145" s="17"/>
      <c r="CTL145" s="17"/>
      <c r="CTM145" s="17"/>
      <c r="CTN145" s="17"/>
      <c r="CTO145" s="17"/>
      <c r="CTP145" s="17"/>
      <c r="CTQ145" s="17"/>
      <c r="CTR145" s="17"/>
      <c r="CTS145" s="17"/>
      <c r="CTT145" s="17"/>
      <c r="CTU145" s="17"/>
      <c r="CTV145" s="17"/>
      <c r="CTW145" s="17"/>
      <c r="CTX145" s="17"/>
      <c r="CTY145" s="17"/>
      <c r="CTZ145" s="17"/>
      <c r="CUA145" s="17"/>
      <c r="CUB145" s="17"/>
      <c r="CUC145" s="17"/>
      <c r="CUD145" s="17"/>
      <c r="CUE145" s="17"/>
      <c r="CUF145" s="17"/>
      <c r="CUG145" s="17"/>
      <c r="CUH145" s="17"/>
      <c r="CUI145" s="17"/>
      <c r="CUJ145" s="17"/>
      <c r="CUK145" s="17"/>
      <c r="CUL145" s="17"/>
      <c r="CUM145" s="17"/>
      <c r="CUN145" s="17"/>
      <c r="CUO145" s="17"/>
      <c r="CUP145" s="17"/>
      <c r="CUQ145" s="17"/>
      <c r="CUR145" s="17"/>
      <c r="CUS145" s="17"/>
      <c r="CUT145" s="17"/>
      <c r="CUU145" s="17"/>
      <c r="CUV145" s="17"/>
      <c r="CUW145" s="17"/>
      <c r="CUX145" s="17"/>
      <c r="CUY145" s="17"/>
      <c r="CUZ145" s="17"/>
      <c r="CVA145" s="17"/>
      <c r="CVB145" s="17"/>
      <c r="CVC145" s="17"/>
      <c r="CVD145" s="17"/>
      <c r="CVE145" s="17"/>
      <c r="CVF145" s="17"/>
      <c r="CVG145" s="17"/>
      <c r="CVH145" s="17"/>
      <c r="CVI145" s="17"/>
      <c r="CVJ145" s="17"/>
      <c r="CVK145" s="17"/>
      <c r="CVL145" s="17"/>
      <c r="CVM145" s="17"/>
      <c r="CVN145" s="17"/>
      <c r="CVO145" s="17"/>
      <c r="CVP145" s="17"/>
      <c r="CVQ145" s="17"/>
      <c r="CVR145" s="17"/>
      <c r="CVS145" s="17"/>
      <c r="CVT145" s="17"/>
      <c r="CVU145" s="17"/>
      <c r="CVV145" s="17"/>
      <c r="CVW145" s="17"/>
      <c r="CVX145" s="17"/>
      <c r="CVY145" s="17"/>
      <c r="CVZ145" s="17"/>
      <c r="CWA145" s="17"/>
      <c r="CWB145" s="17"/>
      <c r="CWC145" s="17"/>
      <c r="CWD145" s="17"/>
      <c r="CWE145" s="17"/>
      <c r="CWF145" s="17"/>
      <c r="CWG145" s="17"/>
      <c r="CWH145" s="17"/>
      <c r="CWI145" s="17"/>
      <c r="CWJ145" s="17"/>
      <c r="CWK145" s="17"/>
      <c r="CWL145" s="17"/>
      <c r="CWM145" s="17"/>
      <c r="CWN145" s="17"/>
      <c r="CWO145" s="17"/>
      <c r="CWP145" s="17"/>
      <c r="CWQ145" s="17"/>
      <c r="CWR145" s="17"/>
      <c r="CWS145" s="17"/>
      <c r="CWT145" s="17"/>
      <c r="CWU145" s="17"/>
      <c r="CWV145" s="17"/>
      <c r="CWW145" s="17"/>
      <c r="CWX145" s="17"/>
      <c r="CWY145" s="17"/>
      <c r="CWZ145" s="17"/>
      <c r="CXA145" s="17"/>
      <c r="CXB145" s="17"/>
      <c r="CXC145" s="17"/>
      <c r="CXD145" s="17"/>
      <c r="CXE145" s="17"/>
      <c r="CXF145" s="17"/>
      <c r="CXG145" s="17"/>
      <c r="CXH145" s="17"/>
      <c r="CXI145" s="17"/>
      <c r="CXJ145" s="17"/>
      <c r="CXK145" s="17"/>
      <c r="CXL145" s="17"/>
      <c r="CXM145" s="17"/>
      <c r="CXN145" s="17"/>
      <c r="CXO145" s="17"/>
      <c r="CXP145" s="17"/>
      <c r="CXQ145" s="17"/>
      <c r="CXR145" s="17"/>
      <c r="CXS145" s="17"/>
      <c r="CXT145" s="17"/>
      <c r="CXU145" s="17"/>
      <c r="CXV145" s="17"/>
      <c r="CXW145" s="17"/>
      <c r="CXX145" s="17"/>
      <c r="CXY145" s="17"/>
      <c r="CXZ145" s="17"/>
      <c r="CYA145" s="17"/>
      <c r="CYB145" s="17"/>
      <c r="CYC145" s="17"/>
      <c r="CYD145" s="17"/>
      <c r="CYE145" s="17"/>
      <c r="CYF145" s="17"/>
      <c r="CYG145" s="17"/>
      <c r="CYH145" s="17"/>
      <c r="CYI145" s="17"/>
      <c r="CYJ145" s="17"/>
      <c r="CYK145" s="17"/>
      <c r="CYL145" s="17"/>
      <c r="CYM145" s="17"/>
      <c r="CYN145" s="17"/>
      <c r="CYO145" s="17"/>
      <c r="CYP145" s="17"/>
      <c r="CYQ145" s="17"/>
      <c r="CYR145" s="17"/>
      <c r="CYS145" s="17"/>
      <c r="CYT145" s="17"/>
      <c r="CYU145" s="17"/>
      <c r="CYV145" s="17"/>
      <c r="CYW145" s="17"/>
      <c r="CYX145" s="17"/>
      <c r="CYY145" s="17"/>
      <c r="CYZ145" s="17"/>
      <c r="CZA145" s="17"/>
      <c r="CZB145" s="17"/>
      <c r="CZC145" s="17"/>
      <c r="CZD145" s="17"/>
      <c r="CZE145" s="17"/>
      <c r="CZF145" s="17"/>
      <c r="CZG145" s="17"/>
      <c r="CZH145" s="17"/>
      <c r="CZI145" s="17"/>
      <c r="CZJ145" s="17"/>
      <c r="CZK145" s="17"/>
      <c r="CZL145" s="17"/>
      <c r="CZM145" s="17"/>
      <c r="CZN145" s="17"/>
      <c r="CZO145" s="17"/>
      <c r="CZP145" s="17"/>
      <c r="CZQ145" s="17"/>
      <c r="CZR145" s="17"/>
      <c r="CZS145" s="17"/>
      <c r="CZT145" s="17"/>
      <c r="CZU145" s="17"/>
      <c r="CZV145" s="17"/>
      <c r="CZW145" s="17"/>
      <c r="CZX145" s="17"/>
      <c r="CZY145" s="17"/>
      <c r="CZZ145" s="17"/>
      <c r="DAA145" s="17"/>
      <c r="DAB145" s="17"/>
      <c r="DAC145" s="17"/>
      <c r="DAD145" s="17"/>
      <c r="DAE145" s="17"/>
      <c r="DAF145" s="17"/>
      <c r="DAG145" s="17"/>
      <c r="DAH145" s="17"/>
      <c r="DAI145" s="17"/>
      <c r="DAJ145" s="17"/>
      <c r="DAK145" s="17"/>
      <c r="DAL145" s="17"/>
      <c r="DAM145" s="17"/>
      <c r="DAN145" s="17"/>
      <c r="DAO145" s="17"/>
      <c r="DAP145" s="17"/>
      <c r="DAQ145" s="17"/>
      <c r="DAR145" s="17"/>
      <c r="DAS145" s="17"/>
      <c r="DAT145" s="17"/>
      <c r="DAU145" s="17"/>
      <c r="DAV145" s="17"/>
      <c r="DAW145" s="17"/>
      <c r="DAX145" s="17"/>
      <c r="DAY145" s="17"/>
      <c r="DAZ145" s="17"/>
      <c r="DBA145" s="17"/>
      <c r="DBB145" s="17"/>
      <c r="DBC145" s="17"/>
      <c r="DBD145" s="17"/>
      <c r="DBE145" s="17"/>
      <c r="DBF145" s="17"/>
      <c r="DBG145" s="17"/>
      <c r="DBH145" s="17"/>
      <c r="DBI145" s="17"/>
      <c r="DBJ145" s="17"/>
      <c r="DBK145" s="17"/>
      <c r="DBL145" s="17"/>
      <c r="DBM145" s="17"/>
      <c r="DBN145" s="17"/>
      <c r="DBO145" s="17"/>
      <c r="DBP145" s="17"/>
      <c r="DBQ145" s="17"/>
      <c r="DBR145" s="17"/>
      <c r="DBS145" s="17"/>
      <c r="DBT145" s="17"/>
      <c r="DBU145" s="17"/>
      <c r="DBV145" s="17"/>
      <c r="DBW145" s="17"/>
      <c r="DBX145" s="17"/>
      <c r="DBY145" s="17"/>
      <c r="DBZ145" s="17"/>
      <c r="DCA145" s="17"/>
      <c r="DCB145" s="17"/>
      <c r="DCC145" s="17"/>
      <c r="DCD145" s="17"/>
      <c r="DCE145" s="17"/>
      <c r="DCF145" s="17"/>
      <c r="DCG145" s="17"/>
      <c r="DCH145" s="17"/>
      <c r="DCI145" s="17"/>
      <c r="DCJ145" s="17"/>
      <c r="DCK145" s="17"/>
      <c r="DCL145" s="17"/>
      <c r="DCM145" s="17"/>
      <c r="DCN145" s="17"/>
      <c r="DCO145" s="17"/>
      <c r="DCP145" s="17"/>
      <c r="DCQ145" s="17"/>
      <c r="DCR145" s="17"/>
      <c r="DCS145" s="17"/>
      <c r="DCT145" s="17"/>
      <c r="DCU145" s="17"/>
      <c r="DCV145" s="17"/>
      <c r="DCW145" s="17"/>
      <c r="DCX145" s="17"/>
      <c r="DCY145" s="17"/>
      <c r="DCZ145" s="17"/>
      <c r="DDA145" s="17"/>
      <c r="DDB145" s="17"/>
      <c r="DDC145" s="17"/>
      <c r="DDD145" s="17"/>
      <c r="DDE145" s="17"/>
      <c r="DDF145" s="17"/>
      <c r="DDG145" s="17"/>
      <c r="DDH145" s="17"/>
      <c r="DDI145" s="17"/>
      <c r="DDJ145" s="17"/>
      <c r="DDK145" s="17"/>
      <c r="DDL145" s="17"/>
      <c r="DDM145" s="17"/>
      <c r="DDN145" s="17"/>
      <c r="DDO145" s="17"/>
      <c r="DDP145" s="17"/>
      <c r="DDQ145" s="17"/>
      <c r="DDR145" s="17"/>
      <c r="DDS145" s="17"/>
      <c r="DDT145" s="17"/>
      <c r="DDU145" s="17"/>
      <c r="DDV145" s="17"/>
      <c r="DDW145" s="17"/>
      <c r="DDX145" s="17"/>
      <c r="DDY145" s="17"/>
      <c r="DDZ145" s="17"/>
      <c r="DEA145" s="17"/>
      <c r="DEB145" s="17"/>
      <c r="DEC145" s="17"/>
      <c r="DED145" s="17"/>
      <c r="DEE145" s="17"/>
      <c r="DEF145" s="17"/>
      <c r="DEG145" s="17"/>
      <c r="DEH145" s="17"/>
      <c r="DEI145" s="17"/>
      <c r="DEJ145" s="17"/>
      <c r="DEK145" s="17"/>
      <c r="DEL145" s="17"/>
      <c r="DEM145" s="17"/>
      <c r="DEN145" s="17"/>
      <c r="DEO145" s="17"/>
      <c r="DEP145" s="17"/>
      <c r="DEQ145" s="17"/>
      <c r="DER145" s="17"/>
      <c r="DES145" s="17"/>
      <c r="DET145" s="17"/>
      <c r="DEU145" s="17"/>
      <c r="DEV145" s="17"/>
      <c r="DEW145" s="17"/>
      <c r="DEX145" s="17"/>
      <c r="DEY145" s="17"/>
      <c r="DEZ145" s="17"/>
      <c r="DFA145" s="17"/>
      <c r="DFB145" s="17"/>
      <c r="DFC145" s="17"/>
      <c r="DFD145" s="17"/>
      <c r="DFE145" s="17"/>
      <c r="DFF145" s="17"/>
      <c r="DFG145" s="17"/>
      <c r="DFH145" s="17"/>
      <c r="DFI145" s="17"/>
      <c r="DFJ145" s="17"/>
      <c r="DFK145" s="17"/>
      <c r="DFL145" s="17"/>
      <c r="DFM145" s="17"/>
      <c r="DFN145" s="17"/>
      <c r="DFO145" s="17"/>
      <c r="DFP145" s="17"/>
      <c r="DFQ145" s="17"/>
      <c r="DFR145" s="17"/>
      <c r="DFS145" s="17"/>
      <c r="DFT145" s="17"/>
      <c r="DFU145" s="17"/>
      <c r="DFV145" s="17"/>
      <c r="DFW145" s="17"/>
      <c r="DFX145" s="17"/>
      <c r="DFY145" s="17"/>
      <c r="DFZ145" s="17"/>
      <c r="DGA145" s="17"/>
      <c r="DGB145" s="17"/>
      <c r="DGC145" s="17"/>
      <c r="DGD145" s="17"/>
      <c r="DGE145" s="17"/>
      <c r="DGF145" s="17"/>
      <c r="DGG145" s="17"/>
      <c r="DGH145" s="17"/>
      <c r="DGI145" s="17"/>
      <c r="DGJ145" s="17"/>
      <c r="DGK145" s="17"/>
      <c r="DGL145" s="17"/>
      <c r="DGM145" s="17"/>
      <c r="DGN145" s="17"/>
      <c r="DGO145" s="17"/>
      <c r="DGP145" s="17"/>
      <c r="DGQ145" s="17"/>
      <c r="DGR145" s="17"/>
      <c r="DGS145" s="17"/>
      <c r="DGT145" s="17"/>
      <c r="DGU145" s="17"/>
      <c r="DGV145" s="17"/>
      <c r="DGW145" s="17"/>
      <c r="DGX145" s="17"/>
      <c r="DGY145" s="17"/>
      <c r="DGZ145" s="17"/>
      <c r="DHA145" s="17"/>
      <c r="DHB145" s="17"/>
      <c r="DHC145" s="17"/>
      <c r="DHD145" s="17"/>
      <c r="DHE145" s="17"/>
      <c r="DHF145" s="17"/>
      <c r="DHG145" s="17"/>
      <c r="DHH145" s="17"/>
      <c r="DHI145" s="17"/>
      <c r="DHJ145" s="17"/>
      <c r="DHK145" s="17"/>
      <c r="DHL145" s="17"/>
      <c r="DHM145" s="17"/>
      <c r="DHN145" s="17"/>
      <c r="DHO145" s="17"/>
      <c r="DHP145" s="17"/>
      <c r="DHQ145" s="17"/>
      <c r="DHR145" s="17"/>
      <c r="DHS145" s="17"/>
      <c r="DHT145" s="17"/>
      <c r="DHU145" s="17"/>
      <c r="DHV145" s="17"/>
      <c r="DHW145" s="17"/>
      <c r="DHX145" s="17"/>
      <c r="DHY145" s="17"/>
      <c r="DHZ145" s="17"/>
      <c r="DIA145" s="17"/>
      <c r="DIB145" s="17"/>
      <c r="DIC145" s="17"/>
      <c r="DID145" s="17"/>
      <c r="DIE145" s="17"/>
      <c r="DIF145" s="17"/>
      <c r="DIG145" s="17"/>
      <c r="DIH145" s="17"/>
      <c r="DII145" s="17"/>
      <c r="DIJ145" s="17"/>
      <c r="DIK145" s="17"/>
      <c r="DIL145" s="17"/>
      <c r="DIM145" s="17"/>
      <c r="DIN145" s="17"/>
      <c r="DIO145" s="17"/>
      <c r="DIP145" s="17"/>
      <c r="DIQ145" s="17"/>
      <c r="DIR145" s="17"/>
      <c r="DIS145" s="17"/>
      <c r="DIT145" s="17"/>
      <c r="DIU145" s="17"/>
      <c r="DIV145" s="17"/>
      <c r="DIW145" s="17"/>
      <c r="DIX145" s="17"/>
      <c r="DIY145" s="17"/>
      <c r="DIZ145" s="17"/>
      <c r="DJA145" s="17"/>
      <c r="DJB145" s="17"/>
      <c r="DJC145" s="17"/>
      <c r="DJD145" s="17"/>
      <c r="DJE145" s="17"/>
      <c r="DJF145" s="17"/>
      <c r="DJG145" s="17"/>
      <c r="DJH145" s="17"/>
      <c r="DJI145" s="17"/>
      <c r="DJJ145" s="17"/>
      <c r="DJK145" s="17"/>
      <c r="DJL145" s="17"/>
      <c r="DJM145" s="17"/>
      <c r="DJN145" s="17"/>
      <c r="DJO145" s="17"/>
      <c r="DJP145" s="17"/>
      <c r="DJQ145" s="17"/>
      <c r="DJR145" s="17"/>
      <c r="DJS145" s="17"/>
      <c r="DJT145" s="17"/>
      <c r="DJU145" s="17"/>
      <c r="DJV145" s="17"/>
      <c r="DJW145" s="17"/>
      <c r="DJX145" s="17"/>
      <c r="DJY145" s="17"/>
      <c r="DJZ145" s="17"/>
      <c r="DKA145" s="17"/>
      <c r="DKB145" s="17"/>
      <c r="DKC145" s="17"/>
      <c r="DKD145" s="17"/>
      <c r="DKE145" s="17"/>
      <c r="DKF145" s="17"/>
      <c r="DKG145" s="17"/>
      <c r="DKH145" s="17"/>
      <c r="DKI145" s="17"/>
      <c r="DKJ145" s="17"/>
      <c r="DKK145" s="17"/>
      <c r="DKL145" s="17"/>
      <c r="DKM145" s="17"/>
      <c r="DKN145" s="17"/>
      <c r="DKO145" s="17"/>
      <c r="DKP145" s="17"/>
      <c r="DKQ145" s="17"/>
      <c r="DKR145" s="17"/>
      <c r="DKS145" s="17"/>
      <c r="DKT145" s="17"/>
      <c r="DKU145" s="17"/>
      <c r="DKV145" s="17"/>
      <c r="DKW145" s="17"/>
      <c r="DKX145" s="17"/>
      <c r="DKY145" s="17"/>
      <c r="DKZ145" s="17"/>
      <c r="DLA145" s="17"/>
      <c r="DLB145" s="17"/>
      <c r="DLC145" s="17"/>
      <c r="DLD145" s="17"/>
      <c r="DLE145" s="17"/>
      <c r="DLF145" s="17"/>
      <c r="DLG145" s="17"/>
      <c r="DLH145" s="17"/>
      <c r="DLI145" s="17"/>
      <c r="DLJ145" s="17"/>
      <c r="DLK145" s="17"/>
      <c r="DLL145" s="17"/>
      <c r="DLM145" s="17"/>
      <c r="DLN145" s="17"/>
      <c r="DLO145" s="17"/>
      <c r="DLP145" s="17"/>
      <c r="DLQ145" s="17"/>
      <c r="DLR145" s="17"/>
      <c r="DLS145" s="17"/>
      <c r="DLT145" s="17"/>
      <c r="DLU145" s="17"/>
      <c r="DLV145" s="17"/>
      <c r="DLW145" s="17"/>
      <c r="DLX145" s="17"/>
      <c r="DLY145" s="17"/>
      <c r="DLZ145" s="17"/>
      <c r="DMA145" s="17"/>
      <c r="DMB145" s="17"/>
      <c r="DMC145" s="17"/>
      <c r="DMD145" s="17"/>
      <c r="DME145" s="17"/>
      <c r="DMF145" s="17"/>
      <c r="DMG145" s="17"/>
      <c r="DMH145" s="17"/>
      <c r="DMI145" s="17"/>
      <c r="DMJ145" s="17"/>
      <c r="DMK145" s="17"/>
      <c r="DML145" s="17"/>
      <c r="DMM145" s="17"/>
      <c r="DMN145" s="17"/>
      <c r="DMO145" s="17"/>
      <c r="DMP145" s="17"/>
      <c r="DMQ145" s="17"/>
      <c r="DMR145" s="17"/>
      <c r="DMS145" s="17"/>
      <c r="DMT145" s="17"/>
      <c r="DMU145" s="17"/>
      <c r="DMV145" s="17"/>
      <c r="DMW145" s="17"/>
      <c r="DMX145" s="17"/>
      <c r="DMY145" s="17"/>
      <c r="DMZ145" s="17"/>
      <c r="DNA145" s="17"/>
      <c r="DNB145" s="17"/>
      <c r="DNC145" s="17"/>
      <c r="DND145" s="17"/>
      <c r="DNE145" s="17"/>
      <c r="DNF145" s="17"/>
      <c r="DNG145" s="17"/>
      <c r="DNH145" s="17"/>
      <c r="DNI145" s="17"/>
      <c r="DNJ145" s="17"/>
      <c r="DNK145" s="17"/>
      <c r="DNL145" s="17"/>
      <c r="DNM145" s="17"/>
      <c r="DNN145" s="17"/>
      <c r="DNO145" s="17"/>
      <c r="DNP145" s="17"/>
      <c r="DNQ145" s="17"/>
      <c r="DNR145" s="17"/>
      <c r="DNS145" s="17"/>
      <c r="DNT145" s="17"/>
      <c r="DNU145" s="17"/>
      <c r="DNV145" s="17"/>
      <c r="DNW145" s="17"/>
      <c r="DNX145" s="17"/>
      <c r="DNY145" s="17"/>
      <c r="DNZ145" s="17"/>
      <c r="DOA145" s="17"/>
      <c r="DOB145" s="17"/>
      <c r="DOC145" s="17"/>
      <c r="DOD145" s="17"/>
      <c r="DOE145" s="17"/>
      <c r="DOF145" s="17"/>
      <c r="DOG145" s="17"/>
      <c r="DOH145" s="17"/>
      <c r="DOI145" s="17"/>
      <c r="DOJ145" s="17"/>
      <c r="DOK145" s="17"/>
      <c r="DOL145" s="17"/>
      <c r="DOM145" s="17"/>
      <c r="DON145" s="17"/>
      <c r="DOO145" s="17"/>
      <c r="DOP145" s="17"/>
      <c r="DOQ145" s="17"/>
      <c r="DOR145" s="17"/>
      <c r="DOS145" s="17"/>
      <c r="DOT145" s="17"/>
      <c r="DOU145" s="17"/>
      <c r="DOV145" s="17"/>
      <c r="DOW145" s="17"/>
      <c r="DOX145" s="17"/>
      <c r="DOY145" s="17"/>
      <c r="DOZ145" s="17"/>
      <c r="DPA145" s="17"/>
      <c r="DPB145" s="17"/>
      <c r="DPC145" s="17"/>
      <c r="DPD145" s="17"/>
      <c r="DPE145" s="17"/>
      <c r="DPF145" s="17"/>
      <c r="DPG145" s="17"/>
      <c r="DPH145" s="17"/>
      <c r="DPI145" s="17"/>
      <c r="DPJ145" s="17"/>
      <c r="DPK145" s="17"/>
      <c r="DPL145" s="17"/>
      <c r="DPM145" s="17"/>
      <c r="DPN145" s="17"/>
      <c r="DPO145" s="17"/>
      <c r="DPP145" s="17"/>
      <c r="DPQ145" s="17"/>
      <c r="DPR145" s="17"/>
      <c r="DPS145" s="17"/>
      <c r="DPT145" s="17"/>
      <c r="DPU145" s="17"/>
      <c r="DPV145" s="17"/>
      <c r="DPW145" s="17"/>
      <c r="DPX145" s="17"/>
      <c r="DPY145" s="17"/>
      <c r="DPZ145" s="17"/>
      <c r="DQA145" s="17"/>
      <c r="DQB145" s="17"/>
      <c r="DQC145" s="17"/>
      <c r="DQD145" s="17"/>
      <c r="DQE145" s="17"/>
      <c r="DQF145" s="17"/>
      <c r="DQG145" s="17"/>
      <c r="DQH145" s="17"/>
      <c r="DQI145" s="17"/>
      <c r="DQJ145" s="17"/>
      <c r="DQK145" s="17"/>
      <c r="DQL145" s="17"/>
      <c r="DQM145" s="17"/>
      <c r="DQN145" s="17"/>
      <c r="DQO145" s="17"/>
      <c r="DQP145" s="17"/>
      <c r="DQQ145" s="17"/>
      <c r="DQR145" s="17"/>
      <c r="DQS145" s="17"/>
      <c r="DQT145" s="17"/>
      <c r="DQU145" s="17"/>
      <c r="DQV145" s="17"/>
      <c r="DQW145" s="17"/>
      <c r="DQX145" s="17"/>
      <c r="DQY145" s="17"/>
      <c r="DQZ145" s="17"/>
      <c r="DRA145" s="17"/>
      <c r="DRB145" s="17"/>
      <c r="DRC145" s="17"/>
      <c r="DRD145" s="17"/>
      <c r="DRE145" s="17"/>
      <c r="DRF145" s="17"/>
      <c r="DRG145" s="17"/>
      <c r="DRH145" s="17"/>
      <c r="DRI145" s="17"/>
      <c r="DRJ145" s="17"/>
      <c r="DRK145" s="17"/>
      <c r="DRL145" s="17"/>
      <c r="DRM145" s="17"/>
      <c r="DRN145" s="17"/>
      <c r="DRO145" s="17"/>
      <c r="DRP145" s="17"/>
      <c r="DRQ145" s="17"/>
      <c r="DRR145" s="17"/>
      <c r="DRS145" s="17"/>
      <c r="DRT145" s="17"/>
      <c r="DRU145" s="17"/>
      <c r="DRV145" s="17"/>
      <c r="DRW145" s="17"/>
      <c r="DRX145" s="17"/>
      <c r="DRY145" s="17"/>
      <c r="DRZ145" s="17"/>
      <c r="DSA145" s="17"/>
      <c r="DSB145" s="17"/>
      <c r="DSC145" s="17"/>
      <c r="DSD145" s="17"/>
      <c r="DSE145" s="17"/>
      <c r="DSF145" s="17"/>
      <c r="DSG145" s="17"/>
      <c r="DSH145" s="17"/>
      <c r="DSI145" s="17"/>
      <c r="DSJ145" s="17"/>
      <c r="DSK145" s="17"/>
      <c r="DSL145" s="17"/>
      <c r="DSM145" s="17"/>
      <c r="DSN145" s="17"/>
      <c r="DSO145" s="17"/>
      <c r="DSP145" s="17"/>
      <c r="DSQ145" s="17"/>
      <c r="DSR145" s="17"/>
      <c r="DSS145" s="17"/>
      <c r="DST145" s="17"/>
      <c r="DSU145" s="17"/>
      <c r="DSV145" s="17"/>
      <c r="DSW145" s="17"/>
      <c r="DSX145" s="17"/>
      <c r="DSY145" s="17"/>
      <c r="DSZ145" s="17"/>
      <c r="DTA145" s="17"/>
      <c r="DTB145" s="17"/>
      <c r="DTC145" s="17"/>
      <c r="DTD145" s="17"/>
      <c r="DTE145" s="17"/>
      <c r="DTF145" s="17"/>
      <c r="DTG145" s="17"/>
      <c r="DTH145" s="17"/>
      <c r="DTI145" s="17"/>
      <c r="DTJ145" s="17"/>
      <c r="DTK145" s="17"/>
      <c r="DTL145" s="17"/>
      <c r="DTM145" s="17"/>
      <c r="DTN145" s="17"/>
      <c r="DTO145" s="17"/>
      <c r="DTP145" s="17"/>
      <c r="DTQ145" s="17"/>
      <c r="DTR145" s="17"/>
      <c r="DTS145" s="17"/>
      <c r="DTT145" s="17"/>
      <c r="DTU145" s="17"/>
      <c r="DTV145" s="17"/>
      <c r="DTW145" s="17"/>
      <c r="DTX145" s="17"/>
      <c r="DTY145" s="17"/>
      <c r="DTZ145" s="17"/>
      <c r="DUA145" s="17"/>
      <c r="DUB145" s="17"/>
      <c r="DUC145" s="17"/>
      <c r="DUD145" s="17"/>
      <c r="DUE145" s="17"/>
      <c r="DUF145" s="17"/>
      <c r="DUG145" s="17"/>
      <c r="DUH145" s="17"/>
      <c r="DUI145" s="17"/>
      <c r="DUJ145" s="17"/>
      <c r="DUK145" s="17"/>
      <c r="DUL145" s="17"/>
      <c r="DUM145" s="17"/>
      <c r="DUN145" s="17"/>
      <c r="DUO145" s="17"/>
      <c r="DUP145" s="17"/>
      <c r="DUQ145" s="17"/>
      <c r="DUR145" s="17"/>
      <c r="DUS145" s="17"/>
      <c r="DUT145" s="17"/>
      <c r="DUU145" s="17"/>
      <c r="DUV145" s="17"/>
      <c r="DUW145" s="17"/>
      <c r="DUX145" s="17"/>
      <c r="DUY145" s="17"/>
      <c r="DUZ145" s="17"/>
      <c r="DVA145" s="17"/>
      <c r="DVB145" s="17"/>
      <c r="DVC145" s="17"/>
      <c r="DVD145" s="17"/>
      <c r="DVE145" s="17"/>
      <c r="DVF145" s="17"/>
      <c r="DVG145" s="17"/>
      <c r="DVH145" s="17"/>
      <c r="DVI145" s="17"/>
      <c r="DVJ145" s="17"/>
      <c r="DVK145" s="17"/>
      <c r="DVL145" s="17"/>
      <c r="DVM145" s="17"/>
      <c r="DVN145" s="17"/>
      <c r="DVO145" s="17"/>
      <c r="DVP145" s="17"/>
      <c r="DVQ145" s="17"/>
      <c r="DVR145" s="17"/>
      <c r="DVS145" s="17"/>
      <c r="DVT145" s="17"/>
      <c r="DVU145" s="17"/>
      <c r="DVV145" s="17"/>
      <c r="DVW145" s="17"/>
      <c r="DVX145" s="17"/>
      <c r="DVY145" s="17"/>
      <c r="DVZ145" s="17"/>
      <c r="DWA145" s="17"/>
      <c r="DWB145" s="17"/>
      <c r="DWC145" s="17"/>
      <c r="DWD145" s="17"/>
      <c r="DWE145" s="17"/>
      <c r="DWF145" s="17"/>
      <c r="DWG145" s="17"/>
      <c r="DWH145" s="17"/>
      <c r="DWI145" s="17"/>
      <c r="DWJ145" s="17"/>
      <c r="DWK145" s="17"/>
      <c r="DWL145" s="17"/>
      <c r="DWM145" s="17"/>
      <c r="DWN145" s="17"/>
      <c r="DWO145" s="17"/>
      <c r="DWP145" s="17"/>
      <c r="DWQ145" s="17"/>
      <c r="DWR145" s="17"/>
      <c r="DWS145" s="17"/>
      <c r="DWT145" s="17"/>
      <c r="DWU145" s="17"/>
      <c r="DWV145" s="17"/>
      <c r="DWW145" s="17"/>
      <c r="DWX145" s="17"/>
      <c r="DWY145" s="17"/>
      <c r="DWZ145" s="17"/>
      <c r="DXA145" s="17"/>
      <c r="DXB145" s="17"/>
      <c r="DXC145" s="17"/>
      <c r="DXD145" s="17"/>
      <c r="DXE145" s="17"/>
      <c r="DXF145" s="17"/>
      <c r="DXG145" s="17"/>
      <c r="DXH145" s="17"/>
      <c r="DXI145" s="17"/>
      <c r="DXJ145" s="17"/>
      <c r="DXK145" s="17"/>
      <c r="DXL145" s="17"/>
      <c r="DXM145" s="17"/>
      <c r="DXN145" s="17"/>
      <c r="DXO145" s="17"/>
      <c r="DXP145" s="17"/>
      <c r="DXQ145" s="17"/>
      <c r="DXR145" s="17"/>
      <c r="DXS145" s="17"/>
      <c r="DXT145" s="17"/>
      <c r="DXU145" s="17"/>
      <c r="DXV145" s="17"/>
      <c r="DXW145" s="17"/>
      <c r="DXX145" s="17"/>
      <c r="DXY145" s="17"/>
      <c r="DXZ145" s="17"/>
      <c r="DYA145" s="17"/>
      <c r="DYB145" s="17"/>
      <c r="DYC145" s="17"/>
      <c r="DYD145" s="17"/>
      <c r="DYE145" s="17"/>
      <c r="DYF145" s="17"/>
      <c r="DYG145" s="17"/>
      <c r="DYH145" s="17"/>
      <c r="DYI145" s="17"/>
      <c r="DYJ145" s="17"/>
      <c r="DYK145" s="17"/>
      <c r="DYL145" s="17"/>
      <c r="DYM145" s="17"/>
      <c r="DYN145" s="17"/>
      <c r="DYO145" s="17"/>
      <c r="DYP145" s="17"/>
      <c r="DYQ145" s="17"/>
      <c r="DYR145" s="17"/>
      <c r="DYS145" s="17"/>
      <c r="DYT145" s="17"/>
      <c r="DYU145" s="17"/>
      <c r="DYV145" s="17"/>
      <c r="DYW145" s="17"/>
      <c r="DYX145" s="17"/>
      <c r="DYY145" s="17"/>
      <c r="DYZ145" s="17"/>
      <c r="DZA145" s="17"/>
      <c r="DZB145" s="17"/>
      <c r="DZC145" s="17"/>
      <c r="DZD145" s="17"/>
      <c r="DZE145" s="17"/>
      <c r="DZF145" s="17"/>
      <c r="DZG145" s="17"/>
      <c r="DZH145" s="17"/>
      <c r="DZI145" s="17"/>
      <c r="DZJ145" s="17"/>
      <c r="DZK145" s="17"/>
      <c r="DZL145" s="17"/>
      <c r="DZM145" s="17"/>
      <c r="DZN145" s="17"/>
      <c r="DZO145" s="17"/>
      <c r="DZP145" s="17"/>
      <c r="DZQ145" s="17"/>
      <c r="DZR145" s="17"/>
      <c r="DZS145" s="17"/>
      <c r="DZT145" s="17"/>
      <c r="DZU145" s="17"/>
      <c r="DZV145" s="17"/>
      <c r="DZW145" s="17"/>
      <c r="DZX145" s="17"/>
      <c r="DZY145" s="17"/>
      <c r="DZZ145" s="17"/>
      <c r="EAA145" s="17"/>
      <c r="EAB145" s="17"/>
      <c r="EAC145" s="17"/>
      <c r="EAD145" s="17"/>
      <c r="EAE145" s="17"/>
      <c r="EAF145" s="17"/>
      <c r="EAG145" s="17"/>
      <c r="EAH145" s="17"/>
      <c r="EAI145" s="17"/>
      <c r="EAJ145" s="17"/>
      <c r="EAK145" s="17"/>
      <c r="EAL145" s="17"/>
      <c r="EAM145" s="17"/>
      <c r="EAN145" s="17"/>
      <c r="EAO145" s="17"/>
      <c r="EAP145" s="17"/>
      <c r="EAQ145" s="17"/>
      <c r="EAR145" s="17"/>
      <c r="EAS145" s="17"/>
      <c r="EAT145" s="17"/>
      <c r="EAU145" s="17"/>
      <c r="EAV145" s="17"/>
      <c r="EAW145" s="17"/>
      <c r="EAX145" s="17"/>
      <c r="EAY145" s="17"/>
      <c r="EAZ145" s="17"/>
      <c r="EBA145" s="17"/>
      <c r="EBB145" s="17"/>
      <c r="EBC145" s="17"/>
      <c r="EBD145" s="17"/>
      <c r="EBE145" s="17"/>
      <c r="EBF145" s="17"/>
      <c r="EBG145" s="17"/>
      <c r="EBH145" s="17"/>
      <c r="EBI145" s="17"/>
      <c r="EBJ145" s="17"/>
      <c r="EBK145" s="17"/>
      <c r="EBL145" s="17"/>
      <c r="EBM145" s="17"/>
      <c r="EBN145" s="17"/>
      <c r="EBO145" s="17"/>
      <c r="EBP145" s="17"/>
      <c r="EBQ145" s="17"/>
      <c r="EBR145" s="17"/>
      <c r="EBS145" s="17"/>
      <c r="EBT145" s="17"/>
      <c r="EBU145" s="17"/>
      <c r="EBV145" s="17"/>
      <c r="EBW145" s="17"/>
      <c r="EBX145" s="17"/>
      <c r="EBY145" s="17"/>
      <c r="EBZ145" s="17"/>
      <c r="ECA145" s="17"/>
      <c r="ECB145" s="17"/>
      <c r="ECC145" s="17"/>
      <c r="ECD145" s="17"/>
      <c r="ECE145" s="17"/>
      <c r="ECF145" s="17"/>
      <c r="ECG145" s="17"/>
      <c r="ECH145" s="17"/>
      <c r="ECI145" s="17"/>
      <c r="ECJ145" s="17"/>
      <c r="ECK145" s="17"/>
      <c r="ECL145" s="17"/>
      <c r="ECM145" s="17"/>
      <c r="ECN145" s="17"/>
      <c r="ECO145" s="17"/>
      <c r="ECP145" s="17"/>
      <c r="ECQ145" s="17"/>
      <c r="ECR145" s="17"/>
      <c r="ECS145" s="17"/>
      <c r="ECT145" s="17"/>
      <c r="ECU145" s="17"/>
      <c r="ECV145" s="17"/>
      <c r="ECW145" s="17"/>
      <c r="ECX145" s="17"/>
      <c r="ECY145" s="17"/>
      <c r="ECZ145" s="17"/>
      <c r="EDA145" s="17"/>
      <c r="EDB145" s="17"/>
      <c r="EDC145" s="17"/>
      <c r="EDD145" s="17"/>
      <c r="EDE145" s="17"/>
      <c r="EDF145" s="17"/>
      <c r="EDG145" s="17"/>
      <c r="EDH145" s="17"/>
      <c r="EDI145" s="17"/>
      <c r="EDJ145" s="17"/>
      <c r="EDK145" s="17"/>
      <c r="EDL145" s="17"/>
      <c r="EDM145" s="17"/>
      <c r="EDN145" s="17"/>
      <c r="EDO145" s="17"/>
      <c r="EDP145" s="17"/>
      <c r="EDQ145" s="17"/>
      <c r="EDR145" s="17"/>
      <c r="EDS145" s="17"/>
      <c r="EDT145" s="17"/>
      <c r="EDU145" s="17"/>
      <c r="EDV145" s="17"/>
      <c r="EDW145" s="17"/>
      <c r="EDX145" s="17"/>
      <c r="EDY145" s="17"/>
      <c r="EDZ145" s="17"/>
      <c r="EEA145" s="17"/>
      <c r="EEB145" s="17"/>
      <c r="EEC145" s="17"/>
      <c r="EED145" s="17"/>
      <c r="EEE145" s="17"/>
      <c r="EEF145" s="17"/>
      <c r="EEG145" s="17"/>
      <c r="EEH145" s="17"/>
      <c r="EEI145" s="17"/>
      <c r="EEJ145" s="17"/>
      <c r="EEK145" s="17"/>
      <c r="EEL145" s="17"/>
      <c r="EEM145" s="17"/>
      <c r="EEN145" s="17"/>
      <c r="EEO145" s="17"/>
      <c r="EEP145" s="17"/>
      <c r="EEQ145" s="17"/>
      <c r="EER145" s="17"/>
      <c r="EES145" s="17"/>
      <c r="EET145" s="17"/>
      <c r="EEU145" s="17"/>
      <c r="EEV145" s="17"/>
      <c r="EEW145" s="17"/>
      <c r="EEX145" s="17"/>
      <c r="EEY145" s="17"/>
      <c r="EEZ145" s="17"/>
      <c r="EFA145" s="17"/>
      <c r="EFB145" s="17"/>
      <c r="EFC145" s="17"/>
      <c r="EFD145" s="17"/>
      <c r="EFE145" s="17"/>
      <c r="EFF145" s="17"/>
      <c r="EFG145" s="17"/>
      <c r="EFH145" s="17"/>
      <c r="EFI145" s="17"/>
      <c r="EFJ145" s="17"/>
      <c r="EFK145" s="17"/>
      <c r="EFL145" s="17"/>
      <c r="EFM145" s="17"/>
      <c r="EFN145" s="17"/>
      <c r="EFO145" s="17"/>
      <c r="EFP145" s="17"/>
      <c r="EFQ145" s="17"/>
      <c r="EFR145" s="17"/>
      <c r="EFS145" s="17"/>
      <c r="EFT145" s="17"/>
      <c r="EFU145" s="17"/>
      <c r="EFV145" s="17"/>
      <c r="EFW145" s="17"/>
      <c r="EFX145" s="17"/>
      <c r="EFY145" s="17"/>
      <c r="EFZ145" s="17"/>
      <c r="EGA145" s="17"/>
      <c r="EGB145" s="17"/>
      <c r="EGC145" s="17"/>
      <c r="EGD145" s="17"/>
      <c r="EGE145" s="17"/>
      <c r="EGF145" s="17"/>
      <c r="EGG145" s="17"/>
      <c r="EGH145" s="17"/>
      <c r="EGI145" s="17"/>
      <c r="EGJ145" s="17"/>
      <c r="EGK145" s="17"/>
      <c r="EGL145" s="17"/>
      <c r="EGM145" s="17"/>
      <c r="EGN145" s="17"/>
      <c r="EGO145" s="17"/>
      <c r="EGP145" s="17"/>
      <c r="EGQ145" s="17"/>
      <c r="EGR145" s="17"/>
      <c r="EGS145" s="17"/>
      <c r="EGT145" s="17"/>
      <c r="EGU145" s="17"/>
      <c r="EGV145" s="17"/>
      <c r="EGW145" s="17"/>
      <c r="EGX145" s="17"/>
      <c r="EGY145" s="17"/>
      <c r="EGZ145" s="17"/>
      <c r="EHA145" s="17"/>
      <c r="EHB145" s="17"/>
      <c r="EHC145" s="17"/>
      <c r="EHD145" s="17"/>
      <c r="EHE145" s="17"/>
      <c r="EHF145" s="17"/>
      <c r="EHG145" s="17"/>
      <c r="EHH145" s="17"/>
      <c r="EHI145" s="17"/>
      <c r="EHJ145" s="17"/>
      <c r="EHK145" s="17"/>
      <c r="EHL145" s="17"/>
      <c r="EHM145" s="17"/>
      <c r="EHN145" s="17"/>
      <c r="EHO145" s="17"/>
      <c r="EHP145" s="17"/>
      <c r="EHQ145" s="17"/>
      <c r="EHR145" s="17"/>
      <c r="EHS145" s="17"/>
      <c r="EHT145" s="17"/>
      <c r="EHU145" s="17"/>
      <c r="EHV145" s="17"/>
      <c r="EHW145" s="17"/>
      <c r="EHX145" s="17"/>
      <c r="EHY145" s="17"/>
      <c r="EHZ145" s="17"/>
      <c r="EIA145" s="17"/>
      <c r="EIB145" s="17"/>
      <c r="EIC145" s="17"/>
      <c r="EID145" s="17"/>
      <c r="EIE145" s="17"/>
      <c r="EIF145" s="17"/>
      <c r="EIG145" s="17"/>
      <c r="EIH145" s="17"/>
      <c r="EII145" s="17"/>
      <c r="EIJ145" s="17"/>
      <c r="EIK145" s="17"/>
      <c r="EIL145" s="17"/>
      <c r="EIM145" s="17"/>
      <c r="EIN145" s="17"/>
      <c r="EIO145" s="17"/>
      <c r="EIP145" s="17"/>
      <c r="EIQ145" s="17"/>
      <c r="EIR145" s="17"/>
      <c r="EIS145" s="17"/>
      <c r="EIT145" s="17"/>
      <c r="EIU145" s="17"/>
      <c r="EIV145" s="17"/>
      <c r="EIW145" s="17"/>
      <c r="EIX145" s="17"/>
      <c r="EIY145" s="17"/>
      <c r="EIZ145" s="17"/>
      <c r="EJA145" s="17"/>
      <c r="EJB145" s="17"/>
      <c r="EJC145" s="17"/>
      <c r="EJD145" s="17"/>
      <c r="EJE145" s="17"/>
      <c r="EJF145" s="17"/>
      <c r="EJG145" s="17"/>
      <c r="EJH145" s="17"/>
      <c r="EJI145" s="17"/>
      <c r="EJJ145" s="17"/>
      <c r="EJK145" s="17"/>
      <c r="EJL145" s="17"/>
      <c r="EJM145" s="17"/>
      <c r="EJN145" s="17"/>
      <c r="EJO145" s="17"/>
      <c r="EJP145" s="17"/>
      <c r="EJQ145" s="17"/>
      <c r="EJR145" s="17"/>
      <c r="EJS145" s="17"/>
      <c r="EJT145" s="17"/>
      <c r="EJU145" s="17"/>
      <c r="EJV145" s="17"/>
      <c r="EJW145" s="17"/>
      <c r="EJX145" s="17"/>
      <c r="EJY145" s="17"/>
      <c r="EJZ145" s="17"/>
      <c r="EKA145" s="17"/>
      <c r="EKB145" s="17"/>
      <c r="EKC145" s="17"/>
      <c r="EKD145" s="17"/>
      <c r="EKE145" s="17"/>
      <c r="EKF145" s="17"/>
      <c r="EKG145" s="17"/>
      <c r="EKH145" s="17"/>
      <c r="EKI145" s="17"/>
      <c r="EKJ145" s="17"/>
      <c r="EKK145" s="17"/>
      <c r="EKL145" s="17"/>
      <c r="EKM145" s="17"/>
      <c r="EKN145" s="17"/>
      <c r="EKO145" s="17"/>
      <c r="EKP145" s="17"/>
      <c r="EKQ145" s="17"/>
      <c r="EKR145" s="17"/>
      <c r="EKS145" s="17"/>
      <c r="EKT145" s="17"/>
      <c r="EKU145" s="17"/>
      <c r="EKV145" s="17"/>
      <c r="EKW145" s="17"/>
      <c r="EKX145" s="17"/>
      <c r="EKY145" s="17"/>
      <c r="EKZ145" s="17"/>
      <c r="ELA145" s="17"/>
      <c r="ELB145" s="17"/>
      <c r="ELC145" s="17"/>
      <c r="ELD145" s="17"/>
      <c r="ELE145" s="17"/>
      <c r="ELF145" s="17"/>
      <c r="ELG145" s="17"/>
      <c r="ELH145" s="17"/>
      <c r="ELI145" s="17"/>
      <c r="ELJ145" s="17"/>
      <c r="ELK145" s="17"/>
      <c r="ELL145" s="17"/>
      <c r="ELM145" s="17"/>
      <c r="ELN145" s="17"/>
      <c r="ELO145" s="17"/>
      <c r="ELP145" s="17"/>
      <c r="ELQ145" s="17"/>
      <c r="ELR145" s="17"/>
      <c r="ELS145" s="17"/>
      <c r="ELT145" s="17"/>
      <c r="ELU145" s="17"/>
      <c r="ELV145" s="17"/>
      <c r="ELW145" s="17"/>
      <c r="ELX145" s="17"/>
      <c r="ELY145" s="17"/>
      <c r="ELZ145" s="17"/>
      <c r="EMA145" s="17"/>
      <c r="EMB145" s="17"/>
      <c r="EMC145" s="17"/>
      <c r="EMD145" s="17"/>
      <c r="EME145" s="17"/>
      <c r="EMF145" s="17"/>
      <c r="EMG145" s="17"/>
      <c r="EMH145" s="17"/>
      <c r="EMI145" s="17"/>
      <c r="EMJ145" s="17"/>
      <c r="EMK145" s="17"/>
      <c r="EML145" s="17"/>
      <c r="EMM145" s="17"/>
      <c r="EMN145" s="17"/>
      <c r="EMO145" s="17"/>
      <c r="EMP145" s="17"/>
      <c r="EMQ145" s="17"/>
      <c r="EMR145" s="17"/>
      <c r="EMS145" s="17"/>
      <c r="EMT145" s="17"/>
      <c r="EMU145" s="17"/>
      <c r="EMV145" s="17"/>
      <c r="EMW145" s="17"/>
      <c r="EMX145" s="17"/>
      <c r="EMY145" s="17"/>
      <c r="EMZ145" s="17"/>
      <c r="ENA145" s="17"/>
      <c r="ENB145" s="17"/>
      <c r="ENC145" s="17"/>
      <c r="END145" s="17"/>
      <c r="ENE145" s="17"/>
      <c r="ENF145" s="17"/>
      <c r="ENG145" s="17"/>
      <c r="ENH145" s="17"/>
      <c r="ENI145" s="17"/>
      <c r="ENJ145" s="17"/>
      <c r="ENK145" s="17"/>
      <c r="ENL145" s="17"/>
      <c r="ENM145" s="17"/>
      <c r="ENN145" s="17"/>
      <c r="ENO145" s="17"/>
      <c r="ENP145" s="17"/>
      <c r="ENQ145" s="17"/>
      <c r="ENR145" s="17"/>
      <c r="ENS145" s="17"/>
      <c r="ENT145" s="17"/>
      <c r="ENU145" s="17"/>
      <c r="ENV145" s="17"/>
      <c r="ENW145" s="17"/>
      <c r="ENX145" s="17"/>
      <c r="ENY145" s="17"/>
      <c r="ENZ145" s="17"/>
      <c r="EOA145" s="17"/>
      <c r="EOB145" s="17"/>
      <c r="EOC145" s="17"/>
      <c r="EOD145" s="17"/>
      <c r="EOE145" s="17"/>
      <c r="EOF145" s="17"/>
      <c r="EOG145" s="17"/>
      <c r="EOH145" s="17"/>
      <c r="EOI145" s="17"/>
      <c r="EOJ145" s="17"/>
      <c r="EOK145" s="17"/>
      <c r="EOL145" s="17"/>
      <c r="EOM145" s="17"/>
      <c r="EON145" s="17"/>
      <c r="EOO145" s="17"/>
      <c r="EOP145" s="17"/>
      <c r="EOQ145" s="17"/>
      <c r="EOR145" s="17"/>
      <c r="EOS145" s="17"/>
      <c r="EOT145" s="17"/>
      <c r="EOU145" s="17"/>
      <c r="EOV145" s="17"/>
      <c r="EOW145" s="17"/>
      <c r="EOX145" s="17"/>
      <c r="EOY145" s="17"/>
      <c r="EOZ145" s="17"/>
      <c r="EPA145" s="17"/>
      <c r="EPB145" s="17"/>
      <c r="EPC145" s="17"/>
      <c r="EPD145" s="17"/>
      <c r="EPE145" s="17"/>
      <c r="EPF145" s="17"/>
      <c r="EPG145" s="17"/>
      <c r="EPH145" s="17"/>
      <c r="EPI145" s="17"/>
      <c r="EPJ145" s="17"/>
      <c r="EPK145" s="17"/>
      <c r="EPL145" s="17"/>
      <c r="EPM145" s="17"/>
      <c r="EPN145" s="17"/>
      <c r="EPO145" s="17"/>
      <c r="EPP145" s="17"/>
      <c r="EPQ145" s="17"/>
      <c r="EPR145" s="17"/>
      <c r="EPS145" s="17"/>
      <c r="EPT145" s="17"/>
      <c r="EPU145" s="17"/>
      <c r="EPV145" s="17"/>
      <c r="EPW145" s="17"/>
      <c r="EPX145" s="17"/>
      <c r="EPY145" s="17"/>
      <c r="EPZ145" s="17"/>
      <c r="EQA145" s="17"/>
      <c r="EQB145" s="17"/>
      <c r="EQC145" s="17"/>
      <c r="EQD145" s="17"/>
      <c r="EQE145" s="17"/>
      <c r="EQF145" s="17"/>
      <c r="EQG145" s="17"/>
      <c r="EQH145" s="17"/>
      <c r="EQI145" s="17"/>
      <c r="EQJ145" s="17"/>
      <c r="EQK145" s="17"/>
      <c r="EQL145" s="17"/>
      <c r="EQM145" s="17"/>
      <c r="EQN145" s="17"/>
      <c r="EQO145" s="17"/>
      <c r="EQP145" s="17"/>
      <c r="EQQ145" s="17"/>
      <c r="EQR145" s="17"/>
      <c r="EQS145" s="17"/>
      <c r="EQT145" s="17"/>
      <c r="EQU145" s="17"/>
      <c r="EQV145" s="17"/>
      <c r="EQW145" s="17"/>
      <c r="EQX145" s="17"/>
      <c r="EQY145" s="17"/>
      <c r="EQZ145" s="17"/>
      <c r="ERA145" s="17"/>
      <c r="ERB145" s="17"/>
      <c r="ERC145" s="17"/>
      <c r="ERD145" s="17"/>
      <c r="ERE145" s="17"/>
      <c r="ERF145" s="17"/>
      <c r="ERG145" s="17"/>
      <c r="ERH145" s="17"/>
      <c r="ERI145" s="17"/>
      <c r="ERJ145" s="17"/>
      <c r="ERK145" s="17"/>
      <c r="ERL145" s="17"/>
      <c r="ERM145" s="17"/>
      <c r="ERN145" s="17"/>
      <c r="ERO145" s="17"/>
      <c r="ERP145" s="17"/>
      <c r="ERQ145" s="17"/>
      <c r="ERR145" s="17"/>
      <c r="ERS145" s="17"/>
      <c r="ERT145" s="17"/>
      <c r="ERU145" s="17"/>
      <c r="ERV145" s="17"/>
      <c r="ERW145" s="17"/>
      <c r="ERX145" s="17"/>
      <c r="ERY145" s="17"/>
      <c r="ERZ145" s="17"/>
      <c r="ESA145" s="17"/>
      <c r="ESB145" s="17"/>
      <c r="ESC145" s="17"/>
      <c r="ESD145" s="17"/>
      <c r="ESE145" s="17"/>
      <c r="ESF145" s="17"/>
      <c r="ESG145" s="17"/>
      <c r="ESH145" s="17"/>
      <c r="ESI145" s="17"/>
      <c r="ESJ145" s="17"/>
      <c r="ESK145" s="17"/>
      <c r="ESL145" s="17"/>
      <c r="ESM145" s="17"/>
      <c r="ESN145" s="17"/>
      <c r="ESO145" s="17"/>
      <c r="ESP145" s="17"/>
      <c r="ESQ145" s="17"/>
      <c r="ESR145" s="17"/>
      <c r="ESS145" s="17"/>
      <c r="EST145" s="17"/>
      <c r="ESU145" s="17"/>
      <c r="ESV145" s="17"/>
      <c r="ESW145" s="17"/>
      <c r="ESX145" s="17"/>
      <c r="ESY145" s="17"/>
      <c r="ESZ145" s="17"/>
      <c r="ETA145" s="17"/>
      <c r="ETB145" s="17"/>
      <c r="ETC145" s="17"/>
      <c r="ETD145" s="17"/>
      <c r="ETE145" s="17"/>
      <c r="ETF145" s="17"/>
      <c r="ETG145" s="17"/>
      <c r="ETH145" s="17"/>
      <c r="ETI145" s="17"/>
      <c r="ETJ145" s="17"/>
      <c r="ETK145" s="17"/>
      <c r="ETL145" s="17"/>
      <c r="ETM145" s="17"/>
      <c r="ETN145" s="17"/>
      <c r="ETO145" s="17"/>
      <c r="ETP145" s="17"/>
      <c r="ETQ145" s="17"/>
      <c r="ETR145" s="17"/>
      <c r="ETS145" s="17"/>
      <c r="ETT145" s="17"/>
      <c r="ETU145" s="17"/>
      <c r="ETV145" s="17"/>
      <c r="ETW145" s="17"/>
      <c r="ETX145" s="17"/>
      <c r="ETY145" s="17"/>
      <c r="ETZ145" s="17"/>
      <c r="EUA145" s="17"/>
      <c r="EUB145" s="17"/>
      <c r="EUC145" s="17"/>
      <c r="EUD145" s="17"/>
      <c r="EUE145" s="17"/>
      <c r="EUF145" s="17"/>
      <c r="EUG145" s="17"/>
      <c r="EUH145" s="17"/>
      <c r="EUI145" s="17"/>
      <c r="EUJ145" s="17"/>
      <c r="EUK145" s="17"/>
      <c r="EUL145" s="17"/>
      <c r="EUM145" s="17"/>
      <c r="EUN145" s="17"/>
      <c r="EUO145" s="17"/>
      <c r="EUP145" s="17"/>
      <c r="EUQ145" s="17"/>
      <c r="EUR145" s="17"/>
      <c r="EUS145" s="17"/>
      <c r="EUT145" s="17"/>
      <c r="EUU145" s="17"/>
      <c r="EUV145" s="17"/>
      <c r="EUW145" s="17"/>
      <c r="EUX145" s="17"/>
      <c r="EUY145" s="17"/>
      <c r="EUZ145" s="17"/>
      <c r="EVA145" s="17"/>
      <c r="EVB145" s="17"/>
      <c r="EVC145" s="17"/>
      <c r="EVD145" s="17"/>
      <c r="EVE145" s="17"/>
      <c r="EVF145" s="17"/>
      <c r="EVG145" s="17"/>
      <c r="EVH145" s="17"/>
      <c r="EVI145" s="17"/>
      <c r="EVJ145" s="17"/>
      <c r="EVK145" s="17"/>
      <c r="EVL145" s="17"/>
      <c r="EVM145" s="17"/>
      <c r="EVN145" s="17"/>
      <c r="EVO145" s="17"/>
      <c r="EVP145" s="17"/>
      <c r="EVQ145" s="17"/>
      <c r="EVR145" s="17"/>
      <c r="EVS145" s="17"/>
      <c r="EVT145" s="17"/>
      <c r="EVU145" s="17"/>
      <c r="EVV145" s="17"/>
      <c r="EVW145" s="17"/>
      <c r="EVX145" s="17"/>
      <c r="EVY145" s="17"/>
      <c r="EVZ145" s="17"/>
      <c r="EWA145" s="17"/>
      <c r="EWB145" s="17"/>
      <c r="EWC145" s="17"/>
      <c r="EWD145" s="17"/>
      <c r="EWE145" s="17"/>
      <c r="EWF145" s="17"/>
      <c r="EWG145" s="17"/>
      <c r="EWH145" s="17"/>
      <c r="EWI145" s="17"/>
      <c r="EWJ145" s="17"/>
      <c r="EWK145" s="17"/>
      <c r="EWL145" s="17"/>
      <c r="EWM145" s="17"/>
      <c r="EWN145" s="17"/>
      <c r="EWO145" s="17"/>
      <c r="EWP145" s="17"/>
      <c r="EWQ145" s="17"/>
      <c r="EWR145" s="17"/>
      <c r="EWS145" s="17"/>
      <c r="EWT145" s="17"/>
      <c r="EWU145" s="17"/>
      <c r="EWV145" s="17"/>
      <c r="EWW145" s="17"/>
      <c r="EWX145" s="17"/>
      <c r="EWY145" s="17"/>
      <c r="EWZ145" s="17"/>
      <c r="EXA145" s="17"/>
      <c r="EXB145" s="17"/>
      <c r="EXC145" s="17"/>
      <c r="EXD145" s="17"/>
      <c r="EXE145" s="17"/>
      <c r="EXF145" s="17"/>
      <c r="EXG145" s="17"/>
      <c r="EXH145" s="17"/>
      <c r="EXI145" s="17"/>
      <c r="EXJ145" s="17"/>
      <c r="EXK145" s="17"/>
      <c r="EXL145" s="17"/>
      <c r="EXM145" s="17"/>
      <c r="EXN145" s="17"/>
      <c r="EXO145" s="17"/>
      <c r="EXP145" s="17"/>
      <c r="EXQ145" s="17"/>
      <c r="EXR145" s="17"/>
      <c r="EXS145" s="17"/>
      <c r="EXT145" s="17"/>
      <c r="EXU145" s="17"/>
      <c r="EXV145" s="17"/>
      <c r="EXW145" s="17"/>
      <c r="EXX145" s="17"/>
      <c r="EXY145" s="17"/>
      <c r="EXZ145" s="17"/>
      <c r="EYA145" s="17"/>
      <c r="EYB145" s="17"/>
      <c r="EYC145" s="17"/>
      <c r="EYD145" s="17"/>
      <c r="EYE145" s="17"/>
      <c r="EYF145" s="17"/>
      <c r="EYG145" s="17"/>
      <c r="EYH145" s="17"/>
      <c r="EYI145" s="17"/>
      <c r="EYJ145" s="17"/>
      <c r="EYK145" s="17"/>
      <c r="EYL145" s="17"/>
      <c r="EYM145" s="17"/>
      <c r="EYN145" s="17"/>
      <c r="EYO145" s="17"/>
      <c r="EYP145" s="17"/>
      <c r="EYQ145" s="17"/>
      <c r="EYR145" s="17"/>
      <c r="EYS145" s="17"/>
      <c r="EYT145" s="17"/>
      <c r="EYU145" s="17"/>
      <c r="EYV145" s="17"/>
      <c r="EYW145" s="17"/>
      <c r="EYX145" s="17"/>
      <c r="EYY145" s="17"/>
      <c r="EYZ145" s="17"/>
      <c r="EZA145" s="17"/>
      <c r="EZB145" s="17"/>
      <c r="EZC145" s="17"/>
      <c r="EZD145" s="17"/>
      <c r="EZE145" s="17"/>
      <c r="EZF145" s="17"/>
      <c r="EZG145" s="17"/>
      <c r="EZH145" s="17"/>
      <c r="EZI145" s="17"/>
      <c r="EZJ145" s="17"/>
      <c r="EZK145" s="17"/>
      <c r="EZL145" s="17"/>
      <c r="EZM145" s="17"/>
      <c r="EZN145" s="17"/>
      <c r="EZO145" s="17"/>
      <c r="EZP145" s="17"/>
      <c r="EZQ145" s="17"/>
      <c r="EZR145" s="17"/>
      <c r="EZS145" s="17"/>
      <c r="EZT145" s="17"/>
      <c r="EZU145" s="17"/>
      <c r="EZV145" s="17"/>
      <c r="EZW145" s="17"/>
      <c r="EZX145" s="17"/>
      <c r="EZY145" s="17"/>
      <c r="EZZ145" s="17"/>
      <c r="FAA145" s="17"/>
      <c r="FAB145" s="17"/>
      <c r="FAC145" s="17"/>
      <c r="FAD145" s="17"/>
      <c r="FAE145" s="17"/>
      <c r="FAF145" s="17"/>
      <c r="FAG145" s="17"/>
      <c r="FAH145" s="17"/>
      <c r="FAI145" s="17"/>
      <c r="FAJ145" s="17"/>
      <c r="FAK145" s="17"/>
      <c r="FAL145" s="17"/>
      <c r="FAM145" s="17"/>
      <c r="FAN145" s="17"/>
      <c r="FAO145" s="17"/>
      <c r="FAP145" s="17"/>
      <c r="FAQ145" s="17"/>
      <c r="FAR145" s="17"/>
      <c r="FAS145" s="17"/>
      <c r="FAT145" s="17"/>
      <c r="FAU145" s="17"/>
      <c r="FAV145" s="17"/>
      <c r="FAW145" s="17"/>
      <c r="FAX145" s="17"/>
      <c r="FAY145" s="17"/>
      <c r="FAZ145" s="17"/>
      <c r="FBA145" s="17"/>
      <c r="FBB145" s="17"/>
      <c r="FBC145" s="17"/>
      <c r="FBD145" s="17"/>
      <c r="FBE145" s="17"/>
      <c r="FBF145" s="17"/>
      <c r="FBG145" s="17"/>
      <c r="FBH145" s="17"/>
      <c r="FBI145" s="17"/>
      <c r="FBJ145" s="17"/>
      <c r="FBK145" s="17"/>
      <c r="FBL145" s="17"/>
      <c r="FBM145" s="17"/>
      <c r="FBN145" s="17"/>
      <c r="FBO145" s="17"/>
      <c r="FBP145" s="17"/>
      <c r="FBQ145" s="17"/>
      <c r="FBR145" s="17"/>
      <c r="FBS145" s="17"/>
      <c r="FBT145" s="17"/>
      <c r="FBU145" s="17"/>
      <c r="FBV145" s="17"/>
      <c r="FBW145" s="17"/>
      <c r="FBX145" s="17"/>
      <c r="FBY145" s="17"/>
      <c r="FBZ145" s="17"/>
      <c r="FCA145" s="17"/>
      <c r="FCB145" s="17"/>
      <c r="FCC145" s="17"/>
      <c r="FCD145" s="17"/>
      <c r="FCE145" s="17"/>
      <c r="FCF145" s="17"/>
      <c r="FCG145" s="17"/>
      <c r="FCH145" s="17"/>
      <c r="FCI145" s="17"/>
      <c r="FCJ145" s="17"/>
      <c r="FCK145" s="17"/>
      <c r="FCL145" s="17"/>
      <c r="FCM145" s="17"/>
      <c r="FCN145" s="17"/>
      <c r="FCO145" s="17"/>
      <c r="FCP145" s="17"/>
      <c r="FCQ145" s="17"/>
      <c r="FCR145" s="17"/>
      <c r="FCS145" s="17"/>
      <c r="FCT145" s="17"/>
      <c r="FCU145" s="17"/>
      <c r="FCV145" s="17"/>
      <c r="FCW145" s="17"/>
      <c r="FCX145" s="17"/>
      <c r="FCY145" s="17"/>
      <c r="FCZ145" s="17"/>
      <c r="FDA145" s="17"/>
      <c r="FDB145" s="17"/>
      <c r="FDC145" s="17"/>
      <c r="FDD145" s="17"/>
      <c r="FDE145" s="17"/>
      <c r="FDF145" s="17"/>
      <c r="FDG145" s="17"/>
      <c r="FDH145" s="17"/>
      <c r="FDI145" s="17"/>
      <c r="FDJ145" s="17"/>
      <c r="FDK145" s="17"/>
      <c r="FDL145" s="17"/>
      <c r="FDM145" s="17"/>
      <c r="FDN145" s="17"/>
      <c r="FDO145" s="17"/>
      <c r="FDP145" s="17"/>
      <c r="FDQ145" s="17"/>
      <c r="FDR145" s="17"/>
      <c r="FDS145" s="17"/>
      <c r="FDT145" s="17"/>
      <c r="FDU145" s="17"/>
      <c r="FDV145" s="17"/>
      <c r="FDW145" s="17"/>
      <c r="FDX145" s="17"/>
      <c r="FDY145" s="17"/>
      <c r="FDZ145" s="17"/>
      <c r="FEA145" s="17"/>
      <c r="FEB145" s="17"/>
      <c r="FEC145" s="17"/>
      <c r="FED145" s="17"/>
      <c r="FEE145" s="17"/>
      <c r="FEF145" s="17"/>
      <c r="FEG145" s="17"/>
      <c r="FEH145" s="17"/>
      <c r="FEI145" s="17"/>
      <c r="FEJ145" s="17"/>
      <c r="FEK145" s="17"/>
      <c r="FEL145" s="17"/>
      <c r="FEM145" s="17"/>
      <c r="FEN145" s="17"/>
      <c r="FEO145" s="17"/>
      <c r="FEP145" s="17"/>
      <c r="FEQ145" s="17"/>
      <c r="FER145" s="17"/>
      <c r="FES145" s="17"/>
      <c r="FET145" s="17"/>
      <c r="FEU145" s="17"/>
      <c r="FEV145" s="17"/>
      <c r="FEW145" s="17"/>
      <c r="FEX145" s="17"/>
      <c r="FEY145" s="17"/>
      <c r="FEZ145" s="17"/>
      <c r="FFA145" s="17"/>
      <c r="FFB145" s="17"/>
      <c r="FFC145" s="17"/>
      <c r="FFD145" s="17"/>
      <c r="FFE145" s="17"/>
      <c r="FFF145" s="17"/>
      <c r="FFG145" s="17"/>
      <c r="FFH145" s="17"/>
      <c r="FFI145" s="17"/>
      <c r="FFJ145" s="17"/>
      <c r="FFK145" s="17"/>
      <c r="FFL145" s="17"/>
      <c r="FFM145" s="17"/>
      <c r="FFN145" s="17"/>
      <c r="FFO145" s="17"/>
      <c r="FFP145" s="17"/>
      <c r="FFQ145" s="17"/>
      <c r="FFR145" s="17"/>
      <c r="FFS145" s="17"/>
      <c r="FFT145" s="17"/>
      <c r="FFU145" s="17"/>
      <c r="FFV145" s="17"/>
      <c r="FFW145" s="17"/>
      <c r="FFX145" s="17"/>
      <c r="FFY145" s="17"/>
      <c r="FFZ145" s="17"/>
      <c r="FGA145" s="17"/>
      <c r="FGB145" s="17"/>
      <c r="FGC145" s="17"/>
      <c r="FGD145" s="17"/>
      <c r="FGE145" s="17"/>
      <c r="FGF145" s="17"/>
      <c r="FGG145" s="17"/>
      <c r="FGH145" s="17"/>
      <c r="FGI145" s="17"/>
      <c r="FGJ145" s="17"/>
      <c r="FGK145" s="17"/>
      <c r="FGL145" s="17"/>
      <c r="FGM145" s="17"/>
      <c r="FGN145" s="17"/>
      <c r="FGO145" s="17"/>
      <c r="FGP145" s="17"/>
      <c r="FGQ145" s="17"/>
      <c r="FGR145" s="17"/>
      <c r="FGS145" s="17"/>
      <c r="FGT145" s="17"/>
      <c r="FGU145" s="17"/>
      <c r="FGV145" s="17"/>
      <c r="FGW145" s="17"/>
      <c r="FGX145" s="17"/>
      <c r="FGY145" s="17"/>
      <c r="FGZ145" s="17"/>
      <c r="FHA145" s="17"/>
      <c r="FHB145" s="17"/>
      <c r="FHC145" s="17"/>
      <c r="FHD145" s="17"/>
      <c r="FHE145" s="17"/>
      <c r="FHF145" s="17"/>
      <c r="FHG145" s="17"/>
      <c r="FHH145" s="17"/>
      <c r="FHI145" s="17"/>
      <c r="FHJ145" s="17"/>
      <c r="FHK145" s="17"/>
      <c r="FHL145" s="17"/>
      <c r="FHM145" s="17"/>
      <c r="FHN145" s="17"/>
      <c r="FHO145" s="17"/>
      <c r="FHP145" s="17"/>
      <c r="FHQ145" s="17"/>
      <c r="FHR145" s="17"/>
      <c r="FHS145" s="17"/>
      <c r="FHT145" s="17"/>
      <c r="FHU145" s="17"/>
      <c r="FHV145" s="17"/>
      <c r="FHW145" s="17"/>
      <c r="FHX145" s="17"/>
      <c r="FHY145" s="17"/>
      <c r="FHZ145" s="17"/>
      <c r="FIA145" s="17"/>
      <c r="FIB145" s="17"/>
      <c r="FIC145" s="17"/>
      <c r="FID145" s="17"/>
      <c r="FIE145" s="17"/>
      <c r="FIF145" s="17"/>
      <c r="FIG145" s="17"/>
      <c r="FIH145" s="17"/>
      <c r="FII145" s="17"/>
      <c r="FIJ145" s="17"/>
      <c r="FIK145" s="17"/>
      <c r="FIL145" s="17"/>
      <c r="FIM145" s="17"/>
      <c r="FIN145" s="17"/>
      <c r="FIO145" s="17"/>
      <c r="FIP145" s="17"/>
      <c r="FIQ145" s="17"/>
      <c r="FIR145" s="17"/>
      <c r="FIS145" s="17"/>
      <c r="FIT145" s="17"/>
      <c r="FIU145" s="17"/>
      <c r="FIV145" s="17"/>
      <c r="FIW145" s="17"/>
      <c r="FIX145" s="17"/>
      <c r="FIY145" s="17"/>
      <c r="FIZ145" s="17"/>
      <c r="FJA145" s="17"/>
      <c r="FJB145" s="17"/>
      <c r="FJC145" s="17"/>
      <c r="FJD145" s="17"/>
      <c r="FJE145" s="17"/>
      <c r="FJF145" s="17"/>
      <c r="FJG145" s="17"/>
      <c r="FJH145" s="17"/>
      <c r="FJI145" s="17"/>
      <c r="FJJ145" s="17"/>
      <c r="FJK145" s="17"/>
      <c r="FJL145" s="17"/>
      <c r="FJM145" s="17"/>
      <c r="FJN145" s="17"/>
      <c r="FJO145" s="17"/>
      <c r="FJP145" s="17"/>
      <c r="FJQ145" s="17"/>
      <c r="FJR145" s="17"/>
      <c r="FJS145" s="17"/>
      <c r="FJT145" s="17"/>
      <c r="FJU145" s="17"/>
      <c r="FJV145" s="17"/>
      <c r="FJW145" s="17"/>
      <c r="FJX145" s="17"/>
      <c r="FJY145" s="17"/>
      <c r="FJZ145" s="17"/>
      <c r="FKA145" s="17"/>
      <c r="FKB145" s="17"/>
      <c r="FKC145" s="17"/>
      <c r="FKD145" s="17"/>
      <c r="FKE145" s="17"/>
      <c r="FKF145" s="17"/>
      <c r="FKG145" s="17"/>
      <c r="FKH145" s="17"/>
      <c r="FKI145" s="17"/>
      <c r="FKJ145" s="17"/>
      <c r="FKK145" s="17"/>
      <c r="FKL145" s="17"/>
      <c r="FKM145" s="17"/>
      <c r="FKN145" s="17"/>
      <c r="FKO145" s="17"/>
      <c r="FKP145" s="17"/>
      <c r="FKQ145" s="17"/>
      <c r="FKR145" s="17"/>
      <c r="FKS145" s="17"/>
      <c r="FKT145" s="17"/>
      <c r="FKU145" s="17"/>
      <c r="FKV145" s="17"/>
      <c r="FKW145" s="17"/>
      <c r="FKX145" s="17"/>
      <c r="FKY145" s="17"/>
      <c r="FKZ145" s="17"/>
      <c r="FLA145" s="17"/>
      <c r="FLB145" s="17"/>
      <c r="FLC145" s="17"/>
      <c r="FLD145" s="17"/>
      <c r="FLE145" s="17"/>
      <c r="FLF145" s="17"/>
      <c r="FLG145" s="17"/>
      <c r="FLH145" s="17"/>
      <c r="FLI145" s="17"/>
      <c r="FLJ145" s="17"/>
      <c r="FLK145" s="17"/>
      <c r="FLL145" s="17"/>
      <c r="FLM145" s="17"/>
      <c r="FLN145" s="17"/>
      <c r="FLO145" s="17"/>
      <c r="FLP145" s="17"/>
      <c r="FLQ145" s="17"/>
      <c r="FLR145" s="17"/>
      <c r="FLS145" s="17"/>
      <c r="FLT145" s="17"/>
      <c r="FLU145" s="17"/>
      <c r="FLV145" s="17"/>
      <c r="FLW145" s="17"/>
      <c r="FLX145" s="17"/>
      <c r="FLY145" s="17"/>
      <c r="FLZ145" s="17"/>
      <c r="FMA145" s="17"/>
      <c r="FMB145" s="17"/>
      <c r="FMC145" s="17"/>
      <c r="FMD145" s="17"/>
      <c r="FME145" s="17"/>
      <c r="FMF145" s="17"/>
      <c r="FMG145" s="17"/>
      <c r="FMH145" s="17"/>
      <c r="FMI145" s="17"/>
      <c r="FMJ145" s="17"/>
      <c r="FMK145" s="17"/>
      <c r="FML145" s="17"/>
      <c r="FMM145" s="17"/>
      <c r="FMN145" s="17"/>
      <c r="FMO145" s="17"/>
      <c r="FMP145" s="17"/>
      <c r="FMQ145" s="17"/>
      <c r="FMR145" s="17"/>
      <c r="FMS145" s="17"/>
      <c r="FMT145" s="17"/>
      <c r="FMU145" s="17"/>
      <c r="FMV145" s="17"/>
      <c r="FMW145" s="17"/>
      <c r="FMX145" s="17"/>
      <c r="FMY145" s="17"/>
      <c r="FMZ145" s="17"/>
      <c r="FNA145" s="17"/>
      <c r="FNB145" s="17"/>
      <c r="FNC145" s="17"/>
      <c r="FND145" s="17"/>
      <c r="FNE145" s="17"/>
      <c r="FNF145" s="17"/>
      <c r="FNG145" s="17"/>
      <c r="FNH145" s="17"/>
      <c r="FNI145" s="17"/>
      <c r="FNJ145" s="17"/>
      <c r="FNK145" s="17"/>
      <c r="FNL145" s="17"/>
      <c r="FNM145" s="17"/>
      <c r="FNN145" s="17"/>
      <c r="FNO145" s="17"/>
      <c r="FNP145" s="17"/>
      <c r="FNQ145" s="17"/>
      <c r="FNR145" s="17"/>
      <c r="FNS145" s="17"/>
      <c r="FNT145" s="17"/>
      <c r="FNU145" s="17"/>
      <c r="FNV145" s="17"/>
      <c r="FNW145" s="17"/>
      <c r="FNX145" s="17"/>
      <c r="FNY145" s="17"/>
      <c r="FNZ145" s="17"/>
      <c r="FOA145" s="17"/>
      <c r="FOB145" s="17"/>
      <c r="FOC145" s="17"/>
      <c r="FOD145" s="17"/>
      <c r="FOE145" s="17"/>
      <c r="FOF145" s="17"/>
      <c r="FOG145" s="17"/>
      <c r="FOH145" s="17"/>
      <c r="FOI145" s="17"/>
      <c r="FOJ145" s="17"/>
      <c r="FOK145" s="17"/>
      <c r="FOL145" s="17"/>
      <c r="FOM145" s="17"/>
      <c r="FON145" s="17"/>
      <c r="FOO145" s="17"/>
      <c r="FOP145" s="17"/>
      <c r="FOQ145" s="17"/>
      <c r="FOR145" s="17"/>
      <c r="FOS145" s="17"/>
      <c r="FOT145" s="17"/>
      <c r="FOU145" s="17"/>
      <c r="FOV145" s="17"/>
      <c r="FOW145" s="17"/>
      <c r="FOX145" s="17"/>
      <c r="FOY145" s="17"/>
      <c r="FOZ145" s="17"/>
      <c r="FPA145" s="17"/>
      <c r="FPB145" s="17"/>
      <c r="FPC145" s="17"/>
      <c r="FPD145" s="17"/>
      <c r="FPE145" s="17"/>
      <c r="FPF145" s="17"/>
      <c r="FPG145" s="17"/>
      <c r="FPH145" s="17"/>
      <c r="FPI145" s="17"/>
      <c r="FPJ145" s="17"/>
      <c r="FPK145" s="17"/>
      <c r="FPL145" s="17"/>
      <c r="FPM145" s="17"/>
      <c r="FPN145" s="17"/>
      <c r="FPO145" s="17"/>
      <c r="FPP145" s="17"/>
      <c r="FPQ145" s="17"/>
      <c r="FPR145" s="17"/>
      <c r="FPS145" s="17"/>
      <c r="FPT145" s="17"/>
      <c r="FPU145" s="17"/>
      <c r="FPV145" s="17"/>
      <c r="FPW145" s="17"/>
      <c r="FPX145" s="17"/>
      <c r="FPY145" s="17"/>
      <c r="FPZ145" s="17"/>
      <c r="FQA145" s="17"/>
      <c r="FQB145" s="17"/>
      <c r="FQC145" s="17"/>
      <c r="FQD145" s="17"/>
      <c r="FQE145" s="17"/>
      <c r="FQF145" s="17"/>
      <c r="FQG145" s="17"/>
      <c r="FQH145" s="17"/>
      <c r="FQI145" s="17"/>
      <c r="FQJ145" s="17"/>
      <c r="FQK145" s="17"/>
      <c r="FQL145" s="17"/>
      <c r="FQM145" s="17"/>
      <c r="FQN145" s="17"/>
      <c r="FQO145" s="17"/>
      <c r="FQP145" s="17"/>
      <c r="FQQ145" s="17"/>
      <c r="FQR145" s="17"/>
      <c r="FQS145" s="17"/>
      <c r="FQT145" s="17"/>
      <c r="FQU145" s="17"/>
      <c r="FQV145" s="17"/>
      <c r="FQW145" s="17"/>
      <c r="FQX145" s="17"/>
      <c r="FQY145" s="17"/>
      <c r="FQZ145" s="17"/>
      <c r="FRA145" s="17"/>
      <c r="FRB145" s="17"/>
      <c r="FRC145" s="17"/>
      <c r="FRD145" s="17"/>
      <c r="FRE145" s="17"/>
      <c r="FRF145" s="17"/>
      <c r="FRG145" s="17"/>
      <c r="FRH145" s="17"/>
      <c r="FRI145" s="17"/>
      <c r="FRJ145" s="17"/>
      <c r="FRK145" s="17"/>
      <c r="FRL145" s="17"/>
      <c r="FRM145" s="17"/>
      <c r="FRN145" s="17"/>
      <c r="FRO145" s="17"/>
      <c r="FRP145" s="17"/>
      <c r="FRQ145" s="17"/>
      <c r="FRR145" s="17"/>
      <c r="FRS145" s="17"/>
      <c r="FRT145" s="17"/>
      <c r="FRU145" s="17"/>
      <c r="FRV145" s="17"/>
      <c r="FRW145" s="17"/>
      <c r="FRX145" s="17"/>
      <c r="FRY145" s="17"/>
      <c r="FRZ145" s="17"/>
      <c r="FSA145" s="17"/>
      <c r="FSB145" s="17"/>
      <c r="FSC145" s="17"/>
      <c r="FSD145" s="17"/>
      <c r="FSE145" s="17"/>
      <c r="FSF145" s="17"/>
      <c r="FSG145" s="17"/>
      <c r="FSH145" s="17"/>
      <c r="FSI145" s="17"/>
      <c r="FSJ145" s="17"/>
      <c r="FSK145" s="17"/>
      <c r="FSL145" s="17"/>
      <c r="FSM145" s="17"/>
      <c r="FSN145" s="17"/>
      <c r="FSO145" s="17"/>
      <c r="FSP145" s="17"/>
      <c r="FSQ145" s="17"/>
      <c r="FSR145" s="17"/>
      <c r="FSS145" s="17"/>
      <c r="FST145" s="17"/>
      <c r="FSU145" s="17"/>
      <c r="FSV145" s="17"/>
      <c r="FSW145" s="17"/>
      <c r="FSX145" s="17"/>
      <c r="FSY145" s="17"/>
      <c r="FSZ145" s="17"/>
      <c r="FTA145" s="17"/>
      <c r="FTB145" s="17"/>
      <c r="FTC145" s="17"/>
      <c r="FTD145" s="17"/>
      <c r="FTE145" s="17"/>
      <c r="FTF145" s="17"/>
      <c r="FTG145" s="17"/>
      <c r="FTH145" s="17"/>
      <c r="FTI145" s="17"/>
      <c r="FTJ145" s="17"/>
      <c r="FTK145" s="17"/>
      <c r="FTL145" s="17"/>
      <c r="FTM145" s="17"/>
      <c r="FTN145" s="17"/>
      <c r="FTO145" s="17"/>
      <c r="FTP145" s="17"/>
      <c r="FTQ145" s="17"/>
      <c r="FTR145" s="17"/>
      <c r="FTS145" s="17"/>
      <c r="FTT145" s="17"/>
      <c r="FTU145" s="17"/>
      <c r="FTV145" s="17"/>
      <c r="FTW145" s="17"/>
      <c r="FTX145" s="17"/>
      <c r="FTY145" s="17"/>
      <c r="FTZ145" s="17"/>
      <c r="FUA145" s="17"/>
      <c r="FUB145" s="17"/>
      <c r="FUC145" s="17"/>
      <c r="FUD145" s="17"/>
      <c r="FUE145" s="17"/>
      <c r="FUF145" s="17"/>
      <c r="FUG145" s="17"/>
      <c r="FUH145" s="17"/>
      <c r="FUI145" s="17"/>
      <c r="FUJ145" s="17"/>
      <c r="FUK145" s="17"/>
      <c r="FUL145" s="17"/>
      <c r="FUM145" s="17"/>
      <c r="FUN145" s="17"/>
      <c r="FUO145" s="17"/>
      <c r="FUP145" s="17"/>
      <c r="FUQ145" s="17"/>
      <c r="FUR145" s="17"/>
      <c r="FUS145" s="17"/>
      <c r="FUT145" s="17"/>
      <c r="FUU145" s="17"/>
      <c r="FUV145" s="17"/>
      <c r="FUW145" s="17"/>
      <c r="FUX145" s="17"/>
      <c r="FUY145" s="17"/>
      <c r="FUZ145" s="17"/>
      <c r="FVA145" s="17"/>
      <c r="FVB145" s="17"/>
      <c r="FVC145" s="17"/>
      <c r="FVD145" s="17"/>
      <c r="FVE145" s="17"/>
      <c r="FVF145" s="17"/>
      <c r="FVG145" s="17"/>
      <c r="FVH145" s="17"/>
      <c r="FVI145" s="17"/>
      <c r="FVJ145" s="17"/>
      <c r="FVK145" s="17"/>
      <c r="FVL145" s="17"/>
      <c r="FVM145" s="17"/>
      <c r="FVN145" s="17"/>
      <c r="FVO145" s="17"/>
      <c r="FVP145" s="17"/>
      <c r="FVQ145" s="17"/>
      <c r="FVR145" s="17"/>
      <c r="FVS145" s="17"/>
      <c r="FVT145" s="17"/>
      <c r="FVU145" s="17"/>
      <c r="FVV145" s="17"/>
      <c r="FVW145" s="17"/>
      <c r="FVX145" s="17"/>
      <c r="FVY145" s="17"/>
      <c r="FVZ145" s="17"/>
      <c r="FWA145" s="17"/>
      <c r="FWB145" s="17"/>
      <c r="FWC145" s="17"/>
      <c r="FWD145" s="17"/>
      <c r="FWE145" s="17"/>
      <c r="FWF145" s="17"/>
      <c r="FWG145" s="17"/>
      <c r="FWH145" s="17"/>
      <c r="FWI145" s="17"/>
      <c r="FWJ145" s="17"/>
      <c r="FWK145" s="17"/>
      <c r="FWL145" s="17"/>
      <c r="FWM145" s="17"/>
      <c r="FWN145" s="17"/>
      <c r="FWO145" s="17"/>
      <c r="FWP145" s="17"/>
      <c r="FWQ145" s="17"/>
      <c r="FWR145" s="17"/>
      <c r="FWS145" s="17"/>
      <c r="FWT145" s="17"/>
      <c r="FWU145" s="17"/>
      <c r="FWV145" s="17"/>
      <c r="FWW145" s="17"/>
      <c r="FWX145" s="17"/>
      <c r="FWY145" s="17"/>
      <c r="FWZ145" s="17"/>
      <c r="FXA145" s="17"/>
      <c r="FXB145" s="17"/>
      <c r="FXC145" s="17"/>
      <c r="FXD145" s="17"/>
      <c r="FXE145" s="17"/>
      <c r="FXF145" s="17"/>
      <c r="FXG145" s="17"/>
      <c r="FXH145" s="17"/>
      <c r="FXI145" s="17"/>
      <c r="FXJ145" s="17"/>
      <c r="FXK145" s="17"/>
      <c r="FXL145" s="17"/>
      <c r="FXM145" s="17"/>
      <c r="FXN145" s="17"/>
      <c r="FXO145" s="17"/>
      <c r="FXP145" s="17"/>
      <c r="FXQ145" s="17"/>
      <c r="FXR145" s="17"/>
      <c r="FXS145" s="17"/>
      <c r="FXT145" s="17"/>
      <c r="FXU145" s="17"/>
      <c r="FXV145" s="17"/>
      <c r="FXW145" s="17"/>
      <c r="FXX145" s="17"/>
      <c r="FXY145" s="17"/>
      <c r="FXZ145" s="17"/>
      <c r="FYA145" s="17"/>
      <c r="FYB145" s="17"/>
      <c r="FYC145" s="17"/>
      <c r="FYD145" s="17"/>
      <c r="FYE145" s="17"/>
      <c r="FYF145" s="17"/>
      <c r="FYG145" s="17"/>
      <c r="FYH145" s="17"/>
      <c r="FYI145" s="17"/>
      <c r="FYJ145" s="17"/>
      <c r="FYK145" s="17"/>
      <c r="FYL145" s="17"/>
      <c r="FYM145" s="17"/>
      <c r="FYN145" s="17"/>
      <c r="FYO145" s="17"/>
      <c r="FYP145" s="17"/>
      <c r="FYQ145" s="17"/>
      <c r="FYR145" s="17"/>
      <c r="FYS145" s="17"/>
      <c r="FYT145" s="17"/>
      <c r="FYU145" s="17"/>
      <c r="FYV145" s="17"/>
      <c r="FYW145" s="17"/>
      <c r="FYX145" s="17"/>
      <c r="FYY145" s="17"/>
      <c r="FYZ145" s="17"/>
      <c r="FZA145" s="17"/>
      <c r="FZB145" s="17"/>
      <c r="FZC145" s="17"/>
      <c r="FZD145" s="17"/>
      <c r="FZE145" s="17"/>
      <c r="FZF145" s="17"/>
      <c r="FZG145" s="17"/>
      <c r="FZH145" s="17"/>
      <c r="FZI145" s="17"/>
      <c r="FZJ145" s="17"/>
      <c r="FZK145" s="17"/>
      <c r="FZL145" s="17"/>
      <c r="FZM145" s="17"/>
      <c r="FZN145" s="17"/>
      <c r="FZO145" s="17"/>
      <c r="FZP145" s="17"/>
      <c r="FZQ145" s="17"/>
      <c r="FZR145" s="17"/>
      <c r="FZS145" s="17"/>
      <c r="FZT145" s="17"/>
      <c r="FZU145" s="17"/>
      <c r="FZV145" s="17"/>
      <c r="FZW145" s="17"/>
      <c r="FZX145" s="17"/>
      <c r="FZY145" s="17"/>
      <c r="FZZ145" s="17"/>
      <c r="GAA145" s="17"/>
      <c r="GAB145" s="17"/>
      <c r="GAC145" s="17"/>
      <c r="GAD145" s="17"/>
      <c r="GAE145" s="17"/>
      <c r="GAF145" s="17"/>
      <c r="GAG145" s="17"/>
      <c r="GAH145" s="17"/>
      <c r="GAI145" s="17"/>
      <c r="GAJ145" s="17"/>
      <c r="GAK145" s="17"/>
      <c r="GAL145" s="17"/>
      <c r="GAM145" s="17"/>
      <c r="GAN145" s="17"/>
      <c r="GAO145" s="17"/>
      <c r="GAP145" s="17"/>
      <c r="GAQ145" s="17"/>
      <c r="GAR145" s="17"/>
      <c r="GAS145" s="17"/>
      <c r="GAT145" s="17"/>
      <c r="GAU145" s="17"/>
      <c r="GAV145" s="17"/>
      <c r="GAW145" s="17"/>
      <c r="GAX145" s="17"/>
      <c r="GAY145" s="17"/>
      <c r="GAZ145" s="17"/>
      <c r="GBA145" s="17"/>
      <c r="GBB145" s="17"/>
      <c r="GBC145" s="17"/>
      <c r="GBD145" s="17"/>
      <c r="GBE145" s="17"/>
      <c r="GBF145" s="17"/>
      <c r="GBG145" s="17"/>
      <c r="GBH145" s="17"/>
      <c r="GBI145" s="17"/>
      <c r="GBJ145" s="17"/>
      <c r="GBK145" s="17"/>
      <c r="GBL145" s="17"/>
      <c r="GBM145" s="17"/>
      <c r="GBN145" s="17"/>
      <c r="GBO145" s="17"/>
      <c r="GBP145" s="17"/>
      <c r="GBQ145" s="17"/>
      <c r="GBR145" s="17"/>
      <c r="GBS145" s="17"/>
      <c r="GBT145" s="17"/>
      <c r="GBU145" s="17"/>
      <c r="GBV145" s="17"/>
      <c r="GBW145" s="17"/>
      <c r="GBX145" s="17"/>
      <c r="GBY145" s="17"/>
      <c r="GBZ145" s="17"/>
      <c r="GCA145" s="17"/>
      <c r="GCB145" s="17"/>
      <c r="GCC145" s="17"/>
      <c r="GCD145" s="17"/>
      <c r="GCE145" s="17"/>
      <c r="GCF145" s="17"/>
      <c r="GCG145" s="17"/>
      <c r="GCH145" s="17"/>
      <c r="GCI145" s="17"/>
      <c r="GCJ145" s="17"/>
      <c r="GCK145" s="17"/>
      <c r="GCL145" s="17"/>
      <c r="GCM145" s="17"/>
      <c r="GCN145" s="17"/>
      <c r="GCO145" s="17"/>
      <c r="GCP145" s="17"/>
      <c r="GCQ145" s="17"/>
      <c r="GCR145" s="17"/>
      <c r="GCS145" s="17"/>
      <c r="GCT145" s="17"/>
      <c r="GCU145" s="17"/>
      <c r="GCV145" s="17"/>
      <c r="GCW145" s="17"/>
      <c r="GCX145" s="17"/>
      <c r="GCY145" s="17"/>
      <c r="GCZ145" s="17"/>
      <c r="GDA145" s="17"/>
      <c r="GDB145" s="17"/>
      <c r="GDC145" s="17"/>
      <c r="GDD145" s="17"/>
      <c r="GDE145" s="17"/>
      <c r="GDF145" s="17"/>
      <c r="GDG145" s="17"/>
      <c r="GDH145" s="17"/>
      <c r="GDI145" s="17"/>
      <c r="GDJ145" s="17"/>
      <c r="GDK145" s="17"/>
      <c r="GDL145" s="17"/>
      <c r="GDM145" s="17"/>
      <c r="GDN145" s="17"/>
      <c r="GDO145" s="17"/>
      <c r="GDP145" s="17"/>
      <c r="GDQ145" s="17"/>
      <c r="GDR145" s="17"/>
      <c r="GDS145" s="17"/>
      <c r="GDT145" s="17"/>
      <c r="GDU145" s="17"/>
      <c r="GDV145" s="17"/>
      <c r="GDW145" s="17"/>
      <c r="GDX145" s="17"/>
      <c r="GDY145" s="17"/>
      <c r="GDZ145" s="17"/>
      <c r="GEA145" s="17"/>
      <c r="GEB145" s="17"/>
      <c r="GEC145" s="17"/>
      <c r="GED145" s="17"/>
      <c r="GEE145" s="17"/>
      <c r="GEF145" s="17"/>
      <c r="GEG145" s="17"/>
      <c r="GEH145" s="17"/>
      <c r="GEI145" s="17"/>
      <c r="GEJ145" s="17"/>
      <c r="GEK145" s="17"/>
      <c r="GEL145" s="17"/>
      <c r="GEM145" s="17"/>
      <c r="GEN145" s="17"/>
      <c r="GEO145" s="17"/>
      <c r="GEP145" s="17"/>
      <c r="GEQ145" s="17"/>
      <c r="GER145" s="17"/>
      <c r="GES145" s="17"/>
      <c r="GET145" s="17"/>
      <c r="GEU145" s="17"/>
      <c r="GEV145" s="17"/>
      <c r="GEW145" s="17"/>
      <c r="GEX145" s="17"/>
      <c r="GEY145" s="17"/>
      <c r="GEZ145" s="17"/>
      <c r="GFA145" s="17"/>
      <c r="GFB145" s="17"/>
      <c r="GFC145" s="17"/>
      <c r="GFD145" s="17"/>
      <c r="GFE145" s="17"/>
      <c r="GFF145" s="17"/>
      <c r="GFG145" s="17"/>
      <c r="GFH145" s="17"/>
      <c r="GFI145" s="17"/>
      <c r="GFJ145" s="17"/>
      <c r="GFK145" s="17"/>
      <c r="GFL145" s="17"/>
      <c r="GFM145" s="17"/>
      <c r="GFN145" s="17"/>
      <c r="GFO145" s="17"/>
      <c r="GFP145" s="17"/>
      <c r="GFQ145" s="17"/>
      <c r="GFR145" s="17"/>
      <c r="GFS145" s="17"/>
      <c r="GFT145" s="17"/>
      <c r="GFU145" s="17"/>
      <c r="GFV145" s="17"/>
      <c r="GFW145" s="17"/>
      <c r="GFX145" s="17"/>
      <c r="GFY145" s="17"/>
      <c r="GFZ145" s="17"/>
      <c r="GGA145" s="17"/>
      <c r="GGB145" s="17"/>
      <c r="GGC145" s="17"/>
      <c r="GGD145" s="17"/>
      <c r="GGE145" s="17"/>
      <c r="GGF145" s="17"/>
      <c r="GGG145" s="17"/>
      <c r="GGH145" s="17"/>
      <c r="GGI145" s="17"/>
      <c r="GGJ145" s="17"/>
      <c r="GGK145" s="17"/>
      <c r="GGL145" s="17"/>
      <c r="GGM145" s="17"/>
      <c r="GGN145" s="17"/>
      <c r="GGO145" s="17"/>
      <c r="GGP145" s="17"/>
      <c r="GGQ145" s="17"/>
      <c r="GGR145" s="17"/>
      <c r="GGS145" s="17"/>
      <c r="GGT145" s="17"/>
      <c r="GGU145" s="17"/>
      <c r="GGV145" s="17"/>
      <c r="GGW145" s="17"/>
      <c r="GGX145" s="17"/>
      <c r="GGY145" s="17"/>
      <c r="GGZ145" s="17"/>
      <c r="GHA145" s="17"/>
      <c r="GHB145" s="17"/>
      <c r="GHC145" s="17"/>
      <c r="GHD145" s="17"/>
      <c r="GHE145" s="17"/>
      <c r="GHF145" s="17"/>
      <c r="GHG145" s="17"/>
      <c r="GHH145" s="17"/>
      <c r="GHI145" s="17"/>
      <c r="GHJ145" s="17"/>
      <c r="GHK145" s="17"/>
      <c r="GHL145" s="17"/>
      <c r="GHM145" s="17"/>
      <c r="GHN145" s="17"/>
      <c r="GHO145" s="17"/>
      <c r="GHP145" s="17"/>
      <c r="GHQ145" s="17"/>
      <c r="GHR145" s="17"/>
      <c r="GHS145" s="17"/>
      <c r="GHT145" s="17"/>
      <c r="GHU145" s="17"/>
      <c r="GHV145" s="17"/>
      <c r="GHW145" s="17"/>
      <c r="GHX145" s="17"/>
      <c r="GHY145" s="17"/>
      <c r="GHZ145" s="17"/>
      <c r="GIA145" s="17"/>
      <c r="GIB145" s="17"/>
      <c r="GIC145" s="17"/>
      <c r="GID145" s="17"/>
      <c r="GIE145" s="17"/>
      <c r="GIF145" s="17"/>
      <c r="GIG145" s="17"/>
      <c r="GIH145" s="17"/>
      <c r="GII145" s="17"/>
      <c r="GIJ145" s="17"/>
      <c r="GIK145" s="17"/>
      <c r="GIL145" s="17"/>
      <c r="GIM145" s="17"/>
      <c r="GIN145" s="17"/>
      <c r="GIO145" s="17"/>
      <c r="GIP145" s="17"/>
      <c r="GIQ145" s="17"/>
      <c r="GIR145" s="17"/>
      <c r="GIS145" s="17"/>
      <c r="GIT145" s="17"/>
      <c r="GIU145" s="17"/>
      <c r="GIV145" s="17"/>
      <c r="GIW145" s="17"/>
      <c r="GIX145" s="17"/>
      <c r="GIY145" s="17"/>
      <c r="GIZ145" s="17"/>
      <c r="GJA145" s="17"/>
      <c r="GJB145" s="17"/>
      <c r="GJC145" s="17"/>
      <c r="GJD145" s="17"/>
      <c r="GJE145" s="17"/>
      <c r="GJF145" s="17"/>
      <c r="GJG145" s="17"/>
      <c r="GJH145" s="17"/>
      <c r="GJI145" s="17"/>
      <c r="GJJ145" s="17"/>
      <c r="GJK145" s="17"/>
      <c r="GJL145" s="17"/>
      <c r="GJM145" s="17"/>
      <c r="GJN145" s="17"/>
      <c r="GJO145" s="17"/>
      <c r="GJP145" s="17"/>
      <c r="GJQ145" s="17"/>
      <c r="GJR145" s="17"/>
      <c r="GJS145" s="17"/>
      <c r="GJT145" s="17"/>
      <c r="GJU145" s="17"/>
      <c r="GJV145" s="17"/>
      <c r="GJW145" s="17"/>
      <c r="GJX145" s="17"/>
      <c r="GJY145" s="17"/>
      <c r="GJZ145" s="17"/>
      <c r="GKA145" s="17"/>
      <c r="GKB145" s="17"/>
      <c r="GKC145" s="17"/>
      <c r="GKD145" s="17"/>
      <c r="GKE145" s="17"/>
      <c r="GKF145" s="17"/>
      <c r="GKG145" s="17"/>
      <c r="GKH145" s="17"/>
      <c r="GKI145" s="17"/>
      <c r="GKJ145" s="17"/>
      <c r="GKK145" s="17"/>
      <c r="GKL145" s="17"/>
      <c r="GKM145" s="17"/>
      <c r="GKN145" s="17"/>
      <c r="GKO145" s="17"/>
      <c r="GKP145" s="17"/>
      <c r="GKQ145" s="17"/>
      <c r="GKR145" s="17"/>
      <c r="GKS145" s="17"/>
      <c r="GKT145" s="17"/>
      <c r="GKU145" s="17"/>
      <c r="GKV145" s="17"/>
      <c r="GKW145" s="17"/>
      <c r="GKX145" s="17"/>
      <c r="GKY145" s="17"/>
      <c r="GKZ145" s="17"/>
      <c r="GLA145" s="17"/>
      <c r="GLB145" s="17"/>
      <c r="GLC145" s="17"/>
      <c r="GLD145" s="17"/>
      <c r="GLE145" s="17"/>
      <c r="GLF145" s="17"/>
      <c r="GLG145" s="17"/>
      <c r="GLH145" s="17"/>
      <c r="GLI145" s="17"/>
      <c r="GLJ145" s="17"/>
      <c r="GLK145" s="17"/>
      <c r="GLL145" s="17"/>
      <c r="GLM145" s="17"/>
      <c r="GLN145" s="17"/>
      <c r="GLO145" s="17"/>
      <c r="GLP145" s="17"/>
      <c r="GLQ145" s="17"/>
      <c r="GLR145" s="17"/>
      <c r="GLS145" s="17"/>
      <c r="GLT145" s="17"/>
      <c r="GLU145" s="17"/>
      <c r="GLV145" s="17"/>
      <c r="GLW145" s="17"/>
      <c r="GLX145" s="17"/>
      <c r="GLY145" s="17"/>
      <c r="GLZ145" s="17"/>
      <c r="GMA145" s="17"/>
      <c r="GMB145" s="17"/>
      <c r="GMC145" s="17"/>
      <c r="GMD145" s="17"/>
      <c r="GME145" s="17"/>
      <c r="GMF145" s="17"/>
      <c r="GMG145" s="17"/>
      <c r="GMH145" s="17"/>
      <c r="GMI145" s="17"/>
      <c r="GMJ145" s="17"/>
      <c r="GMK145" s="17"/>
      <c r="GML145" s="17"/>
      <c r="GMM145" s="17"/>
      <c r="GMN145" s="17"/>
      <c r="GMO145" s="17"/>
      <c r="GMP145" s="17"/>
      <c r="GMQ145" s="17"/>
      <c r="GMR145" s="17"/>
      <c r="GMS145" s="17"/>
      <c r="GMT145" s="17"/>
      <c r="GMU145" s="17"/>
      <c r="GMV145" s="17"/>
      <c r="GMW145" s="17"/>
      <c r="GMX145" s="17"/>
      <c r="GMY145" s="17"/>
      <c r="GMZ145" s="17"/>
      <c r="GNA145" s="17"/>
      <c r="GNB145" s="17"/>
      <c r="GNC145" s="17"/>
      <c r="GND145" s="17"/>
      <c r="GNE145" s="17"/>
      <c r="GNF145" s="17"/>
      <c r="GNG145" s="17"/>
      <c r="GNH145" s="17"/>
      <c r="GNI145" s="17"/>
      <c r="GNJ145" s="17"/>
      <c r="GNK145" s="17"/>
      <c r="GNL145" s="17"/>
      <c r="GNM145" s="17"/>
      <c r="GNN145" s="17"/>
      <c r="GNO145" s="17"/>
      <c r="GNP145" s="17"/>
      <c r="GNQ145" s="17"/>
      <c r="GNR145" s="17"/>
      <c r="GNS145" s="17"/>
      <c r="GNT145" s="17"/>
      <c r="GNU145" s="17"/>
      <c r="GNV145" s="17"/>
      <c r="GNW145" s="17"/>
      <c r="GNX145" s="17"/>
      <c r="GNY145" s="17"/>
      <c r="GNZ145" s="17"/>
      <c r="GOA145" s="17"/>
      <c r="GOB145" s="17"/>
      <c r="GOC145" s="17"/>
      <c r="GOD145" s="17"/>
      <c r="GOE145" s="17"/>
      <c r="GOF145" s="17"/>
      <c r="GOG145" s="17"/>
      <c r="GOH145" s="17"/>
      <c r="GOI145" s="17"/>
      <c r="GOJ145" s="17"/>
      <c r="GOK145" s="17"/>
      <c r="GOL145" s="17"/>
      <c r="GOM145" s="17"/>
      <c r="GON145" s="17"/>
      <c r="GOO145" s="17"/>
      <c r="GOP145" s="17"/>
      <c r="GOQ145" s="17"/>
      <c r="GOR145" s="17"/>
      <c r="GOS145" s="17"/>
      <c r="GOT145" s="17"/>
      <c r="GOU145" s="17"/>
      <c r="GOV145" s="17"/>
      <c r="GOW145" s="17"/>
      <c r="GOX145" s="17"/>
      <c r="GOY145" s="17"/>
      <c r="GOZ145" s="17"/>
      <c r="GPA145" s="17"/>
      <c r="GPB145" s="17"/>
      <c r="GPC145" s="17"/>
      <c r="GPD145" s="17"/>
      <c r="GPE145" s="17"/>
      <c r="GPF145" s="17"/>
      <c r="GPG145" s="17"/>
      <c r="GPH145" s="17"/>
      <c r="GPI145" s="17"/>
      <c r="GPJ145" s="17"/>
      <c r="GPK145" s="17"/>
      <c r="GPL145" s="17"/>
      <c r="GPM145" s="17"/>
      <c r="GPN145" s="17"/>
      <c r="GPO145" s="17"/>
      <c r="GPP145" s="17"/>
      <c r="GPQ145" s="17"/>
      <c r="GPR145" s="17"/>
      <c r="GPS145" s="17"/>
      <c r="GPT145" s="17"/>
      <c r="GPU145" s="17"/>
      <c r="GPV145" s="17"/>
      <c r="GPW145" s="17"/>
      <c r="GPX145" s="17"/>
      <c r="GPY145" s="17"/>
      <c r="GPZ145" s="17"/>
      <c r="GQA145" s="17"/>
      <c r="GQB145" s="17"/>
      <c r="GQC145" s="17"/>
      <c r="GQD145" s="17"/>
      <c r="GQE145" s="17"/>
      <c r="GQF145" s="17"/>
      <c r="GQG145" s="17"/>
      <c r="GQH145" s="17"/>
      <c r="GQI145" s="17"/>
      <c r="GQJ145" s="17"/>
      <c r="GQK145" s="17"/>
      <c r="GQL145" s="17"/>
      <c r="GQM145" s="17"/>
      <c r="GQN145" s="17"/>
      <c r="GQO145" s="17"/>
      <c r="GQP145" s="17"/>
      <c r="GQQ145" s="17"/>
      <c r="GQR145" s="17"/>
      <c r="GQS145" s="17"/>
      <c r="GQT145" s="17"/>
      <c r="GQU145" s="17"/>
      <c r="GQV145" s="17"/>
      <c r="GQW145" s="17"/>
      <c r="GQX145" s="17"/>
      <c r="GQY145" s="17"/>
      <c r="GQZ145" s="17"/>
      <c r="GRA145" s="17"/>
      <c r="GRB145" s="17"/>
      <c r="GRC145" s="17"/>
      <c r="GRD145" s="17"/>
      <c r="GRE145" s="17"/>
      <c r="GRF145" s="17"/>
      <c r="GRG145" s="17"/>
      <c r="GRH145" s="17"/>
      <c r="GRI145" s="17"/>
      <c r="GRJ145" s="17"/>
      <c r="GRK145" s="17"/>
      <c r="GRL145" s="17"/>
      <c r="GRM145" s="17"/>
      <c r="GRN145" s="17"/>
      <c r="GRO145" s="17"/>
      <c r="GRP145" s="17"/>
      <c r="GRQ145" s="17"/>
      <c r="GRR145" s="17"/>
      <c r="GRS145" s="17"/>
      <c r="GRT145" s="17"/>
      <c r="GRU145" s="17"/>
      <c r="GRV145" s="17"/>
      <c r="GRW145" s="17"/>
      <c r="GRX145" s="17"/>
      <c r="GRY145" s="17"/>
      <c r="GRZ145" s="17"/>
      <c r="GSA145" s="17"/>
      <c r="GSB145" s="17"/>
      <c r="GSC145" s="17"/>
      <c r="GSD145" s="17"/>
      <c r="GSE145" s="17"/>
      <c r="GSF145" s="17"/>
      <c r="GSG145" s="17"/>
      <c r="GSH145" s="17"/>
      <c r="GSI145" s="17"/>
      <c r="GSJ145" s="17"/>
      <c r="GSK145" s="17"/>
      <c r="GSL145" s="17"/>
      <c r="GSM145" s="17"/>
      <c r="GSN145" s="17"/>
      <c r="GSO145" s="17"/>
      <c r="GSP145" s="17"/>
      <c r="GSQ145" s="17"/>
      <c r="GSR145" s="17"/>
      <c r="GSS145" s="17"/>
      <c r="GST145" s="17"/>
      <c r="GSU145" s="17"/>
      <c r="GSV145" s="17"/>
      <c r="GSW145" s="17"/>
      <c r="GSX145" s="17"/>
      <c r="GSY145" s="17"/>
      <c r="GSZ145" s="17"/>
      <c r="GTA145" s="17"/>
      <c r="GTB145" s="17"/>
      <c r="GTC145" s="17"/>
      <c r="GTD145" s="17"/>
      <c r="GTE145" s="17"/>
      <c r="GTF145" s="17"/>
      <c r="GTG145" s="17"/>
      <c r="GTH145" s="17"/>
      <c r="GTI145" s="17"/>
      <c r="GTJ145" s="17"/>
      <c r="GTK145" s="17"/>
      <c r="GTL145" s="17"/>
      <c r="GTM145" s="17"/>
      <c r="GTN145" s="17"/>
      <c r="GTO145" s="17"/>
      <c r="GTP145" s="17"/>
      <c r="GTQ145" s="17"/>
      <c r="GTR145" s="17"/>
      <c r="GTS145" s="17"/>
      <c r="GTT145" s="17"/>
      <c r="GTU145" s="17"/>
      <c r="GTV145" s="17"/>
      <c r="GTW145" s="17"/>
      <c r="GTX145" s="17"/>
      <c r="GTY145" s="17"/>
      <c r="GTZ145" s="17"/>
      <c r="GUA145" s="17"/>
      <c r="GUB145" s="17"/>
      <c r="GUC145" s="17"/>
      <c r="GUD145" s="17"/>
      <c r="GUE145" s="17"/>
      <c r="GUF145" s="17"/>
      <c r="GUG145" s="17"/>
      <c r="GUH145" s="17"/>
      <c r="GUI145" s="17"/>
      <c r="GUJ145" s="17"/>
      <c r="GUK145" s="17"/>
      <c r="GUL145" s="17"/>
      <c r="GUM145" s="17"/>
      <c r="GUN145" s="17"/>
      <c r="GUO145" s="17"/>
      <c r="GUP145" s="17"/>
      <c r="GUQ145" s="17"/>
      <c r="GUR145" s="17"/>
      <c r="GUS145" s="17"/>
      <c r="GUT145" s="17"/>
      <c r="GUU145" s="17"/>
      <c r="GUV145" s="17"/>
      <c r="GUW145" s="17"/>
      <c r="GUX145" s="17"/>
      <c r="GUY145" s="17"/>
      <c r="GUZ145" s="17"/>
      <c r="GVA145" s="17"/>
      <c r="GVB145" s="17"/>
      <c r="GVC145" s="17"/>
      <c r="GVD145" s="17"/>
      <c r="GVE145" s="17"/>
      <c r="GVF145" s="17"/>
      <c r="GVG145" s="17"/>
      <c r="GVH145" s="17"/>
      <c r="GVI145" s="17"/>
      <c r="GVJ145" s="17"/>
      <c r="GVK145" s="17"/>
      <c r="GVL145" s="17"/>
      <c r="GVM145" s="17"/>
      <c r="GVN145" s="17"/>
      <c r="GVO145" s="17"/>
      <c r="GVP145" s="17"/>
      <c r="GVQ145" s="17"/>
      <c r="GVR145" s="17"/>
      <c r="GVS145" s="17"/>
      <c r="GVT145" s="17"/>
      <c r="GVU145" s="17"/>
      <c r="GVV145" s="17"/>
      <c r="GVW145" s="17"/>
      <c r="GVX145" s="17"/>
      <c r="GVY145" s="17"/>
      <c r="GVZ145" s="17"/>
      <c r="GWA145" s="17"/>
      <c r="GWB145" s="17"/>
      <c r="GWC145" s="17"/>
      <c r="GWD145" s="17"/>
      <c r="GWE145" s="17"/>
      <c r="GWF145" s="17"/>
      <c r="GWG145" s="17"/>
      <c r="GWH145" s="17"/>
      <c r="GWI145" s="17"/>
      <c r="GWJ145" s="17"/>
      <c r="GWK145" s="17"/>
      <c r="GWL145" s="17"/>
      <c r="GWM145" s="17"/>
      <c r="GWN145" s="17"/>
      <c r="GWO145" s="17"/>
      <c r="GWP145" s="17"/>
      <c r="GWQ145" s="17"/>
      <c r="GWR145" s="17"/>
      <c r="GWS145" s="17"/>
      <c r="GWT145" s="17"/>
      <c r="GWU145" s="17"/>
      <c r="GWV145" s="17"/>
      <c r="GWW145" s="17"/>
      <c r="GWX145" s="17"/>
      <c r="GWY145" s="17"/>
      <c r="GWZ145" s="17"/>
      <c r="GXA145" s="17"/>
      <c r="GXB145" s="17"/>
      <c r="GXC145" s="17"/>
      <c r="GXD145" s="17"/>
      <c r="GXE145" s="17"/>
      <c r="GXF145" s="17"/>
      <c r="GXG145" s="17"/>
      <c r="GXH145" s="17"/>
      <c r="GXI145" s="17"/>
      <c r="GXJ145" s="17"/>
      <c r="GXK145" s="17"/>
      <c r="GXL145" s="17"/>
      <c r="GXM145" s="17"/>
      <c r="GXN145" s="17"/>
      <c r="GXO145" s="17"/>
      <c r="GXP145" s="17"/>
      <c r="GXQ145" s="17"/>
      <c r="GXR145" s="17"/>
      <c r="GXS145" s="17"/>
      <c r="GXT145" s="17"/>
      <c r="GXU145" s="17"/>
      <c r="GXV145" s="17"/>
      <c r="GXW145" s="17"/>
      <c r="GXX145" s="17"/>
      <c r="GXY145" s="17"/>
      <c r="GXZ145" s="17"/>
      <c r="GYA145" s="17"/>
      <c r="GYB145" s="17"/>
      <c r="GYC145" s="17"/>
      <c r="GYD145" s="17"/>
      <c r="GYE145" s="17"/>
      <c r="GYF145" s="17"/>
      <c r="GYG145" s="17"/>
      <c r="GYH145" s="17"/>
      <c r="GYI145" s="17"/>
      <c r="GYJ145" s="17"/>
      <c r="GYK145" s="17"/>
      <c r="GYL145" s="17"/>
      <c r="GYM145" s="17"/>
      <c r="GYN145" s="17"/>
      <c r="GYO145" s="17"/>
      <c r="GYP145" s="17"/>
      <c r="GYQ145" s="17"/>
      <c r="GYR145" s="17"/>
      <c r="GYS145" s="17"/>
      <c r="GYT145" s="17"/>
      <c r="GYU145" s="17"/>
      <c r="GYV145" s="17"/>
      <c r="GYW145" s="17"/>
      <c r="GYX145" s="17"/>
      <c r="GYY145" s="17"/>
      <c r="GYZ145" s="17"/>
      <c r="GZA145" s="17"/>
      <c r="GZB145" s="17"/>
      <c r="GZC145" s="17"/>
      <c r="GZD145" s="17"/>
      <c r="GZE145" s="17"/>
      <c r="GZF145" s="17"/>
      <c r="GZG145" s="17"/>
      <c r="GZH145" s="17"/>
      <c r="GZI145" s="17"/>
      <c r="GZJ145" s="17"/>
      <c r="GZK145" s="17"/>
      <c r="GZL145" s="17"/>
      <c r="GZM145" s="17"/>
      <c r="GZN145" s="17"/>
      <c r="GZO145" s="17"/>
      <c r="GZP145" s="17"/>
      <c r="GZQ145" s="17"/>
      <c r="GZR145" s="17"/>
      <c r="GZS145" s="17"/>
      <c r="GZT145" s="17"/>
      <c r="GZU145" s="17"/>
      <c r="GZV145" s="17"/>
      <c r="GZW145" s="17"/>
      <c r="GZX145" s="17"/>
      <c r="GZY145" s="17"/>
      <c r="GZZ145" s="17"/>
      <c r="HAA145" s="17"/>
      <c r="HAB145" s="17"/>
      <c r="HAC145" s="17"/>
      <c r="HAD145" s="17"/>
      <c r="HAE145" s="17"/>
      <c r="HAF145" s="17"/>
      <c r="HAG145" s="17"/>
      <c r="HAH145" s="17"/>
      <c r="HAI145" s="17"/>
      <c r="HAJ145" s="17"/>
      <c r="HAK145" s="17"/>
      <c r="HAL145" s="17"/>
      <c r="HAM145" s="17"/>
      <c r="HAN145" s="17"/>
      <c r="HAO145" s="17"/>
      <c r="HAP145" s="17"/>
      <c r="HAQ145" s="17"/>
      <c r="HAR145" s="17"/>
      <c r="HAS145" s="17"/>
      <c r="HAT145" s="17"/>
      <c r="HAU145" s="17"/>
      <c r="HAV145" s="17"/>
      <c r="HAW145" s="17"/>
      <c r="HAX145" s="17"/>
      <c r="HAY145" s="17"/>
      <c r="HAZ145" s="17"/>
      <c r="HBA145" s="17"/>
      <c r="HBB145" s="17"/>
      <c r="HBC145" s="17"/>
      <c r="HBD145" s="17"/>
      <c r="HBE145" s="17"/>
      <c r="HBF145" s="17"/>
      <c r="HBG145" s="17"/>
      <c r="HBH145" s="17"/>
      <c r="HBI145" s="17"/>
      <c r="HBJ145" s="17"/>
      <c r="HBK145" s="17"/>
      <c r="HBL145" s="17"/>
      <c r="HBM145" s="17"/>
      <c r="HBN145" s="17"/>
      <c r="HBO145" s="17"/>
      <c r="HBP145" s="17"/>
      <c r="HBQ145" s="17"/>
      <c r="HBR145" s="17"/>
      <c r="HBS145" s="17"/>
      <c r="HBT145" s="17"/>
      <c r="HBU145" s="17"/>
      <c r="HBV145" s="17"/>
      <c r="HBW145" s="17"/>
      <c r="HBX145" s="17"/>
      <c r="HBY145" s="17"/>
      <c r="HBZ145" s="17"/>
      <c r="HCA145" s="17"/>
      <c r="HCB145" s="17"/>
      <c r="HCC145" s="17"/>
      <c r="HCD145" s="17"/>
      <c r="HCE145" s="17"/>
      <c r="HCF145" s="17"/>
      <c r="HCG145" s="17"/>
      <c r="HCH145" s="17"/>
      <c r="HCI145" s="17"/>
      <c r="HCJ145" s="17"/>
      <c r="HCK145" s="17"/>
      <c r="HCL145" s="17"/>
      <c r="HCM145" s="17"/>
      <c r="HCN145" s="17"/>
      <c r="HCO145" s="17"/>
      <c r="HCP145" s="17"/>
      <c r="HCQ145" s="17"/>
      <c r="HCR145" s="17"/>
      <c r="HCS145" s="17"/>
      <c r="HCT145" s="17"/>
      <c r="HCU145" s="17"/>
      <c r="HCV145" s="17"/>
      <c r="HCW145" s="17"/>
      <c r="HCX145" s="17"/>
      <c r="HCY145" s="17"/>
      <c r="HCZ145" s="17"/>
      <c r="HDA145" s="17"/>
      <c r="HDB145" s="17"/>
      <c r="HDC145" s="17"/>
      <c r="HDD145" s="17"/>
      <c r="HDE145" s="17"/>
      <c r="HDF145" s="17"/>
      <c r="HDG145" s="17"/>
      <c r="HDH145" s="17"/>
      <c r="HDI145" s="17"/>
      <c r="HDJ145" s="17"/>
      <c r="HDK145" s="17"/>
      <c r="HDL145" s="17"/>
      <c r="HDM145" s="17"/>
      <c r="HDN145" s="17"/>
      <c r="HDO145" s="17"/>
      <c r="HDP145" s="17"/>
      <c r="HDQ145" s="17"/>
      <c r="HDR145" s="17"/>
      <c r="HDS145" s="17"/>
      <c r="HDT145" s="17"/>
      <c r="HDU145" s="17"/>
      <c r="HDV145" s="17"/>
      <c r="HDW145" s="17"/>
      <c r="HDX145" s="17"/>
      <c r="HDY145" s="17"/>
      <c r="HDZ145" s="17"/>
      <c r="HEA145" s="17"/>
      <c r="HEB145" s="17"/>
      <c r="HEC145" s="17"/>
      <c r="HED145" s="17"/>
      <c r="HEE145" s="17"/>
      <c r="HEF145" s="17"/>
      <c r="HEG145" s="17"/>
      <c r="HEH145" s="17"/>
      <c r="HEI145" s="17"/>
      <c r="HEJ145" s="17"/>
      <c r="HEK145" s="17"/>
      <c r="HEL145" s="17"/>
      <c r="HEM145" s="17"/>
      <c r="HEN145" s="17"/>
      <c r="HEO145" s="17"/>
      <c r="HEP145" s="17"/>
      <c r="HEQ145" s="17"/>
      <c r="HER145" s="17"/>
      <c r="HES145" s="17"/>
      <c r="HET145" s="17"/>
      <c r="HEU145" s="17"/>
      <c r="HEV145" s="17"/>
      <c r="HEW145" s="17"/>
      <c r="HEX145" s="17"/>
      <c r="HEY145" s="17"/>
      <c r="HEZ145" s="17"/>
      <c r="HFA145" s="17"/>
      <c r="HFB145" s="17"/>
      <c r="HFC145" s="17"/>
      <c r="HFD145" s="17"/>
      <c r="HFE145" s="17"/>
      <c r="HFF145" s="17"/>
      <c r="HFG145" s="17"/>
      <c r="HFH145" s="17"/>
      <c r="HFI145" s="17"/>
      <c r="HFJ145" s="17"/>
      <c r="HFK145" s="17"/>
      <c r="HFL145" s="17"/>
      <c r="HFM145" s="17"/>
      <c r="HFN145" s="17"/>
      <c r="HFO145" s="17"/>
      <c r="HFP145" s="17"/>
      <c r="HFQ145" s="17"/>
      <c r="HFR145" s="17"/>
      <c r="HFS145" s="17"/>
      <c r="HFT145" s="17"/>
      <c r="HFU145" s="17"/>
      <c r="HFV145" s="17"/>
      <c r="HFW145" s="17"/>
      <c r="HFX145" s="17"/>
      <c r="HFY145" s="17"/>
      <c r="HFZ145" s="17"/>
      <c r="HGA145" s="17"/>
      <c r="HGB145" s="17"/>
      <c r="HGC145" s="17"/>
      <c r="HGD145" s="17"/>
      <c r="HGE145" s="17"/>
      <c r="HGF145" s="17"/>
      <c r="HGG145" s="17"/>
      <c r="HGH145" s="17"/>
      <c r="HGI145" s="17"/>
      <c r="HGJ145" s="17"/>
      <c r="HGK145" s="17"/>
      <c r="HGL145" s="17"/>
      <c r="HGM145" s="17"/>
      <c r="HGN145" s="17"/>
      <c r="HGO145" s="17"/>
      <c r="HGP145" s="17"/>
      <c r="HGQ145" s="17"/>
      <c r="HGR145" s="17"/>
      <c r="HGS145" s="17"/>
      <c r="HGT145" s="17"/>
      <c r="HGU145" s="17"/>
      <c r="HGV145" s="17"/>
      <c r="HGW145" s="17"/>
      <c r="HGX145" s="17"/>
      <c r="HGY145" s="17"/>
      <c r="HGZ145" s="17"/>
      <c r="HHA145" s="17"/>
      <c r="HHB145" s="17"/>
      <c r="HHC145" s="17"/>
      <c r="HHD145" s="17"/>
      <c r="HHE145" s="17"/>
      <c r="HHF145" s="17"/>
      <c r="HHG145" s="17"/>
      <c r="HHH145" s="17"/>
      <c r="HHI145" s="17"/>
      <c r="HHJ145" s="17"/>
      <c r="HHK145" s="17"/>
      <c r="HHL145" s="17"/>
      <c r="HHM145" s="17"/>
      <c r="HHN145" s="17"/>
      <c r="HHO145" s="17"/>
      <c r="HHP145" s="17"/>
      <c r="HHQ145" s="17"/>
      <c r="HHR145" s="17"/>
      <c r="HHS145" s="17"/>
      <c r="HHT145" s="17"/>
      <c r="HHU145" s="17"/>
      <c r="HHV145" s="17"/>
      <c r="HHW145" s="17"/>
      <c r="HHX145" s="17"/>
      <c r="HHY145" s="17"/>
      <c r="HHZ145" s="17"/>
      <c r="HIA145" s="17"/>
      <c r="HIB145" s="17"/>
      <c r="HIC145" s="17"/>
      <c r="HID145" s="17"/>
      <c r="HIE145" s="17"/>
      <c r="HIF145" s="17"/>
      <c r="HIG145" s="17"/>
      <c r="HIH145" s="17"/>
      <c r="HII145" s="17"/>
      <c r="HIJ145" s="17"/>
      <c r="HIK145" s="17"/>
      <c r="HIL145" s="17"/>
      <c r="HIM145" s="17"/>
      <c r="HIN145" s="17"/>
      <c r="HIO145" s="17"/>
      <c r="HIP145" s="17"/>
      <c r="HIQ145" s="17"/>
      <c r="HIR145" s="17"/>
      <c r="HIS145" s="17"/>
      <c r="HIT145" s="17"/>
      <c r="HIU145" s="17"/>
      <c r="HIV145" s="17"/>
      <c r="HIW145" s="17"/>
      <c r="HIX145" s="17"/>
      <c r="HIY145" s="17"/>
      <c r="HIZ145" s="17"/>
      <c r="HJA145" s="17"/>
      <c r="HJB145" s="17"/>
      <c r="HJC145" s="17"/>
      <c r="HJD145" s="17"/>
      <c r="HJE145" s="17"/>
      <c r="HJF145" s="17"/>
      <c r="HJG145" s="17"/>
      <c r="HJH145" s="17"/>
      <c r="HJI145" s="17"/>
      <c r="HJJ145" s="17"/>
      <c r="HJK145" s="17"/>
      <c r="HJL145" s="17"/>
      <c r="HJM145" s="17"/>
      <c r="HJN145" s="17"/>
      <c r="HJO145" s="17"/>
      <c r="HJP145" s="17"/>
      <c r="HJQ145" s="17"/>
      <c r="HJR145" s="17"/>
      <c r="HJS145" s="17"/>
      <c r="HJT145" s="17"/>
      <c r="HJU145" s="17"/>
      <c r="HJV145" s="17"/>
      <c r="HJW145" s="17"/>
      <c r="HJX145" s="17"/>
      <c r="HJY145" s="17"/>
      <c r="HJZ145" s="17"/>
      <c r="HKA145" s="17"/>
      <c r="HKB145" s="17"/>
      <c r="HKC145" s="17"/>
      <c r="HKD145" s="17"/>
      <c r="HKE145" s="17"/>
      <c r="HKF145" s="17"/>
      <c r="HKG145" s="17"/>
      <c r="HKH145" s="17"/>
      <c r="HKI145" s="17"/>
      <c r="HKJ145" s="17"/>
      <c r="HKK145" s="17"/>
      <c r="HKL145" s="17"/>
      <c r="HKM145" s="17"/>
      <c r="HKN145" s="17"/>
      <c r="HKO145" s="17"/>
      <c r="HKP145" s="17"/>
      <c r="HKQ145" s="17"/>
      <c r="HKR145" s="17"/>
      <c r="HKS145" s="17"/>
      <c r="HKT145" s="17"/>
      <c r="HKU145" s="17"/>
      <c r="HKV145" s="17"/>
      <c r="HKW145" s="17"/>
      <c r="HKX145" s="17"/>
      <c r="HKY145" s="17"/>
      <c r="HKZ145" s="17"/>
      <c r="HLA145" s="17"/>
      <c r="HLB145" s="17"/>
      <c r="HLC145" s="17"/>
      <c r="HLD145" s="17"/>
      <c r="HLE145" s="17"/>
      <c r="HLF145" s="17"/>
      <c r="HLG145" s="17"/>
      <c r="HLH145" s="17"/>
      <c r="HLI145" s="17"/>
      <c r="HLJ145" s="17"/>
      <c r="HLK145" s="17"/>
      <c r="HLL145" s="17"/>
      <c r="HLM145" s="17"/>
      <c r="HLN145" s="17"/>
      <c r="HLO145" s="17"/>
      <c r="HLP145" s="17"/>
      <c r="HLQ145" s="17"/>
      <c r="HLR145" s="17"/>
      <c r="HLS145" s="17"/>
      <c r="HLT145" s="17"/>
      <c r="HLU145" s="17"/>
      <c r="HLV145" s="17"/>
      <c r="HLW145" s="17"/>
      <c r="HLX145" s="17"/>
      <c r="HLY145" s="17"/>
      <c r="HLZ145" s="17"/>
      <c r="HMA145" s="17"/>
      <c r="HMB145" s="17"/>
      <c r="HMC145" s="17"/>
      <c r="HMD145" s="17"/>
      <c r="HME145" s="17"/>
      <c r="HMF145" s="17"/>
      <c r="HMG145" s="17"/>
      <c r="HMH145" s="17"/>
      <c r="HMI145" s="17"/>
      <c r="HMJ145" s="17"/>
      <c r="HMK145" s="17"/>
      <c r="HML145" s="17"/>
      <c r="HMM145" s="17"/>
      <c r="HMN145" s="17"/>
      <c r="HMO145" s="17"/>
      <c r="HMP145" s="17"/>
      <c r="HMQ145" s="17"/>
      <c r="HMR145" s="17"/>
      <c r="HMS145" s="17"/>
      <c r="HMT145" s="17"/>
      <c r="HMU145" s="17"/>
      <c r="HMV145" s="17"/>
      <c r="HMW145" s="17"/>
      <c r="HMX145" s="17"/>
      <c r="HMY145" s="17"/>
      <c r="HMZ145" s="17"/>
      <c r="HNA145" s="17"/>
      <c r="HNB145" s="17"/>
      <c r="HNC145" s="17"/>
      <c r="HND145" s="17"/>
      <c r="HNE145" s="17"/>
      <c r="HNF145" s="17"/>
      <c r="HNG145" s="17"/>
      <c r="HNH145" s="17"/>
      <c r="HNI145" s="17"/>
      <c r="HNJ145" s="17"/>
      <c r="HNK145" s="17"/>
      <c r="HNL145" s="17"/>
      <c r="HNM145" s="17"/>
      <c r="HNN145" s="17"/>
      <c r="HNO145" s="17"/>
      <c r="HNP145" s="17"/>
      <c r="HNQ145" s="17"/>
      <c r="HNR145" s="17"/>
      <c r="HNS145" s="17"/>
      <c r="HNT145" s="17"/>
      <c r="HNU145" s="17"/>
      <c r="HNV145" s="17"/>
      <c r="HNW145" s="17"/>
      <c r="HNX145" s="17"/>
      <c r="HNY145" s="17"/>
      <c r="HNZ145" s="17"/>
      <c r="HOA145" s="17"/>
      <c r="HOB145" s="17"/>
      <c r="HOC145" s="17"/>
      <c r="HOD145" s="17"/>
      <c r="HOE145" s="17"/>
      <c r="HOF145" s="17"/>
      <c r="HOG145" s="17"/>
      <c r="HOH145" s="17"/>
      <c r="HOI145" s="17"/>
      <c r="HOJ145" s="17"/>
      <c r="HOK145" s="17"/>
      <c r="HOL145" s="17"/>
      <c r="HOM145" s="17"/>
      <c r="HON145" s="17"/>
      <c r="HOO145" s="17"/>
      <c r="HOP145" s="17"/>
      <c r="HOQ145" s="17"/>
      <c r="HOR145" s="17"/>
      <c r="HOS145" s="17"/>
      <c r="HOT145" s="17"/>
      <c r="HOU145" s="17"/>
      <c r="HOV145" s="17"/>
      <c r="HOW145" s="17"/>
      <c r="HOX145" s="17"/>
      <c r="HOY145" s="17"/>
      <c r="HOZ145" s="17"/>
      <c r="HPA145" s="17"/>
      <c r="HPB145" s="17"/>
      <c r="HPC145" s="17"/>
      <c r="HPD145" s="17"/>
      <c r="HPE145" s="17"/>
      <c r="HPF145" s="17"/>
      <c r="HPG145" s="17"/>
      <c r="HPH145" s="17"/>
      <c r="HPI145" s="17"/>
      <c r="HPJ145" s="17"/>
      <c r="HPK145" s="17"/>
      <c r="HPL145" s="17"/>
      <c r="HPM145" s="17"/>
      <c r="HPN145" s="17"/>
      <c r="HPO145" s="17"/>
      <c r="HPP145" s="17"/>
      <c r="HPQ145" s="17"/>
      <c r="HPR145" s="17"/>
      <c r="HPS145" s="17"/>
      <c r="HPT145" s="17"/>
      <c r="HPU145" s="17"/>
      <c r="HPV145" s="17"/>
      <c r="HPW145" s="17"/>
      <c r="HPX145" s="17"/>
      <c r="HPY145" s="17"/>
      <c r="HPZ145" s="17"/>
      <c r="HQA145" s="17"/>
      <c r="HQB145" s="17"/>
      <c r="HQC145" s="17"/>
      <c r="HQD145" s="17"/>
      <c r="HQE145" s="17"/>
      <c r="HQF145" s="17"/>
      <c r="HQG145" s="17"/>
      <c r="HQH145" s="17"/>
      <c r="HQI145" s="17"/>
      <c r="HQJ145" s="17"/>
      <c r="HQK145" s="17"/>
      <c r="HQL145" s="17"/>
      <c r="HQM145" s="17"/>
      <c r="HQN145" s="17"/>
      <c r="HQO145" s="17"/>
      <c r="HQP145" s="17"/>
      <c r="HQQ145" s="17"/>
      <c r="HQR145" s="17"/>
      <c r="HQS145" s="17"/>
      <c r="HQT145" s="17"/>
      <c r="HQU145" s="17"/>
      <c r="HQV145" s="17"/>
      <c r="HQW145" s="17"/>
      <c r="HQX145" s="17"/>
      <c r="HQY145" s="17"/>
      <c r="HQZ145" s="17"/>
      <c r="HRA145" s="17"/>
      <c r="HRB145" s="17"/>
      <c r="HRC145" s="17"/>
      <c r="HRD145" s="17"/>
      <c r="HRE145" s="17"/>
      <c r="HRF145" s="17"/>
      <c r="HRG145" s="17"/>
      <c r="HRH145" s="17"/>
      <c r="HRI145" s="17"/>
      <c r="HRJ145" s="17"/>
      <c r="HRK145" s="17"/>
      <c r="HRL145" s="17"/>
      <c r="HRM145" s="17"/>
      <c r="HRN145" s="17"/>
      <c r="HRO145" s="17"/>
      <c r="HRP145" s="17"/>
      <c r="HRQ145" s="17"/>
      <c r="HRR145" s="17"/>
      <c r="HRS145" s="17"/>
      <c r="HRT145" s="17"/>
      <c r="HRU145" s="17"/>
      <c r="HRV145" s="17"/>
      <c r="HRW145" s="17"/>
      <c r="HRX145" s="17"/>
      <c r="HRY145" s="17"/>
      <c r="HRZ145" s="17"/>
      <c r="HSA145" s="17"/>
      <c r="HSB145" s="17"/>
      <c r="HSC145" s="17"/>
      <c r="HSD145" s="17"/>
      <c r="HSE145" s="17"/>
      <c r="HSF145" s="17"/>
      <c r="HSG145" s="17"/>
      <c r="HSH145" s="17"/>
      <c r="HSI145" s="17"/>
      <c r="HSJ145" s="17"/>
      <c r="HSK145" s="17"/>
      <c r="HSL145" s="17"/>
      <c r="HSM145" s="17"/>
      <c r="HSN145" s="17"/>
      <c r="HSO145" s="17"/>
      <c r="HSP145" s="17"/>
      <c r="HSQ145" s="17"/>
      <c r="HSR145" s="17"/>
      <c r="HSS145" s="17"/>
      <c r="HST145" s="17"/>
      <c r="HSU145" s="17"/>
      <c r="HSV145" s="17"/>
      <c r="HSW145" s="17"/>
      <c r="HSX145" s="17"/>
      <c r="HSY145" s="17"/>
      <c r="HSZ145" s="17"/>
      <c r="HTA145" s="17"/>
      <c r="HTB145" s="17"/>
      <c r="HTC145" s="17"/>
      <c r="HTD145" s="17"/>
      <c r="HTE145" s="17"/>
      <c r="HTF145" s="17"/>
      <c r="HTG145" s="17"/>
      <c r="HTH145" s="17"/>
      <c r="HTI145" s="17"/>
      <c r="HTJ145" s="17"/>
      <c r="HTK145" s="17"/>
      <c r="HTL145" s="17"/>
      <c r="HTM145" s="17"/>
      <c r="HTN145" s="17"/>
      <c r="HTO145" s="17"/>
      <c r="HTP145" s="17"/>
      <c r="HTQ145" s="17"/>
      <c r="HTR145" s="17"/>
      <c r="HTS145" s="17"/>
      <c r="HTT145" s="17"/>
      <c r="HTU145" s="17"/>
      <c r="HTV145" s="17"/>
      <c r="HTW145" s="17"/>
      <c r="HTX145" s="17"/>
      <c r="HTY145" s="17"/>
      <c r="HTZ145" s="17"/>
      <c r="HUA145" s="17"/>
      <c r="HUB145" s="17"/>
      <c r="HUC145" s="17"/>
      <c r="HUD145" s="17"/>
      <c r="HUE145" s="17"/>
      <c r="HUF145" s="17"/>
      <c r="HUG145" s="17"/>
      <c r="HUH145" s="17"/>
      <c r="HUI145" s="17"/>
      <c r="HUJ145" s="17"/>
      <c r="HUK145" s="17"/>
      <c r="HUL145" s="17"/>
      <c r="HUM145" s="17"/>
      <c r="HUN145" s="17"/>
      <c r="HUO145" s="17"/>
      <c r="HUP145" s="17"/>
      <c r="HUQ145" s="17"/>
      <c r="HUR145" s="17"/>
      <c r="HUS145" s="17"/>
      <c r="HUT145" s="17"/>
      <c r="HUU145" s="17"/>
      <c r="HUV145" s="17"/>
      <c r="HUW145" s="17"/>
      <c r="HUX145" s="17"/>
      <c r="HUY145" s="17"/>
      <c r="HUZ145" s="17"/>
      <c r="HVA145" s="17"/>
      <c r="HVB145" s="17"/>
      <c r="HVC145" s="17"/>
      <c r="HVD145" s="17"/>
      <c r="HVE145" s="17"/>
      <c r="HVF145" s="17"/>
      <c r="HVG145" s="17"/>
      <c r="HVH145" s="17"/>
      <c r="HVI145" s="17"/>
      <c r="HVJ145" s="17"/>
      <c r="HVK145" s="17"/>
      <c r="HVL145" s="17"/>
      <c r="HVM145" s="17"/>
      <c r="HVN145" s="17"/>
      <c r="HVO145" s="17"/>
      <c r="HVP145" s="17"/>
      <c r="HVQ145" s="17"/>
      <c r="HVR145" s="17"/>
      <c r="HVS145" s="17"/>
      <c r="HVT145" s="17"/>
      <c r="HVU145" s="17"/>
      <c r="HVV145" s="17"/>
      <c r="HVW145" s="17"/>
      <c r="HVX145" s="17"/>
      <c r="HVY145" s="17"/>
      <c r="HVZ145" s="17"/>
      <c r="HWA145" s="17"/>
      <c r="HWB145" s="17"/>
      <c r="HWC145" s="17"/>
      <c r="HWD145" s="17"/>
      <c r="HWE145" s="17"/>
      <c r="HWF145" s="17"/>
      <c r="HWG145" s="17"/>
      <c r="HWH145" s="17"/>
      <c r="HWI145" s="17"/>
      <c r="HWJ145" s="17"/>
      <c r="HWK145" s="17"/>
      <c r="HWL145" s="17"/>
      <c r="HWM145" s="17"/>
      <c r="HWN145" s="17"/>
      <c r="HWO145" s="17"/>
      <c r="HWP145" s="17"/>
      <c r="HWQ145" s="17"/>
      <c r="HWR145" s="17"/>
      <c r="HWS145" s="17"/>
      <c r="HWT145" s="17"/>
      <c r="HWU145" s="17"/>
      <c r="HWV145" s="17"/>
      <c r="HWW145" s="17"/>
      <c r="HWX145" s="17"/>
      <c r="HWY145" s="17"/>
      <c r="HWZ145" s="17"/>
      <c r="HXA145" s="17"/>
      <c r="HXB145" s="17"/>
      <c r="HXC145" s="17"/>
      <c r="HXD145" s="17"/>
      <c r="HXE145" s="17"/>
      <c r="HXF145" s="17"/>
      <c r="HXG145" s="17"/>
      <c r="HXH145" s="17"/>
      <c r="HXI145" s="17"/>
      <c r="HXJ145" s="17"/>
      <c r="HXK145" s="17"/>
      <c r="HXL145" s="17"/>
      <c r="HXM145" s="17"/>
      <c r="HXN145" s="17"/>
      <c r="HXO145" s="17"/>
      <c r="HXP145" s="17"/>
      <c r="HXQ145" s="17"/>
      <c r="HXR145" s="17"/>
      <c r="HXS145" s="17"/>
      <c r="HXT145" s="17"/>
      <c r="HXU145" s="17"/>
      <c r="HXV145" s="17"/>
      <c r="HXW145" s="17"/>
      <c r="HXX145" s="17"/>
      <c r="HXY145" s="17"/>
      <c r="HXZ145" s="17"/>
      <c r="HYA145" s="17"/>
      <c r="HYB145" s="17"/>
      <c r="HYC145" s="17"/>
      <c r="HYD145" s="17"/>
      <c r="HYE145" s="17"/>
      <c r="HYF145" s="17"/>
      <c r="HYG145" s="17"/>
      <c r="HYH145" s="17"/>
      <c r="HYI145" s="17"/>
      <c r="HYJ145" s="17"/>
      <c r="HYK145" s="17"/>
      <c r="HYL145" s="17"/>
      <c r="HYM145" s="17"/>
      <c r="HYN145" s="17"/>
      <c r="HYO145" s="17"/>
      <c r="HYP145" s="17"/>
      <c r="HYQ145" s="17"/>
      <c r="HYR145" s="17"/>
      <c r="HYS145" s="17"/>
      <c r="HYT145" s="17"/>
      <c r="HYU145" s="17"/>
      <c r="HYV145" s="17"/>
      <c r="HYW145" s="17"/>
      <c r="HYX145" s="17"/>
      <c r="HYY145" s="17"/>
      <c r="HYZ145" s="17"/>
      <c r="HZA145" s="17"/>
      <c r="HZB145" s="17"/>
      <c r="HZC145" s="17"/>
      <c r="HZD145" s="17"/>
      <c r="HZE145" s="17"/>
      <c r="HZF145" s="17"/>
      <c r="HZG145" s="17"/>
      <c r="HZH145" s="17"/>
      <c r="HZI145" s="17"/>
      <c r="HZJ145" s="17"/>
      <c r="HZK145" s="17"/>
      <c r="HZL145" s="17"/>
      <c r="HZM145" s="17"/>
      <c r="HZN145" s="17"/>
      <c r="HZO145" s="17"/>
      <c r="HZP145" s="17"/>
      <c r="HZQ145" s="17"/>
      <c r="HZR145" s="17"/>
      <c r="HZS145" s="17"/>
      <c r="HZT145" s="17"/>
      <c r="HZU145" s="17"/>
      <c r="HZV145" s="17"/>
      <c r="HZW145" s="17"/>
      <c r="HZX145" s="17"/>
      <c r="HZY145" s="17"/>
      <c r="HZZ145" s="17"/>
      <c r="IAA145" s="17"/>
      <c r="IAB145" s="17"/>
      <c r="IAC145" s="17"/>
      <c r="IAD145" s="17"/>
      <c r="IAE145" s="17"/>
      <c r="IAF145" s="17"/>
      <c r="IAG145" s="17"/>
      <c r="IAH145" s="17"/>
      <c r="IAI145" s="17"/>
      <c r="IAJ145" s="17"/>
      <c r="IAK145" s="17"/>
      <c r="IAL145" s="17"/>
      <c r="IAM145" s="17"/>
      <c r="IAN145" s="17"/>
      <c r="IAO145" s="17"/>
      <c r="IAP145" s="17"/>
      <c r="IAQ145" s="17"/>
      <c r="IAR145" s="17"/>
      <c r="IAS145" s="17"/>
      <c r="IAT145" s="17"/>
      <c r="IAU145" s="17"/>
      <c r="IAV145" s="17"/>
      <c r="IAW145" s="17"/>
      <c r="IAX145" s="17"/>
      <c r="IAY145" s="17"/>
      <c r="IAZ145" s="17"/>
      <c r="IBA145" s="17"/>
      <c r="IBB145" s="17"/>
      <c r="IBC145" s="17"/>
      <c r="IBD145" s="17"/>
      <c r="IBE145" s="17"/>
      <c r="IBF145" s="17"/>
      <c r="IBG145" s="17"/>
      <c r="IBH145" s="17"/>
      <c r="IBI145" s="17"/>
      <c r="IBJ145" s="17"/>
      <c r="IBK145" s="17"/>
      <c r="IBL145" s="17"/>
      <c r="IBM145" s="17"/>
      <c r="IBN145" s="17"/>
      <c r="IBO145" s="17"/>
      <c r="IBP145" s="17"/>
      <c r="IBQ145" s="17"/>
      <c r="IBR145" s="17"/>
      <c r="IBS145" s="17"/>
      <c r="IBT145" s="17"/>
      <c r="IBU145" s="17"/>
      <c r="IBV145" s="17"/>
      <c r="IBW145" s="17"/>
      <c r="IBX145" s="17"/>
      <c r="IBY145" s="17"/>
      <c r="IBZ145" s="17"/>
      <c r="ICA145" s="17"/>
      <c r="ICB145" s="17"/>
      <c r="ICC145" s="17"/>
      <c r="ICD145" s="17"/>
      <c r="ICE145" s="17"/>
      <c r="ICF145" s="17"/>
      <c r="ICG145" s="17"/>
      <c r="ICH145" s="17"/>
      <c r="ICI145" s="17"/>
      <c r="ICJ145" s="17"/>
      <c r="ICK145" s="17"/>
      <c r="ICL145" s="17"/>
      <c r="ICM145" s="17"/>
      <c r="ICN145" s="17"/>
      <c r="ICO145" s="17"/>
      <c r="ICP145" s="17"/>
      <c r="ICQ145" s="17"/>
      <c r="ICR145" s="17"/>
      <c r="ICS145" s="17"/>
      <c r="ICT145" s="17"/>
      <c r="ICU145" s="17"/>
      <c r="ICV145" s="17"/>
      <c r="ICW145" s="17"/>
      <c r="ICX145" s="17"/>
      <c r="ICY145" s="17"/>
      <c r="ICZ145" s="17"/>
      <c r="IDA145" s="17"/>
      <c r="IDB145" s="17"/>
      <c r="IDC145" s="17"/>
      <c r="IDD145" s="17"/>
      <c r="IDE145" s="17"/>
      <c r="IDF145" s="17"/>
      <c r="IDG145" s="17"/>
      <c r="IDH145" s="17"/>
      <c r="IDI145" s="17"/>
      <c r="IDJ145" s="17"/>
      <c r="IDK145" s="17"/>
      <c r="IDL145" s="17"/>
      <c r="IDM145" s="17"/>
      <c r="IDN145" s="17"/>
      <c r="IDO145" s="17"/>
      <c r="IDP145" s="17"/>
      <c r="IDQ145" s="17"/>
      <c r="IDR145" s="17"/>
      <c r="IDS145" s="17"/>
      <c r="IDT145" s="17"/>
      <c r="IDU145" s="17"/>
      <c r="IDV145" s="17"/>
      <c r="IDW145" s="17"/>
      <c r="IDX145" s="17"/>
      <c r="IDY145" s="17"/>
      <c r="IDZ145" s="17"/>
      <c r="IEA145" s="17"/>
      <c r="IEB145" s="17"/>
      <c r="IEC145" s="17"/>
      <c r="IED145" s="17"/>
      <c r="IEE145" s="17"/>
      <c r="IEF145" s="17"/>
      <c r="IEG145" s="17"/>
      <c r="IEH145" s="17"/>
      <c r="IEI145" s="17"/>
      <c r="IEJ145" s="17"/>
      <c r="IEK145" s="17"/>
      <c r="IEL145" s="17"/>
      <c r="IEM145" s="17"/>
      <c r="IEN145" s="17"/>
      <c r="IEO145" s="17"/>
      <c r="IEP145" s="17"/>
      <c r="IEQ145" s="17"/>
      <c r="IER145" s="17"/>
      <c r="IES145" s="17"/>
      <c r="IET145" s="17"/>
      <c r="IEU145" s="17"/>
      <c r="IEV145" s="17"/>
      <c r="IEW145" s="17"/>
      <c r="IEX145" s="17"/>
      <c r="IEY145" s="17"/>
      <c r="IEZ145" s="17"/>
      <c r="IFA145" s="17"/>
      <c r="IFB145" s="17"/>
      <c r="IFC145" s="17"/>
      <c r="IFD145" s="17"/>
      <c r="IFE145" s="17"/>
      <c r="IFF145" s="17"/>
      <c r="IFG145" s="17"/>
      <c r="IFH145" s="17"/>
      <c r="IFI145" s="17"/>
      <c r="IFJ145" s="17"/>
      <c r="IFK145" s="17"/>
      <c r="IFL145" s="17"/>
      <c r="IFM145" s="17"/>
      <c r="IFN145" s="17"/>
      <c r="IFO145" s="17"/>
      <c r="IFP145" s="17"/>
      <c r="IFQ145" s="17"/>
      <c r="IFR145" s="17"/>
      <c r="IFS145" s="17"/>
      <c r="IFT145" s="17"/>
      <c r="IFU145" s="17"/>
      <c r="IFV145" s="17"/>
      <c r="IFW145" s="17"/>
      <c r="IFX145" s="17"/>
      <c r="IFY145" s="17"/>
      <c r="IFZ145" s="17"/>
      <c r="IGA145" s="17"/>
      <c r="IGB145" s="17"/>
      <c r="IGC145" s="17"/>
      <c r="IGD145" s="17"/>
      <c r="IGE145" s="17"/>
      <c r="IGF145" s="17"/>
      <c r="IGG145" s="17"/>
      <c r="IGH145" s="17"/>
      <c r="IGI145" s="17"/>
      <c r="IGJ145" s="17"/>
      <c r="IGK145" s="17"/>
      <c r="IGL145" s="17"/>
      <c r="IGM145" s="17"/>
      <c r="IGN145" s="17"/>
      <c r="IGO145" s="17"/>
      <c r="IGP145" s="17"/>
      <c r="IGQ145" s="17"/>
      <c r="IGR145" s="17"/>
      <c r="IGS145" s="17"/>
      <c r="IGT145" s="17"/>
      <c r="IGU145" s="17"/>
      <c r="IGV145" s="17"/>
      <c r="IGW145" s="17"/>
      <c r="IGX145" s="17"/>
      <c r="IGY145" s="17"/>
      <c r="IGZ145" s="17"/>
      <c r="IHA145" s="17"/>
      <c r="IHB145" s="17"/>
      <c r="IHC145" s="17"/>
      <c r="IHD145" s="17"/>
      <c r="IHE145" s="17"/>
      <c r="IHF145" s="17"/>
      <c r="IHG145" s="17"/>
      <c r="IHH145" s="17"/>
      <c r="IHI145" s="17"/>
      <c r="IHJ145" s="17"/>
      <c r="IHK145" s="17"/>
      <c r="IHL145" s="17"/>
      <c r="IHM145" s="17"/>
      <c r="IHN145" s="17"/>
      <c r="IHO145" s="17"/>
      <c r="IHP145" s="17"/>
      <c r="IHQ145" s="17"/>
      <c r="IHR145" s="17"/>
      <c r="IHS145" s="17"/>
      <c r="IHT145" s="17"/>
      <c r="IHU145" s="17"/>
      <c r="IHV145" s="17"/>
      <c r="IHW145" s="17"/>
      <c r="IHX145" s="17"/>
      <c r="IHY145" s="17"/>
      <c r="IHZ145" s="17"/>
      <c r="IIA145" s="17"/>
      <c r="IIB145" s="17"/>
      <c r="IIC145" s="17"/>
      <c r="IID145" s="17"/>
      <c r="IIE145" s="17"/>
      <c r="IIF145" s="17"/>
      <c r="IIG145" s="17"/>
      <c r="IIH145" s="17"/>
      <c r="III145" s="17"/>
      <c r="IIJ145" s="17"/>
      <c r="IIK145" s="17"/>
      <c r="IIL145" s="17"/>
      <c r="IIM145" s="17"/>
      <c r="IIN145" s="17"/>
      <c r="IIO145" s="17"/>
      <c r="IIP145" s="17"/>
      <c r="IIQ145" s="17"/>
      <c r="IIR145" s="17"/>
      <c r="IIS145" s="17"/>
      <c r="IIT145" s="17"/>
      <c r="IIU145" s="17"/>
      <c r="IIV145" s="17"/>
      <c r="IIW145" s="17"/>
      <c r="IIX145" s="17"/>
      <c r="IIY145" s="17"/>
      <c r="IIZ145" s="17"/>
      <c r="IJA145" s="17"/>
      <c r="IJB145" s="17"/>
      <c r="IJC145" s="17"/>
      <c r="IJD145" s="17"/>
      <c r="IJE145" s="17"/>
      <c r="IJF145" s="17"/>
      <c r="IJG145" s="17"/>
      <c r="IJH145" s="17"/>
      <c r="IJI145" s="17"/>
      <c r="IJJ145" s="17"/>
      <c r="IJK145" s="17"/>
      <c r="IJL145" s="17"/>
      <c r="IJM145" s="17"/>
      <c r="IJN145" s="17"/>
      <c r="IJO145" s="17"/>
      <c r="IJP145" s="17"/>
      <c r="IJQ145" s="17"/>
      <c r="IJR145" s="17"/>
      <c r="IJS145" s="17"/>
      <c r="IJT145" s="17"/>
      <c r="IJU145" s="17"/>
      <c r="IJV145" s="17"/>
      <c r="IJW145" s="17"/>
      <c r="IJX145" s="17"/>
      <c r="IJY145" s="17"/>
      <c r="IJZ145" s="17"/>
      <c r="IKA145" s="17"/>
      <c r="IKB145" s="17"/>
      <c r="IKC145" s="17"/>
      <c r="IKD145" s="17"/>
      <c r="IKE145" s="17"/>
      <c r="IKF145" s="17"/>
      <c r="IKG145" s="17"/>
      <c r="IKH145" s="17"/>
      <c r="IKI145" s="17"/>
      <c r="IKJ145" s="17"/>
      <c r="IKK145" s="17"/>
      <c r="IKL145" s="17"/>
      <c r="IKM145" s="17"/>
      <c r="IKN145" s="17"/>
      <c r="IKO145" s="17"/>
      <c r="IKP145" s="17"/>
      <c r="IKQ145" s="17"/>
      <c r="IKR145" s="17"/>
      <c r="IKS145" s="17"/>
      <c r="IKT145" s="17"/>
      <c r="IKU145" s="17"/>
      <c r="IKV145" s="17"/>
      <c r="IKW145" s="17"/>
      <c r="IKX145" s="17"/>
      <c r="IKY145" s="17"/>
      <c r="IKZ145" s="17"/>
      <c r="ILA145" s="17"/>
      <c r="ILB145" s="17"/>
      <c r="ILC145" s="17"/>
      <c r="ILD145" s="17"/>
      <c r="ILE145" s="17"/>
      <c r="ILF145" s="17"/>
      <c r="ILG145" s="17"/>
      <c r="ILH145" s="17"/>
      <c r="ILI145" s="17"/>
      <c r="ILJ145" s="17"/>
      <c r="ILK145" s="17"/>
      <c r="ILL145" s="17"/>
      <c r="ILM145" s="17"/>
      <c r="ILN145" s="17"/>
      <c r="ILO145" s="17"/>
      <c r="ILP145" s="17"/>
      <c r="ILQ145" s="17"/>
      <c r="ILR145" s="17"/>
      <c r="ILS145" s="17"/>
      <c r="ILT145" s="17"/>
      <c r="ILU145" s="17"/>
      <c r="ILV145" s="17"/>
      <c r="ILW145" s="17"/>
      <c r="ILX145" s="17"/>
      <c r="ILY145" s="17"/>
      <c r="ILZ145" s="17"/>
      <c r="IMA145" s="17"/>
      <c r="IMB145" s="17"/>
      <c r="IMC145" s="17"/>
      <c r="IMD145" s="17"/>
      <c r="IME145" s="17"/>
      <c r="IMF145" s="17"/>
      <c r="IMG145" s="17"/>
      <c r="IMH145" s="17"/>
      <c r="IMI145" s="17"/>
      <c r="IMJ145" s="17"/>
      <c r="IMK145" s="17"/>
      <c r="IML145" s="17"/>
      <c r="IMM145" s="17"/>
      <c r="IMN145" s="17"/>
      <c r="IMO145" s="17"/>
      <c r="IMP145" s="17"/>
      <c r="IMQ145" s="17"/>
      <c r="IMR145" s="17"/>
      <c r="IMS145" s="17"/>
      <c r="IMT145" s="17"/>
      <c r="IMU145" s="17"/>
      <c r="IMV145" s="17"/>
      <c r="IMW145" s="17"/>
      <c r="IMX145" s="17"/>
      <c r="IMY145" s="17"/>
      <c r="IMZ145" s="17"/>
      <c r="INA145" s="17"/>
      <c r="INB145" s="17"/>
      <c r="INC145" s="17"/>
      <c r="IND145" s="17"/>
      <c r="INE145" s="17"/>
      <c r="INF145" s="17"/>
      <c r="ING145" s="17"/>
      <c r="INH145" s="17"/>
      <c r="INI145" s="17"/>
      <c r="INJ145" s="17"/>
      <c r="INK145" s="17"/>
      <c r="INL145" s="17"/>
      <c r="INM145" s="17"/>
      <c r="INN145" s="17"/>
      <c r="INO145" s="17"/>
      <c r="INP145" s="17"/>
      <c r="INQ145" s="17"/>
      <c r="INR145" s="17"/>
      <c r="INS145" s="17"/>
      <c r="INT145" s="17"/>
      <c r="INU145" s="17"/>
      <c r="INV145" s="17"/>
      <c r="INW145" s="17"/>
      <c r="INX145" s="17"/>
      <c r="INY145" s="17"/>
      <c r="INZ145" s="17"/>
      <c r="IOA145" s="17"/>
      <c r="IOB145" s="17"/>
      <c r="IOC145" s="17"/>
      <c r="IOD145" s="17"/>
      <c r="IOE145" s="17"/>
      <c r="IOF145" s="17"/>
      <c r="IOG145" s="17"/>
      <c r="IOH145" s="17"/>
      <c r="IOI145" s="17"/>
      <c r="IOJ145" s="17"/>
      <c r="IOK145" s="17"/>
      <c r="IOL145" s="17"/>
      <c r="IOM145" s="17"/>
      <c r="ION145" s="17"/>
      <c r="IOO145" s="17"/>
      <c r="IOP145" s="17"/>
      <c r="IOQ145" s="17"/>
      <c r="IOR145" s="17"/>
      <c r="IOS145" s="17"/>
      <c r="IOT145" s="17"/>
      <c r="IOU145" s="17"/>
      <c r="IOV145" s="17"/>
      <c r="IOW145" s="17"/>
      <c r="IOX145" s="17"/>
      <c r="IOY145" s="17"/>
      <c r="IOZ145" s="17"/>
      <c r="IPA145" s="17"/>
      <c r="IPB145" s="17"/>
      <c r="IPC145" s="17"/>
      <c r="IPD145" s="17"/>
      <c r="IPE145" s="17"/>
      <c r="IPF145" s="17"/>
      <c r="IPG145" s="17"/>
      <c r="IPH145" s="17"/>
      <c r="IPI145" s="17"/>
      <c r="IPJ145" s="17"/>
      <c r="IPK145" s="17"/>
      <c r="IPL145" s="17"/>
      <c r="IPM145" s="17"/>
      <c r="IPN145" s="17"/>
      <c r="IPO145" s="17"/>
      <c r="IPP145" s="17"/>
      <c r="IPQ145" s="17"/>
      <c r="IPR145" s="17"/>
      <c r="IPS145" s="17"/>
      <c r="IPT145" s="17"/>
      <c r="IPU145" s="17"/>
      <c r="IPV145" s="17"/>
      <c r="IPW145" s="17"/>
      <c r="IPX145" s="17"/>
      <c r="IPY145" s="17"/>
      <c r="IPZ145" s="17"/>
      <c r="IQA145" s="17"/>
      <c r="IQB145" s="17"/>
      <c r="IQC145" s="17"/>
      <c r="IQD145" s="17"/>
      <c r="IQE145" s="17"/>
      <c r="IQF145" s="17"/>
      <c r="IQG145" s="17"/>
      <c r="IQH145" s="17"/>
      <c r="IQI145" s="17"/>
      <c r="IQJ145" s="17"/>
      <c r="IQK145" s="17"/>
      <c r="IQL145" s="17"/>
      <c r="IQM145" s="17"/>
      <c r="IQN145" s="17"/>
      <c r="IQO145" s="17"/>
      <c r="IQP145" s="17"/>
      <c r="IQQ145" s="17"/>
      <c r="IQR145" s="17"/>
      <c r="IQS145" s="17"/>
      <c r="IQT145" s="17"/>
      <c r="IQU145" s="17"/>
      <c r="IQV145" s="17"/>
      <c r="IQW145" s="17"/>
      <c r="IQX145" s="17"/>
      <c r="IQY145" s="17"/>
      <c r="IQZ145" s="17"/>
      <c r="IRA145" s="17"/>
      <c r="IRB145" s="17"/>
      <c r="IRC145" s="17"/>
      <c r="IRD145" s="17"/>
      <c r="IRE145" s="17"/>
      <c r="IRF145" s="17"/>
      <c r="IRG145" s="17"/>
      <c r="IRH145" s="17"/>
      <c r="IRI145" s="17"/>
      <c r="IRJ145" s="17"/>
      <c r="IRK145" s="17"/>
      <c r="IRL145" s="17"/>
      <c r="IRM145" s="17"/>
      <c r="IRN145" s="17"/>
      <c r="IRO145" s="17"/>
      <c r="IRP145" s="17"/>
      <c r="IRQ145" s="17"/>
      <c r="IRR145" s="17"/>
      <c r="IRS145" s="17"/>
      <c r="IRT145" s="17"/>
      <c r="IRU145" s="17"/>
      <c r="IRV145" s="17"/>
      <c r="IRW145" s="17"/>
      <c r="IRX145" s="17"/>
      <c r="IRY145" s="17"/>
      <c r="IRZ145" s="17"/>
      <c r="ISA145" s="17"/>
      <c r="ISB145" s="17"/>
      <c r="ISC145" s="17"/>
      <c r="ISD145" s="17"/>
      <c r="ISE145" s="17"/>
      <c r="ISF145" s="17"/>
      <c r="ISG145" s="17"/>
      <c r="ISH145" s="17"/>
      <c r="ISI145" s="17"/>
      <c r="ISJ145" s="17"/>
      <c r="ISK145" s="17"/>
      <c r="ISL145" s="17"/>
      <c r="ISM145" s="17"/>
      <c r="ISN145" s="17"/>
      <c r="ISO145" s="17"/>
      <c r="ISP145" s="17"/>
      <c r="ISQ145" s="17"/>
      <c r="ISR145" s="17"/>
      <c r="ISS145" s="17"/>
      <c r="IST145" s="17"/>
      <c r="ISU145" s="17"/>
      <c r="ISV145" s="17"/>
      <c r="ISW145" s="17"/>
      <c r="ISX145" s="17"/>
      <c r="ISY145" s="17"/>
      <c r="ISZ145" s="17"/>
      <c r="ITA145" s="17"/>
      <c r="ITB145" s="17"/>
      <c r="ITC145" s="17"/>
      <c r="ITD145" s="17"/>
      <c r="ITE145" s="17"/>
      <c r="ITF145" s="17"/>
      <c r="ITG145" s="17"/>
      <c r="ITH145" s="17"/>
      <c r="ITI145" s="17"/>
      <c r="ITJ145" s="17"/>
      <c r="ITK145" s="17"/>
      <c r="ITL145" s="17"/>
      <c r="ITM145" s="17"/>
      <c r="ITN145" s="17"/>
      <c r="ITO145" s="17"/>
      <c r="ITP145" s="17"/>
      <c r="ITQ145" s="17"/>
      <c r="ITR145" s="17"/>
      <c r="ITS145" s="17"/>
      <c r="ITT145" s="17"/>
      <c r="ITU145" s="17"/>
      <c r="ITV145" s="17"/>
      <c r="ITW145" s="17"/>
      <c r="ITX145" s="17"/>
      <c r="ITY145" s="17"/>
      <c r="ITZ145" s="17"/>
      <c r="IUA145" s="17"/>
      <c r="IUB145" s="17"/>
      <c r="IUC145" s="17"/>
      <c r="IUD145" s="17"/>
      <c r="IUE145" s="17"/>
      <c r="IUF145" s="17"/>
      <c r="IUG145" s="17"/>
      <c r="IUH145" s="17"/>
      <c r="IUI145" s="17"/>
      <c r="IUJ145" s="17"/>
      <c r="IUK145" s="17"/>
      <c r="IUL145" s="17"/>
      <c r="IUM145" s="17"/>
      <c r="IUN145" s="17"/>
      <c r="IUO145" s="17"/>
      <c r="IUP145" s="17"/>
      <c r="IUQ145" s="17"/>
      <c r="IUR145" s="17"/>
      <c r="IUS145" s="17"/>
      <c r="IUT145" s="17"/>
      <c r="IUU145" s="17"/>
      <c r="IUV145" s="17"/>
      <c r="IUW145" s="17"/>
      <c r="IUX145" s="17"/>
      <c r="IUY145" s="17"/>
      <c r="IUZ145" s="17"/>
      <c r="IVA145" s="17"/>
      <c r="IVB145" s="17"/>
      <c r="IVC145" s="17"/>
      <c r="IVD145" s="17"/>
      <c r="IVE145" s="17"/>
      <c r="IVF145" s="17"/>
      <c r="IVG145" s="17"/>
      <c r="IVH145" s="17"/>
      <c r="IVI145" s="17"/>
      <c r="IVJ145" s="17"/>
      <c r="IVK145" s="17"/>
      <c r="IVL145" s="17"/>
      <c r="IVM145" s="17"/>
      <c r="IVN145" s="17"/>
      <c r="IVO145" s="17"/>
      <c r="IVP145" s="17"/>
      <c r="IVQ145" s="17"/>
      <c r="IVR145" s="17"/>
      <c r="IVS145" s="17"/>
      <c r="IVT145" s="17"/>
      <c r="IVU145" s="17"/>
      <c r="IVV145" s="17"/>
      <c r="IVW145" s="17"/>
      <c r="IVX145" s="17"/>
      <c r="IVY145" s="17"/>
      <c r="IVZ145" s="17"/>
      <c r="IWA145" s="17"/>
      <c r="IWB145" s="17"/>
      <c r="IWC145" s="17"/>
      <c r="IWD145" s="17"/>
      <c r="IWE145" s="17"/>
      <c r="IWF145" s="17"/>
      <c r="IWG145" s="17"/>
      <c r="IWH145" s="17"/>
      <c r="IWI145" s="17"/>
      <c r="IWJ145" s="17"/>
      <c r="IWK145" s="17"/>
      <c r="IWL145" s="17"/>
      <c r="IWM145" s="17"/>
      <c r="IWN145" s="17"/>
      <c r="IWO145" s="17"/>
      <c r="IWP145" s="17"/>
      <c r="IWQ145" s="17"/>
      <c r="IWR145" s="17"/>
      <c r="IWS145" s="17"/>
      <c r="IWT145" s="17"/>
      <c r="IWU145" s="17"/>
      <c r="IWV145" s="17"/>
      <c r="IWW145" s="17"/>
      <c r="IWX145" s="17"/>
      <c r="IWY145" s="17"/>
      <c r="IWZ145" s="17"/>
      <c r="IXA145" s="17"/>
      <c r="IXB145" s="17"/>
      <c r="IXC145" s="17"/>
      <c r="IXD145" s="17"/>
      <c r="IXE145" s="17"/>
      <c r="IXF145" s="17"/>
      <c r="IXG145" s="17"/>
      <c r="IXH145" s="17"/>
      <c r="IXI145" s="17"/>
      <c r="IXJ145" s="17"/>
      <c r="IXK145" s="17"/>
      <c r="IXL145" s="17"/>
      <c r="IXM145" s="17"/>
      <c r="IXN145" s="17"/>
      <c r="IXO145" s="17"/>
      <c r="IXP145" s="17"/>
      <c r="IXQ145" s="17"/>
      <c r="IXR145" s="17"/>
      <c r="IXS145" s="17"/>
      <c r="IXT145" s="17"/>
      <c r="IXU145" s="17"/>
      <c r="IXV145" s="17"/>
      <c r="IXW145" s="17"/>
      <c r="IXX145" s="17"/>
      <c r="IXY145" s="17"/>
      <c r="IXZ145" s="17"/>
      <c r="IYA145" s="17"/>
      <c r="IYB145" s="17"/>
      <c r="IYC145" s="17"/>
      <c r="IYD145" s="17"/>
      <c r="IYE145" s="17"/>
      <c r="IYF145" s="17"/>
      <c r="IYG145" s="17"/>
      <c r="IYH145" s="17"/>
      <c r="IYI145" s="17"/>
      <c r="IYJ145" s="17"/>
      <c r="IYK145" s="17"/>
      <c r="IYL145" s="17"/>
      <c r="IYM145" s="17"/>
      <c r="IYN145" s="17"/>
      <c r="IYO145" s="17"/>
      <c r="IYP145" s="17"/>
      <c r="IYQ145" s="17"/>
      <c r="IYR145" s="17"/>
      <c r="IYS145" s="17"/>
      <c r="IYT145" s="17"/>
      <c r="IYU145" s="17"/>
      <c r="IYV145" s="17"/>
      <c r="IYW145" s="17"/>
      <c r="IYX145" s="17"/>
      <c r="IYY145" s="17"/>
      <c r="IYZ145" s="17"/>
      <c r="IZA145" s="17"/>
      <c r="IZB145" s="17"/>
      <c r="IZC145" s="17"/>
      <c r="IZD145" s="17"/>
      <c r="IZE145" s="17"/>
      <c r="IZF145" s="17"/>
      <c r="IZG145" s="17"/>
      <c r="IZH145" s="17"/>
      <c r="IZI145" s="17"/>
      <c r="IZJ145" s="17"/>
      <c r="IZK145" s="17"/>
      <c r="IZL145" s="17"/>
      <c r="IZM145" s="17"/>
      <c r="IZN145" s="17"/>
      <c r="IZO145" s="17"/>
      <c r="IZP145" s="17"/>
      <c r="IZQ145" s="17"/>
      <c r="IZR145" s="17"/>
      <c r="IZS145" s="17"/>
      <c r="IZT145" s="17"/>
      <c r="IZU145" s="17"/>
      <c r="IZV145" s="17"/>
      <c r="IZW145" s="17"/>
      <c r="IZX145" s="17"/>
      <c r="IZY145" s="17"/>
      <c r="IZZ145" s="17"/>
      <c r="JAA145" s="17"/>
      <c r="JAB145" s="17"/>
      <c r="JAC145" s="17"/>
      <c r="JAD145" s="17"/>
      <c r="JAE145" s="17"/>
      <c r="JAF145" s="17"/>
      <c r="JAG145" s="17"/>
      <c r="JAH145" s="17"/>
      <c r="JAI145" s="17"/>
      <c r="JAJ145" s="17"/>
      <c r="JAK145" s="17"/>
      <c r="JAL145" s="17"/>
      <c r="JAM145" s="17"/>
      <c r="JAN145" s="17"/>
      <c r="JAO145" s="17"/>
      <c r="JAP145" s="17"/>
      <c r="JAQ145" s="17"/>
      <c r="JAR145" s="17"/>
      <c r="JAS145" s="17"/>
      <c r="JAT145" s="17"/>
      <c r="JAU145" s="17"/>
      <c r="JAV145" s="17"/>
      <c r="JAW145" s="17"/>
      <c r="JAX145" s="17"/>
      <c r="JAY145" s="17"/>
      <c r="JAZ145" s="17"/>
      <c r="JBA145" s="17"/>
      <c r="JBB145" s="17"/>
      <c r="JBC145" s="17"/>
      <c r="JBD145" s="17"/>
      <c r="JBE145" s="17"/>
      <c r="JBF145" s="17"/>
      <c r="JBG145" s="17"/>
      <c r="JBH145" s="17"/>
      <c r="JBI145" s="17"/>
      <c r="JBJ145" s="17"/>
      <c r="JBK145" s="17"/>
      <c r="JBL145" s="17"/>
      <c r="JBM145" s="17"/>
      <c r="JBN145" s="17"/>
      <c r="JBO145" s="17"/>
      <c r="JBP145" s="17"/>
      <c r="JBQ145" s="17"/>
      <c r="JBR145" s="17"/>
      <c r="JBS145" s="17"/>
      <c r="JBT145" s="17"/>
      <c r="JBU145" s="17"/>
      <c r="JBV145" s="17"/>
      <c r="JBW145" s="17"/>
      <c r="JBX145" s="17"/>
      <c r="JBY145" s="17"/>
      <c r="JBZ145" s="17"/>
      <c r="JCA145" s="17"/>
      <c r="JCB145" s="17"/>
      <c r="JCC145" s="17"/>
      <c r="JCD145" s="17"/>
      <c r="JCE145" s="17"/>
      <c r="JCF145" s="17"/>
      <c r="JCG145" s="17"/>
      <c r="JCH145" s="17"/>
      <c r="JCI145" s="17"/>
      <c r="JCJ145" s="17"/>
      <c r="JCK145" s="17"/>
      <c r="JCL145" s="17"/>
      <c r="JCM145" s="17"/>
      <c r="JCN145" s="17"/>
      <c r="JCO145" s="17"/>
      <c r="JCP145" s="17"/>
      <c r="JCQ145" s="17"/>
      <c r="JCR145" s="17"/>
      <c r="JCS145" s="17"/>
      <c r="JCT145" s="17"/>
      <c r="JCU145" s="17"/>
      <c r="JCV145" s="17"/>
      <c r="JCW145" s="17"/>
      <c r="JCX145" s="17"/>
      <c r="JCY145" s="17"/>
      <c r="JCZ145" s="17"/>
      <c r="JDA145" s="17"/>
      <c r="JDB145" s="17"/>
      <c r="JDC145" s="17"/>
      <c r="JDD145" s="17"/>
      <c r="JDE145" s="17"/>
      <c r="JDF145" s="17"/>
      <c r="JDG145" s="17"/>
      <c r="JDH145" s="17"/>
      <c r="JDI145" s="17"/>
      <c r="JDJ145" s="17"/>
      <c r="JDK145" s="17"/>
      <c r="JDL145" s="17"/>
      <c r="JDM145" s="17"/>
      <c r="JDN145" s="17"/>
      <c r="JDO145" s="17"/>
      <c r="JDP145" s="17"/>
      <c r="JDQ145" s="17"/>
      <c r="JDR145" s="17"/>
      <c r="JDS145" s="17"/>
      <c r="JDT145" s="17"/>
      <c r="JDU145" s="17"/>
      <c r="JDV145" s="17"/>
      <c r="JDW145" s="17"/>
      <c r="JDX145" s="17"/>
      <c r="JDY145" s="17"/>
      <c r="JDZ145" s="17"/>
      <c r="JEA145" s="17"/>
      <c r="JEB145" s="17"/>
      <c r="JEC145" s="17"/>
      <c r="JED145" s="17"/>
      <c r="JEE145" s="17"/>
      <c r="JEF145" s="17"/>
      <c r="JEG145" s="17"/>
      <c r="JEH145" s="17"/>
      <c r="JEI145" s="17"/>
      <c r="JEJ145" s="17"/>
      <c r="JEK145" s="17"/>
      <c r="JEL145" s="17"/>
      <c r="JEM145" s="17"/>
      <c r="JEN145" s="17"/>
      <c r="JEO145" s="17"/>
      <c r="JEP145" s="17"/>
      <c r="JEQ145" s="17"/>
      <c r="JER145" s="17"/>
      <c r="JES145" s="17"/>
      <c r="JET145" s="17"/>
      <c r="JEU145" s="17"/>
      <c r="JEV145" s="17"/>
      <c r="JEW145" s="17"/>
      <c r="JEX145" s="17"/>
      <c r="JEY145" s="17"/>
      <c r="JEZ145" s="17"/>
      <c r="JFA145" s="17"/>
      <c r="JFB145" s="17"/>
      <c r="JFC145" s="17"/>
      <c r="JFD145" s="17"/>
      <c r="JFE145" s="17"/>
      <c r="JFF145" s="17"/>
      <c r="JFG145" s="17"/>
      <c r="JFH145" s="17"/>
      <c r="JFI145" s="17"/>
      <c r="JFJ145" s="17"/>
      <c r="JFK145" s="17"/>
      <c r="JFL145" s="17"/>
      <c r="JFM145" s="17"/>
      <c r="JFN145" s="17"/>
      <c r="JFO145" s="17"/>
      <c r="JFP145" s="17"/>
      <c r="JFQ145" s="17"/>
      <c r="JFR145" s="17"/>
      <c r="JFS145" s="17"/>
      <c r="JFT145" s="17"/>
      <c r="JFU145" s="17"/>
      <c r="JFV145" s="17"/>
      <c r="JFW145" s="17"/>
      <c r="JFX145" s="17"/>
      <c r="JFY145" s="17"/>
      <c r="JFZ145" s="17"/>
      <c r="JGA145" s="17"/>
      <c r="JGB145" s="17"/>
      <c r="JGC145" s="17"/>
      <c r="JGD145" s="17"/>
      <c r="JGE145" s="17"/>
      <c r="JGF145" s="17"/>
      <c r="JGG145" s="17"/>
      <c r="JGH145" s="17"/>
      <c r="JGI145" s="17"/>
      <c r="JGJ145" s="17"/>
      <c r="JGK145" s="17"/>
      <c r="JGL145" s="17"/>
      <c r="JGM145" s="17"/>
      <c r="JGN145" s="17"/>
      <c r="JGO145" s="17"/>
      <c r="JGP145" s="17"/>
      <c r="JGQ145" s="17"/>
      <c r="JGR145" s="17"/>
      <c r="JGS145" s="17"/>
      <c r="JGT145" s="17"/>
      <c r="JGU145" s="17"/>
      <c r="JGV145" s="17"/>
      <c r="JGW145" s="17"/>
      <c r="JGX145" s="17"/>
      <c r="JGY145" s="17"/>
      <c r="JGZ145" s="17"/>
      <c r="JHA145" s="17"/>
      <c r="JHB145" s="17"/>
      <c r="JHC145" s="17"/>
      <c r="JHD145" s="17"/>
      <c r="JHE145" s="17"/>
      <c r="JHF145" s="17"/>
      <c r="JHG145" s="17"/>
      <c r="JHH145" s="17"/>
      <c r="JHI145" s="17"/>
      <c r="JHJ145" s="17"/>
      <c r="JHK145" s="17"/>
      <c r="JHL145" s="17"/>
      <c r="JHM145" s="17"/>
      <c r="JHN145" s="17"/>
      <c r="JHO145" s="17"/>
      <c r="JHP145" s="17"/>
      <c r="JHQ145" s="17"/>
      <c r="JHR145" s="17"/>
      <c r="JHS145" s="17"/>
      <c r="JHT145" s="17"/>
      <c r="JHU145" s="17"/>
      <c r="JHV145" s="17"/>
      <c r="JHW145" s="17"/>
      <c r="JHX145" s="17"/>
      <c r="JHY145" s="17"/>
      <c r="JHZ145" s="17"/>
      <c r="JIA145" s="17"/>
      <c r="JIB145" s="17"/>
      <c r="JIC145" s="17"/>
      <c r="JID145" s="17"/>
      <c r="JIE145" s="17"/>
      <c r="JIF145" s="17"/>
      <c r="JIG145" s="17"/>
      <c r="JIH145" s="17"/>
      <c r="JII145" s="17"/>
      <c r="JIJ145" s="17"/>
      <c r="JIK145" s="17"/>
      <c r="JIL145" s="17"/>
      <c r="JIM145" s="17"/>
      <c r="JIN145" s="17"/>
      <c r="JIO145" s="17"/>
      <c r="JIP145" s="17"/>
      <c r="JIQ145" s="17"/>
      <c r="JIR145" s="17"/>
      <c r="JIS145" s="17"/>
      <c r="JIT145" s="17"/>
      <c r="JIU145" s="17"/>
      <c r="JIV145" s="17"/>
      <c r="JIW145" s="17"/>
      <c r="JIX145" s="17"/>
      <c r="JIY145" s="17"/>
      <c r="JIZ145" s="17"/>
      <c r="JJA145" s="17"/>
      <c r="JJB145" s="17"/>
      <c r="JJC145" s="17"/>
      <c r="JJD145" s="17"/>
      <c r="JJE145" s="17"/>
      <c r="JJF145" s="17"/>
      <c r="JJG145" s="17"/>
      <c r="JJH145" s="17"/>
      <c r="JJI145" s="17"/>
      <c r="JJJ145" s="17"/>
      <c r="JJK145" s="17"/>
      <c r="JJL145" s="17"/>
      <c r="JJM145" s="17"/>
      <c r="JJN145" s="17"/>
      <c r="JJO145" s="17"/>
      <c r="JJP145" s="17"/>
      <c r="JJQ145" s="17"/>
      <c r="JJR145" s="17"/>
      <c r="JJS145" s="17"/>
      <c r="JJT145" s="17"/>
      <c r="JJU145" s="17"/>
      <c r="JJV145" s="17"/>
      <c r="JJW145" s="17"/>
      <c r="JJX145" s="17"/>
      <c r="JJY145" s="17"/>
      <c r="JJZ145" s="17"/>
      <c r="JKA145" s="17"/>
      <c r="JKB145" s="17"/>
      <c r="JKC145" s="17"/>
      <c r="JKD145" s="17"/>
      <c r="JKE145" s="17"/>
      <c r="JKF145" s="17"/>
      <c r="JKG145" s="17"/>
      <c r="JKH145" s="17"/>
      <c r="JKI145" s="17"/>
      <c r="JKJ145" s="17"/>
      <c r="JKK145" s="17"/>
      <c r="JKL145" s="17"/>
      <c r="JKM145" s="17"/>
      <c r="JKN145" s="17"/>
      <c r="JKO145" s="17"/>
      <c r="JKP145" s="17"/>
      <c r="JKQ145" s="17"/>
      <c r="JKR145" s="17"/>
      <c r="JKS145" s="17"/>
      <c r="JKT145" s="17"/>
      <c r="JKU145" s="17"/>
      <c r="JKV145" s="17"/>
      <c r="JKW145" s="17"/>
      <c r="JKX145" s="17"/>
      <c r="JKY145" s="17"/>
      <c r="JKZ145" s="17"/>
      <c r="JLA145" s="17"/>
      <c r="JLB145" s="17"/>
      <c r="JLC145" s="17"/>
      <c r="JLD145" s="17"/>
      <c r="JLE145" s="17"/>
      <c r="JLF145" s="17"/>
      <c r="JLG145" s="17"/>
      <c r="JLH145" s="17"/>
      <c r="JLI145" s="17"/>
      <c r="JLJ145" s="17"/>
      <c r="JLK145" s="17"/>
      <c r="JLL145" s="17"/>
      <c r="JLM145" s="17"/>
      <c r="JLN145" s="17"/>
      <c r="JLO145" s="17"/>
      <c r="JLP145" s="17"/>
      <c r="JLQ145" s="17"/>
      <c r="JLR145" s="17"/>
      <c r="JLS145" s="17"/>
      <c r="JLT145" s="17"/>
      <c r="JLU145" s="17"/>
      <c r="JLV145" s="17"/>
      <c r="JLW145" s="17"/>
      <c r="JLX145" s="17"/>
      <c r="JLY145" s="17"/>
      <c r="JLZ145" s="17"/>
      <c r="JMA145" s="17"/>
      <c r="JMB145" s="17"/>
      <c r="JMC145" s="17"/>
      <c r="JMD145" s="17"/>
      <c r="JME145" s="17"/>
      <c r="JMF145" s="17"/>
      <c r="JMG145" s="17"/>
      <c r="JMH145" s="17"/>
      <c r="JMI145" s="17"/>
      <c r="JMJ145" s="17"/>
      <c r="JMK145" s="17"/>
      <c r="JML145" s="17"/>
      <c r="JMM145" s="17"/>
      <c r="JMN145" s="17"/>
      <c r="JMO145" s="17"/>
      <c r="JMP145" s="17"/>
      <c r="JMQ145" s="17"/>
      <c r="JMR145" s="17"/>
      <c r="JMS145" s="17"/>
      <c r="JMT145" s="17"/>
      <c r="JMU145" s="17"/>
      <c r="JMV145" s="17"/>
      <c r="JMW145" s="17"/>
      <c r="JMX145" s="17"/>
      <c r="JMY145" s="17"/>
      <c r="JMZ145" s="17"/>
      <c r="JNA145" s="17"/>
      <c r="JNB145" s="17"/>
      <c r="JNC145" s="17"/>
      <c r="JND145" s="17"/>
      <c r="JNE145" s="17"/>
      <c r="JNF145" s="17"/>
      <c r="JNG145" s="17"/>
      <c r="JNH145" s="17"/>
      <c r="JNI145" s="17"/>
      <c r="JNJ145" s="17"/>
      <c r="JNK145" s="17"/>
      <c r="JNL145" s="17"/>
      <c r="JNM145" s="17"/>
      <c r="JNN145" s="17"/>
      <c r="JNO145" s="17"/>
      <c r="JNP145" s="17"/>
      <c r="JNQ145" s="17"/>
      <c r="JNR145" s="17"/>
      <c r="JNS145" s="17"/>
      <c r="JNT145" s="17"/>
      <c r="JNU145" s="17"/>
      <c r="JNV145" s="17"/>
      <c r="JNW145" s="17"/>
      <c r="JNX145" s="17"/>
      <c r="JNY145" s="17"/>
      <c r="JNZ145" s="17"/>
      <c r="JOA145" s="17"/>
      <c r="JOB145" s="17"/>
      <c r="JOC145" s="17"/>
      <c r="JOD145" s="17"/>
      <c r="JOE145" s="17"/>
      <c r="JOF145" s="17"/>
      <c r="JOG145" s="17"/>
      <c r="JOH145" s="17"/>
      <c r="JOI145" s="17"/>
      <c r="JOJ145" s="17"/>
      <c r="JOK145" s="17"/>
      <c r="JOL145" s="17"/>
      <c r="JOM145" s="17"/>
      <c r="JON145" s="17"/>
      <c r="JOO145" s="17"/>
      <c r="JOP145" s="17"/>
      <c r="JOQ145" s="17"/>
      <c r="JOR145" s="17"/>
      <c r="JOS145" s="17"/>
      <c r="JOT145" s="17"/>
      <c r="JOU145" s="17"/>
      <c r="JOV145" s="17"/>
      <c r="JOW145" s="17"/>
      <c r="JOX145" s="17"/>
      <c r="JOY145" s="17"/>
      <c r="JOZ145" s="17"/>
      <c r="JPA145" s="17"/>
      <c r="JPB145" s="17"/>
      <c r="JPC145" s="17"/>
      <c r="JPD145" s="17"/>
      <c r="JPE145" s="17"/>
      <c r="JPF145" s="17"/>
      <c r="JPG145" s="17"/>
      <c r="JPH145" s="17"/>
      <c r="JPI145" s="17"/>
      <c r="JPJ145" s="17"/>
      <c r="JPK145" s="17"/>
      <c r="JPL145" s="17"/>
      <c r="JPM145" s="17"/>
      <c r="JPN145" s="17"/>
      <c r="JPO145" s="17"/>
      <c r="JPP145" s="17"/>
      <c r="JPQ145" s="17"/>
      <c r="JPR145" s="17"/>
      <c r="JPS145" s="17"/>
      <c r="JPT145" s="17"/>
      <c r="JPU145" s="17"/>
      <c r="JPV145" s="17"/>
      <c r="JPW145" s="17"/>
      <c r="JPX145" s="17"/>
      <c r="JPY145" s="17"/>
      <c r="JPZ145" s="17"/>
      <c r="JQA145" s="17"/>
      <c r="JQB145" s="17"/>
      <c r="JQC145" s="17"/>
      <c r="JQD145" s="17"/>
      <c r="JQE145" s="17"/>
      <c r="JQF145" s="17"/>
      <c r="JQG145" s="17"/>
      <c r="JQH145" s="17"/>
      <c r="JQI145" s="17"/>
      <c r="JQJ145" s="17"/>
      <c r="JQK145" s="17"/>
      <c r="JQL145" s="17"/>
      <c r="JQM145" s="17"/>
      <c r="JQN145" s="17"/>
      <c r="JQO145" s="17"/>
      <c r="JQP145" s="17"/>
      <c r="JQQ145" s="17"/>
      <c r="JQR145" s="17"/>
      <c r="JQS145" s="17"/>
      <c r="JQT145" s="17"/>
      <c r="JQU145" s="17"/>
      <c r="JQV145" s="17"/>
      <c r="JQW145" s="17"/>
      <c r="JQX145" s="17"/>
      <c r="JQY145" s="17"/>
      <c r="JQZ145" s="17"/>
      <c r="JRA145" s="17"/>
      <c r="JRB145" s="17"/>
      <c r="JRC145" s="17"/>
      <c r="JRD145" s="17"/>
      <c r="JRE145" s="17"/>
      <c r="JRF145" s="17"/>
      <c r="JRG145" s="17"/>
      <c r="JRH145" s="17"/>
      <c r="JRI145" s="17"/>
      <c r="JRJ145" s="17"/>
      <c r="JRK145" s="17"/>
      <c r="JRL145" s="17"/>
      <c r="JRM145" s="17"/>
      <c r="JRN145" s="17"/>
      <c r="JRO145" s="17"/>
      <c r="JRP145" s="17"/>
      <c r="JRQ145" s="17"/>
      <c r="JRR145" s="17"/>
      <c r="JRS145" s="17"/>
      <c r="JRT145" s="17"/>
      <c r="JRU145" s="17"/>
      <c r="JRV145" s="17"/>
      <c r="JRW145" s="17"/>
      <c r="JRX145" s="17"/>
      <c r="JRY145" s="17"/>
      <c r="JRZ145" s="17"/>
      <c r="JSA145" s="17"/>
      <c r="JSB145" s="17"/>
      <c r="JSC145" s="17"/>
      <c r="JSD145" s="17"/>
      <c r="JSE145" s="17"/>
      <c r="JSF145" s="17"/>
      <c r="JSG145" s="17"/>
      <c r="JSH145" s="17"/>
      <c r="JSI145" s="17"/>
      <c r="JSJ145" s="17"/>
      <c r="JSK145" s="17"/>
      <c r="JSL145" s="17"/>
      <c r="JSM145" s="17"/>
      <c r="JSN145" s="17"/>
      <c r="JSO145" s="17"/>
      <c r="JSP145" s="17"/>
      <c r="JSQ145" s="17"/>
      <c r="JSR145" s="17"/>
      <c r="JSS145" s="17"/>
      <c r="JST145" s="17"/>
      <c r="JSU145" s="17"/>
      <c r="JSV145" s="17"/>
      <c r="JSW145" s="17"/>
      <c r="JSX145" s="17"/>
      <c r="JSY145" s="17"/>
      <c r="JSZ145" s="17"/>
      <c r="JTA145" s="17"/>
      <c r="JTB145" s="17"/>
      <c r="JTC145" s="17"/>
      <c r="JTD145" s="17"/>
      <c r="JTE145" s="17"/>
      <c r="JTF145" s="17"/>
      <c r="JTG145" s="17"/>
      <c r="JTH145" s="17"/>
      <c r="JTI145" s="17"/>
      <c r="JTJ145" s="17"/>
      <c r="JTK145" s="17"/>
      <c r="JTL145" s="17"/>
      <c r="JTM145" s="17"/>
      <c r="JTN145" s="17"/>
      <c r="JTO145" s="17"/>
      <c r="JTP145" s="17"/>
      <c r="JTQ145" s="17"/>
      <c r="JTR145" s="17"/>
      <c r="JTS145" s="17"/>
      <c r="JTT145" s="17"/>
      <c r="JTU145" s="17"/>
      <c r="JTV145" s="17"/>
      <c r="JTW145" s="17"/>
      <c r="JTX145" s="17"/>
      <c r="JTY145" s="17"/>
      <c r="JTZ145" s="17"/>
      <c r="JUA145" s="17"/>
      <c r="JUB145" s="17"/>
      <c r="JUC145" s="17"/>
      <c r="JUD145" s="17"/>
      <c r="JUE145" s="17"/>
      <c r="JUF145" s="17"/>
      <c r="JUG145" s="17"/>
      <c r="JUH145" s="17"/>
      <c r="JUI145" s="17"/>
      <c r="JUJ145" s="17"/>
      <c r="JUK145" s="17"/>
      <c r="JUL145" s="17"/>
      <c r="JUM145" s="17"/>
      <c r="JUN145" s="17"/>
      <c r="JUO145" s="17"/>
      <c r="JUP145" s="17"/>
      <c r="JUQ145" s="17"/>
      <c r="JUR145" s="17"/>
      <c r="JUS145" s="17"/>
      <c r="JUT145" s="17"/>
      <c r="JUU145" s="17"/>
      <c r="JUV145" s="17"/>
      <c r="JUW145" s="17"/>
      <c r="JUX145" s="17"/>
      <c r="JUY145" s="17"/>
      <c r="JUZ145" s="17"/>
      <c r="JVA145" s="17"/>
      <c r="JVB145" s="17"/>
      <c r="JVC145" s="17"/>
      <c r="JVD145" s="17"/>
      <c r="JVE145" s="17"/>
      <c r="JVF145" s="17"/>
      <c r="JVG145" s="17"/>
      <c r="JVH145" s="17"/>
      <c r="JVI145" s="17"/>
      <c r="JVJ145" s="17"/>
      <c r="JVK145" s="17"/>
      <c r="JVL145" s="17"/>
      <c r="JVM145" s="17"/>
      <c r="JVN145" s="17"/>
      <c r="JVO145" s="17"/>
      <c r="JVP145" s="17"/>
      <c r="JVQ145" s="17"/>
      <c r="JVR145" s="17"/>
      <c r="JVS145" s="17"/>
      <c r="JVT145" s="17"/>
      <c r="JVU145" s="17"/>
      <c r="JVV145" s="17"/>
      <c r="JVW145" s="17"/>
      <c r="JVX145" s="17"/>
      <c r="JVY145" s="17"/>
      <c r="JVZ145" s="17"/>
      <c r="JWA145" s="17"/>
      <c r="JWB145" s="17"/>
      <c r="JWC145" s="17"/>
      <c r="JWD145" s="17"/>
      <c r="JWE145" s="17"/>
      <c r="JWF145" s="17"/>
      <c r="JWG145" s="17"/>
      <c r="JWH145" s="17"/>
      <c r="JWI145" s="17"/>
      <c r="JWJ145" s="17"/>
      <c r="JWK145" s="17"/>
      <c r="JWL145" s="17"/>
      <c r="JWM145" s="17"/>
      <c r="JWN145" s="17"/>
      <c r="JWO145" s="17"/>
      <c r="JWP145" s="17"/>
      <c r="JWQ145" s="17"/>
      <c r="JWR145" s="17"/>
      <c r="JWS145" s="17"/>
      <c r="JWT145" s="17"/>
      <c r="JWU145" s="17"/>
      <c r="JWV145" s="17"/>
      <c r="JWW145" s="17"/>
      <c r="JWX145" s="17"/>
      <c r="JWY145" s="17"/>
      <c r="JWZ145" s="17"/>
      <c r="JXA145" s="17"/>
      <c r="JXB145" s="17"/>
      <c r="JXC145" s="17"/>
      <c r="JXD145" s="17"/>
      <c r="JXE145" s="17"/>
      <c r="JXF145" s="17"/>
      <c r="JXG145" s="17"/>
      <c r="JXH145" s="17"/>
      <c r="JXI145" s="17"/>
      <c r="JXJ145" s="17"/>
      <c r="JXK145" s="17"/>
      <c r="JXL145" s="17"/>
      <c r="JXM145" s="17"/>
      <c r="JXN145" s="17"/>
      <c r="JXO145" s="17"/>
      <c r="JXP145" s="17"/>
      <c r="JXQ145" s="17"/>
      <c r="JXR145" s="17"/>
      <c r="JXS145" s="17"/>
      <c r="JXT145" s="17"/>
      <c r="JXU145" s="17"/>
      <c r="JXV145" s="17"/>
      <c r="JXW145" s="17"/>
      <c r="JXX145" s="17"/>
      <c r="JXY145" s="17"/>
      <c r="JXZ145" s="17"/>
      <c r="JYA145" s="17"/>
      <c r="JYB145" s="17"/>
      <c r="JYC145" s="17"/>
      <c r="JYD145" s="17"/>
      <c r="JYE145" s="17"/>
      <c r="JYF145" s="17"/>
      <c r="JYG145" s="17"/>
      <c r="JYH145" s="17"/>
      <c r="JYI145" s="17"/>
      <c r="JYJ145" s="17"/>
      <c r="JYK145" s="17"/>
      <c r="JYL145" s="17"/>
      <c r="JYM145" s="17"/>
      <c r="JYN145" s="17"/>
      <c r="JYO145" s="17"/>
      <c r="JYP145" s="17"/>
      <c r="JYQ145" s="17"/>
      <c r="JYR145" s="17"/>
      <c r="JYS145" s="17"/>
      <c r="JYT145" s="17"/>
      <c r="JYU145" s="17"/>
      <c r="JYV145" s="17"/>
      <c r="JYW145" s="17"/>
      <c r="JYX145" s="17"/>
      <c r="JYY145" s="17"/>
      <c r="JYZ145" s="17"/>
      <c r="JZA145" s="17"/>
      <c r="JZB145" s="17"/>
      <c r="JZC145" s="17"/>
      <c r="JZD145" s="17"/>
      <c r="JZE145" s="17"/>
      <c r="JZF145" s="17"/>
      <c r="JZG145" s="17"/>
      <c r="JZH145" s="17"/>
      <c r="JZI145" s="17"/>
      <c r="JZJ145" s="17"/>
      <c r="JZK145" s="17"/>
      <c r="JZL145" s="17"/>
      <c r="JZM145" s="17"/>
      <c r="JZN145" s="17"/>
      <c r="JZO145" s="17"/>
      <c r="JZP145" s="17"/>
      <c r="JZQ145" s="17"/>
      <c r="JZR145" s="17"/>
      <c r="JZS145" s="17"/>
      <c r="JZT145" s="17"/>
      <c r="JZU145" s="17"/>
      <c r="JZV145" s="17"/>
      <c r="JZW145" s="17"/>
      <c r="JZX145" s="17"/>
      <c r="JZY145" s="17"/>
      <c r="JZZ145" s="17"/>
      <c r="KAA145" s="17"/>
      <c r="KAB145" s="17"/>
      <c r="KAC145" s="17"/>
      <c r="KAD145" s="17"/>
      <c r="KAE145" s="17"/>
      <c r="KAF145" s="17"/>
      <c r="KAG145" s="17"/>
      <c r="KAH145" s="17"/>
      <c r="KAI145" s="17"/>
      <c r="KAJ145" s="17"/>
      <c r="KAK145" s="17"/>
      <c r="KAL145" s="17"/>
      <c r="KAM145" s="17"/>
      <c r="KAN145" s="17"/>
      <c r="KAO145" s="17"/>
      <c r="KAP145" s="17"/>
      <c r="KAQ145" s="17"/>
      <c r="KAR145" s="17"/>
      <c r="KAS145" s="17"/>
      <c r="KAT145" s="17"/>
      <c r="KAU145" s="17"/>
      <c r="KAV145" s="17"/>
      <c r="KAW145" s="17"/>
      <c r="KAX145" s="17"/>
      <c r="KAY145" s="17"/>
      <c r="KAZ145" s="17"/>
      <c r="KBA145" s="17"/>
      <c r="KBB145" s="17"/>
      <c r="KBC145" s="17"/>
      <c r="KBD145" s="17"/>
      <c r="KBE145" s="17"/>
      <c r="KBF145" s="17"/>
      <c r="KBG145" s="17"/>
      <c r="KBH145" s="17"/>
      <c r="KBI145" s="17"/>
      <c r="KBJ145" s="17"/>
      <c r="KBK145" s="17"/>
      <c r="KBL145" s="17"/>
      <c r="KBM145" s="17"/>
      <c r="KBN145" s="17"/>
      <c r="KBO145" s="17"/>
      <c r="KBP145" s="17"/>
      <c r="KBQ145" s="17"/>
      <c r="KBR145" s="17"/>
      <c r="KBS145" s="17"/>
      <c r="KBT145" s="17"/>
      <c r="KBU145" s="17"/>
      <c r="KBV145" s="17"/>
      <c r="KBW145" s="17"/>
      <c r="KBX145" s="17"/>
      <c r="KBY145" s="17"/>
      <c r="KBZ145" s="17"/>
      <c r="KCA145" s="17"/>
      <c r="KCB145" s="17"/>
      <c r="KCC145" s="17"/>
      <c r="KCD145" s="17"/>
      <c r="KCE145" s="17"/>
      <c r="KCF145" s="17"/>
      <c r="KCG145" s="17"/>
      <c r="KCH145" s="17"/>
      <c r="KCI145" s="17"/>
      <c r="KCJ145" s="17"/>
      <c r="KCK145" s="17"/>
      <c r="KCL145" s="17"/>
      <c r="KCM145" s="17"/>
      <c r="KCN145" s="17"/>
      <c r="KCO145" s="17"/>
      <c r="KCP145" s="17"/>
      <c r="KCQ145" s="17"/>
      <c r="KCR145" s="17"/>
      <c r="KCS145" s="17"/>
      <c r="KCT145" s="17"/>
      <c r="KCU145" s="17"/>
      <c r="KCV145" s="17"/>
      <c r="KCW145" s="17"/>
      <c r="KCX145" s="17"/>
      <c r="KCY145" s="17"/>
      <c r="KCZ145" s="17"/>
      <c r="KDA145" s="17"/>
      <c r="KDB145" s="17"/>
      <c r="KDC145" s="17"/>
      <c r="KDD145" s="17"/>
      <c r="KDE145" s="17"/>
      <c r="KDF145" s="17"/>
      <c r="KDG145" s="17"/>
      <c r="KDH145" s="17"/>
      <c r="KDI145" s="17"/>
      <c r="KDJ145" s="17"/>
      <c r="KDK145" s="17"/>
      <c r="KDL145" s="17"/>
      <c r="KDM145" s="17"/>
      <c r="KDN145" s="17"/>
      <c r="KDO145" s="17"/>
      <c r="KDP145" s="17"/>
      <c r="KDQ145" s="17"/>
      <c r="KDR145" s="17"/>
      <c r="KDS145" s="17"/>
      <c r="KDT145" s="17"/>
      <c r="KDU145" s="17"/>
      <c r="KDV145" s="17"/>
      <c r="KDW145" s="17"/>
      <c r="KDX145" s="17"/>
      <c r="KDY145" s="17"/>
      <c r="KDZ145" s="17"/>
      <c r="KEA145" s="17"/>
      <c r="KEB145" s="17"/>
      <c r="KEC145" s="17"/>
      <c r="KED145" s="17"/>
      <c r="KEE145" s="17"/>
      <c r="KEF145" s="17"/>
      <c r="KEG145" s="17"/>
      <c r="KEH145" s="17"/>
      <c r="KEI145" s="17"/>
      <c r="KEJ145" s="17"/>
      <c r="KEK145" s="17"/>
      <c r="KEL145" s="17"/>
      <c r="KEM145" s="17"/>
      <c r="KEN145" s="17"/>
      <c r="KEO145" s="17"/>
      <c r="KEP145" s="17"/>
      <c r="KEQ145" s="17"/>
      <c r="KER145" s="17"/>
      <c r="KES145" s="17"/>
      <c r="KET145" s="17"/>
      <c r="KEU145" s="17"/>
      <c r="KEV145" s="17"/>
      <c r="KEW145" s="17"/>
      <c r="KEX145" s="17"/>
      <c r="KEY145" s="17"/>
      <c r="KEZ145" s="17"/>
      <c r="KFA145" s="17"/>
      <c r="KFB145" s="17"/>
      <c r="KFC145" s="17"/>
      <c r="KFD145" s="17"/>
      <c r="KFE145" s="17"/>
      <c r="KFF145" s="17"/>
      <c r="KFG145" s="17"/>
      <c r="KFH145" s="17"/>
      <c r="KFI145" s="17"/>
      <c r="KFJ145" s="17"/>
      <c r="KFK145" s="17"/>
      <c r="KFL145" s="17"/>
      <c r="KFM145" s="17"/>
      <c r="KFN145" s="17"/>
      <c r="KFO145" s="17"/>
      <c r="KFP145" s="17"/>
      <c r="KFQ145" s="17"/>
      <c r="KFR145" s="17"/>
      <c r="KFS145" s="17"/>
      <c r="KFT145" s="17"/>
      <c r="KFU145" s="17"/>
      <c r="KFV145" s="17"/>
      <c r="KFW145" s="17"/>
      <c r="KFX145" s="17"/>
      <c r="KFY145" s="17"/>
      <c r="KFZ145" s="17"/>
      <c r="KGA145" s="17"/>
      <c r="KGB145" s="17"/>
      <c r="KGC145" s="17"/>
      <c r="KGD145" s="17"/>
      <c r="KGE145" s="17"/>
      <c r="KGF145" s="17"/>
      <c r="KGG145" s="17"/>
      <c r="KGH145" s="17"/>
      <c r="KGI145" s="17"/>
      <c r="KGJ145" s="17"/>
      <c r="KGK145" s="17"/>
      <c r="KGL145" s="17"/>
      <c r="KGM145" s="17"/>
      <c r="KGN145" s="17"/>
      <c r="KGO145" s="17"/>
      <c r="KGP145" s="17"/>
      <c r="KGQ145" s="17"/>
      <c r="KGR145" s="17"/>
      <c r="KGS145" s="17"/>
      <c r="KGT145" s="17"/>
      <c r="KGU145" s="17"/>
      <c r="KGV145" s="17"/>
      <c r="KGW145" s="17"/>
      <c r="KGX145" s="17"/>
      <c r="KGY145" s="17"/>
      <c r="KGZ145" s="17"/>
      <c r="KHA145" s="17"/>
      <c r="KHB145" s="17"/>
      <c r="KHC145" s="17"/>
      <c r="KHD145" s="17"/>
      <c r="KHE145" s="17"/>
      <c r="KHF145" s="17"/>
      <c r="KHG145" s="17"/>
      <c r="KHH145" s="17"/>
      <c r="KHI145" s="17"/>
      <c r="KHJ145" s="17"/>
      <c r="KHK145" s="17"/>
      <c r="KHL145" s="17"/>
      <c r="KHM145" s="17"/>
      <c r="KHN145" s="17"/>
      <c r="KHO145" s="17"/>
      <c r="KHP145" s="17"/>
      <c r="KHQ145" s="17"/>
      <c r="KHR145" s="17"/>
      <c r="KHS145" s="17"/>
      <c r="KHT145" s="17"/>
      <c r="KHU145" s="17"/>
      <c r="KHV145" s="17"/>
      <c r="KHW145" s="17"/>
      <c r="KHX145" s="17"/>
      <c r="KHY145" s="17"/>
      <c r="KHZ145" s="17"/>
      <c r="KIA145" s="17"/>
      <c r="KIB145" s="17"/>
      <c r="KIC145" s="17"/>
      <c r="KID145" s="17"/>
      <c r="KIE145" s="17"/>
      <c r="KIF145" s="17"/>
      <c r="KIG145" s="17"/>
      <c r="KIH145" s="17"/>
      <c r="KII145" s="17"/>
      <c r="KIJ145" s="17"/>
      <c r="KIK145" s="17"/>
      <c r="KIL145" s="17"/>
      <c r="KIM145" s="17"/>
      <c r="KIN145" s="17"/>
      <c r="KIO145" s="17"/>
      <c r="KIP145" s="17"/>
      <c r="KIQ145" s="17"/>
      <c r="KIR145" s="17"/>
      <c r="KIS145" s="17"/>
      <c r="KIT145" s="17"/>
      <c r="KIU145" s="17"/>
      <c r="KIV145" s="17"/>
      <c r="KIW145" s="17"/>
      <c r="KIX145" s="17"/>
      <c r="KIY145" s="17"/>
      <c r="KIZ145" s="17"/>
      <c r="KJA145" s="17"/>
      <c r="KJB145" s="17"/>
      <c r="KJC145" s="17"/>
      <c r="KJD145" s="17"/>
      <c r="KJE145" s="17"/>
      <c r="KJF145" s="17"/>
      <c r="KJG145" s="17"/>
      <c r="KJH145" s="17"/>
      <c r="KJI145" s="17"/>
      <c r="KJJ145" s="17"/>
      <c r="KJK145" s="17"/>
      <c r="KJL145" s="17"/>
      <c r="KJM145" s="17"/>
      <c r="KJN145" s="17"/>
      <c r="KJO145" s="17"/>
      <c r="KJP145" s="17"/>
      <c r="KJQ145" s="17"/>
      <c r="KJR145" s="17"/>
      <c r="KJS145" s="17"/>
      <c r="KJT145" s="17"/>
      <c r="KJU145" s="17"/>
      <c r="KJV145" s="17"/>
      <c r="KJW145" s="17"/>
      <c r="KJX145" s="17"/>
      <c r="KJY145" s="17"/>
      <c r="KJZ145" s="17"/>
      <c r="KKA145" s="17"/>
      <c r="KKB145" s="17"/>
      <c r="KKC145" s="17"/>
      <c r="KKD145" s="17"/>
      <c r="KKE145" s="17"/>
      <c r="KKF145" s="17"/>
      <c r="KKG145" s="17"/>
      <c r="KKH145" s="17"/>
      <c r="KKI145" s="17"/>
      <c r="KKJ145" s="17"/>
      <c r="KKK145" s="17"/>
      <c r="KKL145" s="17"/>
      <c r="KKM145" s="17"/>
      <c r="KKN145" s="17"/>
      <c r="KKO145" s="17"/>
      <c r="KKP145" s="17"/>
      <c r="KKQ145" s="17"/>
      <c r="KKR145" s="17"/>
      <c r="KKS145" s="17"/>
      <c r="KKT145" s="17"/>
      <c r="KKU145" s="17"/>
      <c r="KKV145" s="17"/>
      <c r="KKW145" s="17"/>
      <c r="KKX145" s="17"/>
      <c r="KKY145" s="17"/>
      <c r="KKZ145" s="17"/>
      <c r="KLA145" s="17"/>
      <c r="KLB145" s="17"/>
      <c r="KLC145" s="17"/>
      <c r="KLD145" s="17"/>
      <c r="KLE145" s="17"/>
      <c r="KLF145" s="17"/>
      <c r="KLG145" s="17"/>
      <c r="KLH145" s="17"/>
      <c r="KLI145" s="17"/>
      <c r="KLJ145" s="17"/>
      <c r="KLK145" s="17"/>
      <c r="KLL145" s="17"/>
      <c r="KLM145" s="17"/>
      <c r="KLN145" s="17"/>
      <c r="KLO145" s="17"/>
      <c r="KLP145" s="17"/>
      <c r="KLQ145" s="17"/>
      <c r="KLR145" s="17"/>
      <c r="KLS145" s="17"/>
      <c r="KLT145" s="17"/>
      <c r="KLU145" s="17"/>
      <c r="KLV145" s="17"/>
      <c r="KLW145" s="17"/>
      <c r="KLX145" s="17"/>
      <c r="KLY145" s="17"/>
      <c r="KLZ145" s="17"/>
      <c r="KMA145" s="17"/>
      <c r="KMB145" s="17"/>
      <c r="KMC145" s="17"/>
      <c r="KMD145" s="17"/>
      <c r="KME145" s="17"/>
      <c r="KMF145" s="17"/>
      <c r="KMG145" s="17"/>
      <c r="KMH145" s="17"/>
      <c r="KMI145" s="17"/>
      <c r="KMJ145" s="17"/>
      <c r="KMK145" s="17"/>
      <c r="KML145" s="17"/>
      <c r="KMM145" s="17"/>
      <c r="KMN145" s="17"/>
      <c r="KMO145" s="17"/>
      <c r="KMP145" s="17"/>
      <c r="KMQ145" s="17"/>
      <c r="KMR145" s="17"/>
      <c r="KMS145" s="17"/>
      <c r="KMT145" s="17"/>
      <c r="KMU145" s="17"/>
      <c r="KMV145" s="17"/>
      <c r="KMW145" s="17"/>
      <c r="KMX145" s="17"/>
      <c r="KMY145" s="17"/>
      <c r="KMZ145" s="17"/>
      <c r="KNA145" s="17"/>
      <c r="KNB145" s="17"/>
      <c r="KNC145" s="17"/>
      <c r="KND145" s="17"/>
      <c r="KNE145" s="17"/>
      <c r="KNF145" s="17"/>
      <c r="KNG145" s="17"/>
      <c r="KNH145" s="17"/>
      <c r="KNI145" s="17"/>
      <c r="KNJ145" s="17"/>
      <c r="KNK145" s="17"/>
      <c r="KNL145" s="17"/>
      <c r="KNM145" s="17"/>
      <c r="KNN145" s="17"/>
      <c r="KNO145" s="17"/>
      <c r="KNP145" s="17"/>
      <c r="KNQ145" s="17"/>
      <c r="KNR145" s="17"/>
      <c r="KNS145" s="17"/>
      <c r="KNT145" s="17"/>
      <c r="KNU145" s="17"/>
      <c r="KNV145" s="17"/>
      <c r="KNW145" s="17"/>
      <c r="KNX145" s="17"/>
      <c r="KNY145" s="17"/>
      <c r="KNZ145" s="17"/>
      <c r="KOA145" s="17"/>
      <c r="KOB145" s="17"/>
      <c r="KOC145" s="17"/>
      <c r="KOD145" s="17"/>
      <c r="KOE145" s="17"/>
      <c r="KOF145" s="17"/>
      <c r="KOG145" s="17"/>
      <c r="KOH145" s="17"/>
      <c r="KOI145" s="17"/>
      <c r="KOJ145" s="17"/>
      <c r="KOK145" s="17"/>
      <c r="KOL145" s="17"/>
      <c r="KOM145" s="17"/>
      <c r="KON145" s="17"/>
      <c r="KOO145" s="17"/>
      <c r="KOP145" s="17"/>
      <c r="KOQ145" s="17"/>
      <c r="KOR145" s="17"/>
      <c r="KOS145" s="17"/>
      <c r="KOT145" s="17"/>
      <c r="KOU145" s="17"/>
      <c r="KOV145" s="17"/>
      <c r="KOW145" s="17"/>
      <c r="KOX145" s="17"/>
      <c r="KOY145" s="17"/>
      <c r="KOZ145" s="17"/>
      <c r="KPA145" s="17"/>
      <c r="KPB145" s="17"/>
      <c r="KPC145" s="17"/>
      <c r="KPD145" s="17"/>
      <c r="KPE145" s="17"/>
      <c r="KPF145" s="17"/>
      <c r="KPG145" s="17"/>
      <c r="KPH145" s="17"/>
      <c r="KPI145" s="17"/>
      <c r="KPJ145" s="17"/>
      <c r="KPK145" s="17"/>
      <c r="KPL145" s="17"/>
      <c r="KPM145" s="17"/>
      <c r="KPN145" s="17"/>
      <c r="KPO145" s="17"/>
      <c r="KPP145" s="17"/>
      <c r="KPQ145" s="17"/>
      <c r="KPR145" s="17"/>
      <c r="KPS145" s="17"/>
      <c r="KPT145" s="17"/>
      <c r="KPU145" s="17"/>
      <c r="KPV145" s="17"/>
      <c r="KPW145" s="17"/>
      <c r="KPX145" s="17"/>
      <c r="KPY145" s="17"/>
      <c r="KPZ145" s="17"/>
      <c r="KQA145" s="17"/>
      <c r="KQB145" s="17"/>
      <c r="KQC145" s="17"/>
      <c r="KQD145" s="17"/>
      <c r="KQE145" s="17"/>
      <c r="KQF145" s="17"/>
      <c r="KQG145" s="17"/>
      <c r="KQH145" s="17"/>
      <c r="KQI145" s="17"/>
      <c r="KQJ145" s="17"/>
      <c r="KQK145" s="17"/>
      <c r="KQL145" s="17"/>
      <c r="KQM145" s="17"/>
      <c r="KQN145" s="17"/>
      <c r="KQO145" s="17"/>
      <c r="KQP145" s="17"/>
      <c r="KQQ145" s="17"/>
      <c r="KQR145" s="17"/>
      <c r="KQS145" s="17"/>
      <c r="KQT145" s="17"/>
      <c r="KQU145" s="17"/>
      <c r="KQV145" s="17"/>
      <c r="KQW145" s="17"/>
      <c r="KQX145" s="17"/>
      <c r="KQY145" s="17"/>
      <c r="KQZ145" s="17"/>
      <c r="KRA145" s="17"/>
      <c r="KRB145" s="17"/>
      <c r="KRC145" s="17"/>
      <c r="KRD145" s="17"/>
      <c r="KRE145" s="17"/>
      <c r="KRF145" s="17"/>
      <c r="KRG145" s="17"/>
      <c r="KRH145" s="17"/>
      <c r="KRI145" s="17"/>
      <c r="KRJ145" s="17"/>
      <c r="KRK145" s="17"/>
      <c r="KRL145" s="17"/>
      <c r="KRM145" s="17"/>
      <c r="KRN145" s="17"/>
      <c r="KRO145" s="17"/>
      <c r="KRP145" s="17"/>
      <c r="KRQ145" s="17"/>
      <c r="KRR145" s="17"/>
      <c r="KRS145" s="17"/>
      <c r="KRT145" s="17"/>
      <c r="KRU145" s="17"/>
      <c r="KRV145" s="17"/>
      <c r="KRW145" s="17"/>
      <c r="KRX145" s="17"/>
      <c r="KRY145" s="17"/>
      <c r="KRZ145" s="17"/>
      <c r="KSA145" s="17"/>
      <c r="KSB145" s="17"/>
      <c r="KSC145" s="17"/>
      <c r="KSD145" s="17"/>
      <c r="KSE145" s="17"/>
      <c r="KSF145" s="17"/>
      <c r="KSG145" s="17"/>
      <c r="KSH145" s="17"/>
      <c r="KSI145" s="17"/>
      <c r="KSJ145" s="17"/>
      <c r="KSK145" s="17"/>
      <c r="KSL145" s="17"/>
      <c r="KSM145" s="17"/>
      <c r="KSN145" s="17"/>
      <c r="KSO145" s="17"/>
      <c r="KSP145" s="17"/>
      <c r="KSQ145" s="17"/>
      <c r="KSR145" s="17"/>
      <c r="KSS145" s="17"/>
      <c r="KST145" s="17"/>
      <c r="KSU145" s="17"/>
      <c r="KSV145" s="17"/>
      <c r="KSW145" s="17"/>
      <c r="KSX145" s="17"/>
      <c r="KSY145" s="17"/>
      <c r="KSZ145" s="17"/>
      <c r="KTA145" s="17"/>
      <c r="KTB145" s="17"/>
      <c r="KTC145" s="17"/>
      <c r="KTD145" s="17"/>
      <c r="KTE145" s="17"/>
      <c r="KTF145" s="17"/>
      <c r="KTG145" s="17"/>
      <c r="KTH145" s="17"/>
      <c r="KTI145" s="17"/>
      <c r="KTJ145" s="17"/>
      <c r="KTK145" s="17"/>
      <c r="KTL145" s="17"/>
      <c r="KTM145" s="17"/>
      <c r="KTN145" s="17"/>
      <c r="KTO145" s="17"/>
      <c r="KTP145" s="17"/>
      <c r="KTQ145" s="17"/>
      <c r="KTR145" s="17"/>
      <c r="KTS145" s="17"/>
      <c r="KTT145" s="17"/>
      <c r="KTU145" s="17"/>
      <c r="KTV145" s="17"/>
      <c r="KTW145" s="17"/>
      <c r="KTX145" s="17"/>
      <c r="KTY145" s="17"/>
      <c r="KTZ145" s="17"/>
      <c r="KUA145" s="17"/>
      <c r="KUB145" s="17"/>
      <c r="KUC145" s="17"/>
      <c r="KUD145" s="17"/>
      <c r="KUE145" s="17"/>
      <c r="KUF145" s="17"/>
      <c r="KUG145" s="17"/>
      <c r="KUH145" s="17"/>
      <c r="KUI145" s="17"/>
      <c r="KUJ145" s="17"/>
      <c r="KUK145" s="17"/>
      <c r="KUL145" s="17"/>
      <c r="KUM145" s="17"/>
      <c r="KUN145" s="17"/>
      <c r="KUO145" s="17"/>
      <c r="KUP145" s="17"/>
      <c r="KUQ145" s="17"/>
      <c r="KUR145" s="17"/>
      <c r="KUS145" s="17"/>
      <c r="KUT145" s="17"/>
      <c r="KUU145" s="17"/>
      <c r="KUV145" s="17"/>
      <c r="KUW145" s="17"/>
      <c r="KUX145" s="17"/>
      <c r="KUY145" s="17"/>
      <c r="KUZ145" s="17"/>
      <c r="KVA145" s="17"/>
      <c r="KVB145" s="17"/>
      <c r="KVC145" s="17"/>
      <c r="KVD145" s="17"/>
      <c r="KVE145" s="17"/>
      <c r="KVF145" s="17"/>
      <c r="KVG145" s="17"/>
      <c r="KVH145" s="17"/>
      <c r="KVI145" s="17"/>
      <c r="KVJ145" s="17"/>
      <c r="KVK145" s="17"/>
      <c r="KVL145" s="17"/>
      <c r="KVM145" s="17"/>
      <c r="KVN145" s="17"/>
      <c r="KVO145" s="17"/>
      <c r="KVP145" s="17"/>
      <c r="KVQ145" s="17"/>
      <c r="KVR145" s="17"/>
      <c r="KVS145" s="17"/>
      <c r="KVT145" s="17"/>
      <c r="KVU145" s="17"/>
      <c r="KVV145" s="17"/>
      <c r="KVW145" s="17"/>
      <c r="KVX145" s="17"/>
      <c r="KVY145" s="17"/>
      <c r="KVZ145" s="17"/>
      <c r="KWA145" s="17"/>
      <c r="KWB145" s="17"/>
      <c r="KWC145" s="17"/>
      <c r="KWD145" s="17"/>
      <c r="KWE145" s="17"/>
      <c r="KWF145" s="17"/>
      <c r="KWG145" s="17"/>
      <c r="KWH145" s="17"/>
      <c r="KWI145" s="17"/>
      <c r="KWJ145" s="17"/>
      <c r="KWK145" s="17"/>
      <c r="KWL145" s="17"/>
      <c r="KWM145" s="17"/>
      <c r="KWN145" s="17"/>
      <c r="KWO145" s="17"/>
      <c r="KWP145" s="17"/>
      <c r="KWQ145" s="17"/>
      <c r="KWR145" s="17"/>
      <c r="KWS145" s="17"/>
      <c r="KWT145" s="17"/>
      <c r="KWU145" s="17"/>
      <c r="KWV145" s="17"/>
      <c r="KWW145" s="17"/>
      <c r="KWX145" s="17"/>
      <c r="KWY145" s="17"/>
      <c r="KWZ145" s="17"/>
      <c r="KXA145" s="17"/>
      <c r="KXB145" s="17"/>
      <c r="KXC145" s="17"/>
      <c r="KXD145" s="17"/>
      <c r="KXE145" s="17"/>
      <c r="KXF145" s="17"/>
      <c r="KXG145" s="17"/>
      <c r="KXH145" s="17"/>
      <c r="KXI145" s="17"/>
      <c r="KXJ145" s="17"/>
      <c r="KXK145" s="17"/>
      <c r="KXL145" s="17"/>
      <c r="KXM145" s="17"/>
      <c r="KXN145" s="17"/>
      <c r="KXO145" s="17"/>
      <c r="KXP145" s="17"/>
      <c r="KXQ145" s="17"/>
      <c r="KXR145" s="17"/>
      <c r="KXS145" s="17"/>
      <c r="KXT145" s="17"/>
      <c r="KXU145" s="17"/>
      <c r="KXV145" s="17"/>
      <c r="KXW145" s="17"/>
      <c r="KXX145" s="17"/>
      <c r="KXY145" s="17"/>
      <c r="KXZ145" s="17"/>
      <c r="KYA145" s="17"/>
      <c r="KYB145" s="17"/>
      <c r="KYC145" s="17"/>
      <c r="KYD145" s="17"/>
      <c r="KYE145" s="17"/>
      <c r="KYF145" s="17"/>
      <c r="KYG145" s="17"/>
      <c r="KYH145" s="17"/>
      <c r="KYI145" s="17"/>
      <c r="KYJ145" s="17"/>
      <c r="KYK145" s="17"/>
      <c r="KYL145" s="17"/>
      <c r="KYM145" s="17"/>
      <c r="KYN145" s="17"/>
      <c r="KYO145" s="17"/>
      <c r="KYP145" s="17"/>
      <c r="KYQ145" s="17"/>
      <c r="KYR145" s="17"/>
      <c r="KYS145" s="17"/>
      <c r="KYT145" s="17"/>
      <c r="KYU145" s="17"/>
      <c r="KYV145" s="17"/>
      <c r="KYW145" s="17"/>
      <c r="KYX145" s="17"/>
      <c r="KYY145" s="17"/>
      <c r="KYZ145" s="17"/>
      <c r="KZA145" s="17"/>
      <c r="KZB145" s="17"/>
      <c r="KZC145" s="17"/>
      <c r="KZD145" s="17"/>
      <c r="KZE145" s="17"/>
      <c r="KZF145" s="17"/>
      <c r="KZG145" s="17"/>
      <c r="KZH145" s="17"/>
      <c r="KZI145" s="17"/>
      <c r="KZJ145" s="17"/>
      <c r="KZK145" s="17"/>
      <c r="KZL145" s="17"/>
      <c r="KZM145" s="17"/>
      <c r="KZN145" s="17"/>
      <c r="KZO145" s="17"/>
      <c r="KZP145" s="17"/>
      <c r="KZQ145" s="17"/>
      <c r="KZR145" s="17"/>
      <c r="KZS145" s="17"/>
      <c r="KZT145" s="17"/>
      <c r="KZU145" s="17"/>
      <c r="KZV145" s="17"/>
      <c r="KZW145" s="17"/>
      <c r="KZX145" s="17"/>
      <c r="KZY145" s="17"/>
      <c r="KZZ145" s="17"/>
      <c r="LAA145" s="17"/>
      <c r="LAB145" s="17"/>
      <c r="LAC145" s="17"/>
      <c r="LAD145" s="17"/>
      <c r="LAE145" s="17"/>
      <c r="LAF145" s="17"/>
      <c r="LAG145" s="17"/>
      <c r="LAH145" s="17"/>
      <c r="LAI145" s="17"/>
      <c r="LAJ145" s="17"/>
      <c r="LAK145" s="17"/>
      <c r="LAL145" s="17"/>
      <c r="LAM145" s="17"/>
      <c r="LAN145" s="17"/>
      <c r="LAO145" s="17"/>
      <c r="LAP145" s="17"/>
      <c r="LAQ145" s="17"/>
      <c r="LAR145" s="17"/>
      <c r="LAS145" s="17"/>
      <c r="LAT145" s="17"/>
      <c r="LAU145" s="17"/>
      <c r="LAV145" s="17"/>
      <c r="LAW145" s="17"/>
      <c r="LAX145" s="17"/>
      <c r="LAY145" s="17"/>
      <c r="LAZ145" s="17"/>
      <c r="LBA145" s="17"/>
      <c r="LBB145" s="17"/>
      <c r="LBC145" s="17"/>
      <c r="LBD145" s="17"/>
      <c r="LBE145" s="17"/>
      <c r="LBF145" s="17"/>
      <c r="LBG145" s="17"/>
      <c r="LBH145" s="17"/>
      <c r="LBI145" s="17"/>
      <c r="LBJ145" s="17"/>
      <c r="LBK145" s="17"/>
      <c r="LBL145" s="17"/>
      <c r="LBM145" s="17"/>
      <c r="LBN145" s="17"/>
      <c r="LBO145" s="17"/>
      <c r="LBP145" s="17"/>
      <c r="LBQ145" s="17"/>
      <c r="LBR145" s="17"/>
      <c r="LBS145" s="17"/>
      <c r="LBT145" s="17"/>
      <c r="LBU145" s="17"/>
      <c r="LBV145" s="17"/>
      <c r="LBW145" s="17"/>
      <c r="LBX145" s="17"/>
      <c r="LBY145" s="17"/>
      <c r="LBZ145" s="17"/>
      <c r="LCA145" s="17"/>
      <c r="LCB145" s="17"/>
      <c r="LCC145" s="17"/>
      <c r="LCD145" s="17"/>
      <c r="LCE145" s="17"/>
      <c r="LCF145" s="17"/>
      <c r="LCG145" s="17"/>
      <c r="LCH145" s="17"/>
      <c r="LCI145" s="17"/>
      <c r="LCJ145" s="17"/>
      <c r="LCK145" s="17"/>
      <c r="LCL145" s="17"/>
      <c r="LCM145" s="17"/>
      <c r="LCN145" s="17"/>
      <c r="LCO145" s="17"/>
      <c r="LCP145" s="17"/>
      <c r="LCQ145" s="17"/>
      <c r="LCR145" s="17"/>
      <c r="LCS145" s="17"/>
      <c r="LCT145" s="17"/>
      <c r="LCU145" s="17"/>
      <c r="LCV145" s="17"/>
      <c r="LCW145" s="17"/>
      <c r="LCX145" s="17"/>
      <c r="LCY145" s="17"/>
      <c r="LCZ145" s="17"/>
      <c r="LDA145" s="17"/>
      <c r="LDB145" s="17"/>
      <c r="LDC145" s="17"/>
      <c r="LDD145" s="17"/>
      <c r="LDE145" s="17"/>
      <c r="LDF145" s="17"/>
      <c r="LDG145" s="17"/>
      <c r="LDH145" s="17"/>
      <c r="LDI145" s="17"/>
      <c r="LDJ145" s="17"/>
      <c r="LDK145" s="17"/>
      <c r="LDL145" s="17"/>
      <c r="LDM145" s="17"/>
      <c r="LDN145" s="17"/>
      <c r="LDO145" s="17"/>
      <c r="LDP145" s="17"/>
      <c r="LDQ145" s="17"/>
      <c r="LDR145" s="17"/>
      <c r="LDS145" s="17"/>
      <c r="LDT145" s="17"/>
      <c r="LDU145" s="17"/>
      <c r="LDV145" s="17"/>
      <c r="LDW145" s="17"/>
      <c r="LDX145" s="17"/>
      <c r="LDY145" s="17"/>
      <c r="LDZ145" s="17"/>
      <c r="LEA145" s="17"/>
      <c r="LEB145" s="17"/>
      <c r="LEC145" s="17"/>
      <c r="LED145" s="17"/>
      <c r="LEE145" s="17"/>
      <c r="LEF145" s="17"/>
      <c r="LEG145" s="17"/>
      <c r="LEH145" s="17"/>
      <c r="LEI145" s="17"/>
      <c r="LEJ145" s="17"/>
      <c r="LEK145" s="17"/>
      <c r="LEL145" s="17"/>
      <c r="LEM145" s="17"/>
      <c r="LEN145" s="17"/>
      <c r="LEO145" s="17"/>
      <c r="LEP145" s="17"/>
      <c r="LEQ145" s="17"/>
      <c r="LER145" s="17"/>
      <c r="LES145" s="17"/>
      <c r="LET145" s="17"/>
      <c r="LEU145" s="17"/>
      <c r="LEV145" s="17"/>
      <c r="LEW145" s="17"/>
      <c r="LEX145" s="17"/>
      <c r="LEY145" s="17"/>
      <c r="LEZ145" s="17"/>
      <c r="LFA145" s="17"/>
      <c r="LFB145" s="17"/>
      <c r="LFC145" s="17"/>
      <c r="LFD145" s="17"/>
      <c r="LFE145" s="17"/>
      <c r="LFF145" s="17"/>
      <c r="LFG145" s="17"/>
      <c r="LFH145" s="17"/>
      <c r="LFI145" s="17"/>
      <c r="LFJ145" s="17"/>
      <c r="LFK145" s="17"/>
      <c r="LFL145" s="17"/>
      <c r="LFM145" s="17"/>
      <c r="LFN145" s="17"/>
      <c r="LFO145" s="17"/>
      <c r="LFP145" s="17"/>
      <c r="LFQ145" s="17"/>
      <c r="LFR145" s="17"/>
      <c r="LFS145" s="17"/>
      <c r="LFT145" s="17"/>
      <c r="LFU145" s="17"/>
      <c r="LFV145" s="17"/>
      <c r="LFW145" s="17"/>
      <c r="LFX145" s="17"/>
      <c r="LFY145" s="17"/>
      <c r="LFZ145" s="17"/>
      <c r="LGA145" s="17"/>
      <c r="LGB145" s="17"/>
      <c r="LGC145" s="17"/>
      <c r="LGD145" s="17"/>
      <c r="LGE145" s="17"/>
      <c r="LGF145" s="17"/>
      <c r="LGG145" s="17"/>
      <c r="LGH145" s="17"/>
      <c r="LGI145" s="17"/>
      <c r="LGJ145" s="17"/>
      <c r="LGK145" s="17"/>
      <c r="LGL145" s="17"/>
      <c r="LGM145" s="17"/>
      <c r="LGN145" s="17"/>
      <c r="LGO145" s="17"/>
      <c r="LGP145" s="17"/>
      <c r="LGQ145" s="17"/>
      <c r="LGR145" s="17"/>
      <c r="LGS145" s="17"/>
      <c r="LGT145" s="17"/>
      <c r="LGU145" s="17"/>
      <c r="LGV145" s="17"/>
      <c r="LGW145" s="17"/>
      <c r="LGX145" s="17"/>
      <c r="LGY145" s="17"/>
      <c r="LGZ145" s="17"/>
      <c r="LHA145" s="17"/>
      <c r="LHB145" s="17"/>
      <c r="LHC145" s="17"/>
      <c r="LHD145" s="17"/>
      <c r="LHE145" s="17"/>
      <c r="LHF145" s="17"/>
      <c r="LHG145" s="17"/>
      <c r="LHH145" s="17"/>
      <c r="LHI145" s="17"/>
      <c r="LHJ145" s="17"/>
      <c r="LHK145" s="17"/>
      <c r="LHL145" s="17"/>
      <c r="LHM145" s="17"/>
      <c r="LHN145" s="17"/>
      <c r="LHO145" s="17"/>
      <c r="LHP145" s="17"/>
      <c r="LHQ145" s="17"/>
      <c r="LHR145" s="17"/>
      <c r="LHS145" s="17"/>
      <c r="LHT145" s="17"/>
      <c r="LHU145" s="17"/>
      <c r="LHV145" s="17"/>
      <c r="LHW145" s="17"/>
      <c r="LHX145" s="17"/>
      <c r="LHY145" s="17"/>
      <c r="LHZ145" s="17"/>
      <c r="LIA145" s="17"/>
      <c r="LIB145" s="17"/>
      <c r="LIC145" s="17"/>
      <c r="LID145" s="17"/>
      <c r="LIE145" s="17"/>
      <c r="LIF145" s="17"/>
      <c r="LIG145" s="17"/>
      <c r="LIH145" s="17"/>
      <c r="LII145" s="17"/>
      <c r="LIJ145" s="17"/>
      <c r="LIK145" s="17"/>
      <c r="LIL145" s="17"/>
      <c r="LIM145" s="17"/>
      <c r="LIN145" s="17"/>
      <c r="LIO145" s="17"/>
      <c r="LIP145" s="17"/>
      <c r="LIQ145" s="17"/>
      <c r="LIR145" s="17"/>
      <c r="LIS145" s="17"/>
      <c r="LIT145" s="17"/>
      <c r="LIU145" s="17"/>
      <c r="LIV145" s="17"/>
      <c r="LIW145" s="17"/>
      <c r="LIX145" s="17"/>
      <c r="LIY145" s="17"/>
      <c r="LIZ145" s="17"/>
      <c r="LJA145" s="17"/>
      <c r="LJB145" s="17"/>
      <c r="LJC145" s="17"/>
      <c r="LJD145" s="17"/>
      <c r="LJE145" s="17"/>
      <c r="LJF145" s="17"/>
      <c r="LJG145" s="17"/>
      <c r="LJH145" s="17"/>
      <c r="LJI145" s="17"/>
      <c r="LJJ145" s="17"/>
      <c r="LJK145" s="17"/>
      <c r="LJL145" s="17"/>
      <c r="LJM145" s="17"/>
      <c r="LJN145" s="17"/>
      <c r="LJO145" s="17"/>
      <c r="LJP145" s="17"/>
      <c r="LJQ145" s="17"/>
      <c r="LJR145" s="17"/>
      <c r="LJS145" s="17"/>
      <c r="LJT145" s="17"/>
      <c r="LJU145" s="17"/>
      <c r="LJV145" s="17"/>
      <c r="LJW145" s="17"/>
      <c r="LJX145" s="17"/>
      <c r="LJY145" s="17"/>
      <c r="LJZ145" s="17"/>
      <c r="LKA145" s="17"/>
      <c r="LKB145" s="17"/>
      <c r="LKC145" s="17"/>
      <c r="LKD145" s="17"/>
      <c r="LKE145" s="17"/>
      <c r="LKF145" s="17"/>
      <c r="LKG145" s="17"/>
      <c r="LKH145" s="17"/>
      <c r="LKI145" s="17"/>
      <c r="LKJ145" s="17"/>
      <c r="LKK145" s="17"/>
      <c r="LKL145" s="17"/>
      <c r="LKM145" s="17"/>
      <c r="LKN145" s="17"/>
      <c r="LKO145" s="17"/>
      <c r="LKP145" s="17"/>
      <c r="LKQ145" s="17"/>
      <c r="LKR145" s="17"/>
      <c r="LKS145" s="17"/>
      <c r="LKT145" s="17"/>
      <c r="LKU145" s="17"/>
      <c r="LKV145" s="17"/>
      <c r="LKW145" s="17"/>
      <c r="LKX145" s="17"/>
      <c r="LKY145" s="17"/>
      <c r="LKZ145" s="17"/>
      <c r="LLA145" s="17"/>
      <c r="LLB145" s="17"/>
      <c r="LLC145" s="17"/>
      <c r="LLD145" s="17"/>
      <c r="LLE145" s="17"/>
      <c r="LLF145" s="17"/>
      <c r="LLG145" s="17"/>
      <c r="LLH145" s="17"/>
      <c r="LLI145" s="17"/>
      <c r="LLJ145" s="17"/>
      <c r="LLK145" s="17"/>
      <c r="LLL145" s="17"/>
      <c r="LLM145" s="17"/>
      <c r="LLN145" s="17"/>
      <c r="LLO145" s="17"/>
      <c r="LLP145" s="17"/>
      <c r="LLQ145" s="17"/>
      <c r="LLR145" s="17"/>
      <c r="LLS145" s="17"/>
      <c r="LLT145" s="17"/>
      <c r="LLU145" s="17"/>
      <c r="LLV145" s="17"/>
      <c r="LLW145" s="17"/>
      <c r="LLX145" s="17"/>
      <c r="LLY145" s="17"/>
      <c r="LLZ145" s="17"/>
      <c r="LMA145" s="17"/>
      <c r="LMB145" s="17"/>
      <c r="LMC145" s="17"/>
      <c r="LMD145" s="17"/>
      <c r="LME145" s="17"/>
      <c r="LMF145" s="17"/>
      <c r="LMG145" s="17"/>
      <c r="LMH145" s="17"/>
      <c r="LMI145" s="17"/>
      <c r="LMJ145" s="17"/>
      <c r="LMK145" s="17"/>
      <c r="LML145" s="17"/>
      <c r="LMM145" s="17"/>
      <c r="LMN145" s="17"/>
      <c r="LMO145" s="17"/>
      <c r="LMP145" s="17"/>
      <c r="LMQ145" s="17"/>
      <c r="LMR145" s="17"/>
      <c r="LMS145" s="17"/>
      <c r="LMT145" s="17"/>
      <c r="LMU145" s="17"/>
      <c r="LMV145" s="17"/>
      <c r="LMW145" s="17"/>
      <c r="LMX145" s="17"/>
      <c r="LMY145" s="17"/>
      <c r="LMZ145" s="17"/>
      <c r="LNA145" s="17"/>
      <c r="LNB145" s="17"/>
      <c r="LNC145" s="17"/>
      <c r="LND145" s="17"/>
      <c r="LNE145" s="17"/>
      <c r="LNF145" s="17"/>
      <c r="LNG145" s="17"/>
      <c r="LNH145" s="17"/>
      <c r="LNI145" s="17"/>
      <c r="LNJ145" s="17"/>
      <c r="LNK145" s="17"/>
      <c r="LNL145" s="17"/>
      <c r="LNM145" s="17"/>
      <c r="LNN145" s="17"/>
      <c r="LNO145" s="17"/>
      <c r="LNP145" s="17"/>
      <c r="LNQ145" s="17"/>
      <c r="LNR145" s="17"/>
      <c r="LNS145" s="17"/>
      <c r="LNT145" s="17"/>
      <c r="LNU145" s="17"/>
      <c r="LNV145" s="17"/>
      <c r="LNW145" s="17"/>
      <c r="LNX145" s="17"/>
      <c r="LNY145" s="17"/>
      <c r="LNZ145" s="17"/>
      <c r="LOA145" s="17"/>
      <c r="LOB145" s="17"/>
      <c r="LOC145" s="17"/>
      <c r="LOD145" s="17"/>
      <c r="LOE145" s="17"/>
      <c r="LOF145" s="17"/>
      <c r="LOG145" s="17"/>
      <c r="LOH145" s="17"/>
      <c r="LOI145" s="17"/>
      <c r="LOJ145" s="17"/>
      <c r="LOK145" s="17"/>
      <c r="LOL145" s="17"/>
      <c r="LOM145" s="17"/>
      <c r="LON145" s="17"/>
      <c r="LOO145" s="17"/>
      <c r="LOP145" s="17"/>
      <c r="LOQ145" s="17"/>
      <c r="LOR145" s="17"/>
      <c r="LOS145" s="17"/>
      <c r="LOT145" s="17"/>
      <c r="LOU145" s="17"/>
      <c r="LOV145" s="17"/>
      <c r="LOW145" s="17"/>
      <c r="LOX145" s="17"/>
      <c r="LOY145" s="17"/>
      <c r="LOZ145" s="17"/>
      <c r="LPA145" s="17"/>
      <c r="LPB145" s="17"/>
      <c r="LPC145" s="17"/>
      <c r="LPD145" s="17"/>
      <c r="LPE145" s="17"/>
      <c r="LPF145" s="17"/>
      <c r="LPG145" s="17"/>
      <c r="LPH145" s="17"/>
      <c r="LPI145" s="17"/>
      <c r="LPJ145" s="17"/>
      <c r="LPK145" s="17"/>
      <c r="LPL145" s="17"/>
      <c r="LPM145" s="17"/>
      <c r="LPN145" s="17"/>
      <c r="LPO145" s="17"/>
      <c r="LPP145" s="17"/>
      <c r="LPQ145" s="17"/>
      <c r="LPR145" s="17"/>
      <c r="LPS145" s="17"/>
      <c r="LPT145" s="17"/>
      <c r="LPU145" s="17"/>
      <c r="LPV145" s="17"/>
      <c r="LPW145" s="17"/>
      <c r="LPX145" s="17"/>
      <c r="LPY145" s="17"/>
      <c r="LPZ145" s="17"/>
      <c r="LQA145" s="17"/>
      <c r="LQB145" s="17"/>
      <c r="LQC145" s="17"/>
      <c r="LQD145" s="17"/>
      <c r="LQE145" s="17"/>
      <c r="LQF145" s="17"/>
      <c r="LQG145" s="17"/>
      <c r="LQH145" s="17"/>
      <c r="LQI145" s="17"/>
      <c r="LQJ145" s="17"/>
      <c r="LQK145" s="17"/>
      <c r="LQL145" s="17"/>
      <c r="LQM145" s="17"/>
      <c r="LQN145" s="17"/>
      <c r="LQO145" s="17"/>
      <c r="LQP145" s="17"/>
      <c r="LQQ145" s="17"/>
      <c r="LQR145" s="17"/>
      <c r="LQS145" s="17"/>
      <c r="LQT145" s="17"/>
      <c r="LQU145" s="17"/>
      <c r="LQV145" s="17"/>
      <c r="LQW145" s="17"/>
      <c r="LQX145" s="17"/>
      <c r="LQY145" s="17"/>
      <c r="LQZ145" s="17"/>
      <c r="LRA145" s="17"/>
      <c r="LRB145" s="17"/>
      <c r="LRC145" s="17"/>
      <c r="LRD145" s="17"/>
      <c r="LRE145" s="17"/>
      <c r="LRF145" s="17"/>
      <c r="LRG145" s="17"/>
      <c r="LRH145" s="17"/>
      <c r="LRI145" s="17"/>
      <c r="LRJ145" s="17"/>
      <c r="LRK145" s="17"/>
      <c r="LRL145" s="17"/>
      <c r="LRM145" s="17"/>
      <c r="LRN145" s="17"/>
      <c r="LRO145" s="17"/>
      <c r="LRP145" s="17"/>
      <c r="LRQ145" s="17"/>
      <c r="LRR145" s="17"/>
      <c r="LRS145" s="17"/>
      <c r="LRT145" s="17"/>
      <c r="LRU145" s="17"/>
      <c r="LRV145" s="17"/>
      <c r="LRW145" s="17"/>
      <c r="LRX145" s="17"/>
      <c r="LRY145" s="17"/>
      <c r="LRZ145" s="17"/>
      <c r="LSA145" s="17"/>
      <c r="LSB145" s="17"/>
      <c r="LSC145" s="17"/>
      <c r="LSD145" s="17"/>
      <c r="LSE145" s="17"/>
      <c r="LSF145" s="17"/>
      <c r="LSG145" s="17"/>
      <c r="LSH145" s="17"/>
      <c r="LSI145" s="17"/>
      <c r="LSJ145" s="17"/>
      <c r="LSK145" s="17"/>
      <c r="LSL145" s="17"/>
      <c r="LSM145" s="17"/>
      <c r="LSN145" s="17"/>
      <c r="LSO145" s="17"/>
      <c r="LSP145" s="17"/>
      <c r="LSQ145" s="17"/>
      <c r="LSR145" s="17"/>
      <c r="LSS145" s="17"/>
      <c r="LST145" s="17"/>
      <c r="LSU145" s="17"/>
      <c r="LSV145" s="17"/>
      <c r="LSW145" s="17"/>
      <c r="LSX145" s="17"/>
      <c r="LSY145" s="17"/>
      <c r="LSZ145" s="17"/>
      <c r="LTA145" s="17"/>
      <c r="LTB145" s="17"/>
      <c r="LTC145" s="17"/>
      <c r="LTD145" s="17"/>
      <c r="LTE145" s="17"/>
      <c r="LTF145" s="17"/>
      <c r="LTG145" s="17"/>
      <c r="LTH145" s="17"/>
      <c r="LTI145" s="17"/>
      <c r="LTJ145" s="17"/>
      <c r="LTK145" s="17"/>
      <c r="LTL145" s="17"/>
      <c r="LTM145" s="17"/>
      <c r="LTN145" s="17"/>
      <c r="LTO145" s="17"/>
      <c r="LTP145" s="17"/>
      <c r="LTQ145" s="17"/>
      <c r="LTR145" s="17"/>
      <c r="LTS145" s="17"/>
      <c r="LTT145" s="17"/>
      <c r="LTU145" s="17"/>
      <c r="LTV145" s="17"/>
      <c r="LTW145" s="17"/>
      <c r="LTX145" s="17"/>
      <c r="LTY145" s="17"/>
      <c r="LTZ145" s="17"/>
      <c r="LUA145" s="17"/>
      <c r="LUB145" s="17"/>
      <c r="LUC145" s="17"/>
      <c r="LUD145" s="17"/>
      <c r="LUE145" s="17"/>
      <c r="LUF145" s="17"/>
      <c r="LUG145" s="17"/>
      <c r="LUH145" s="17"/>
      <c r="LUI145" s="17"/>
      <c r="LUJ145" s="17"/>
      <c r="LUK145" s="17"/>
      <c r="LUL145" s="17"/>
      <c r="LUM145" s="17"/>
      <c r="LUN145" s="17"/>
      <c r="LUO145" s="17"/>
      <c r="LUP145" s="17"/>
      <c r="LUQ145" s="17"/>
      <c r="LUR145" s="17"/>
      <c r="LUS145" s="17"/>
      <c r="LUT145" s="17"/>
      <c r="LUU145" s="17"/>
      <c r="LUV145" s="17"/>
      <c r="LUW145" s="17"/>
      <c r="LUX145" s="17"/>
      <c r="LUY145" s="17"/>
      <c r="LUZ145" s="17"/>
      <c r="LVA145" s="17"/>
      <c r="LVB145" s="17"/>
      <c r="LVC145" s="17"/>
      <c r="LVD145" s="17"/>
      <c r="LVE145" s="17"/>
      <c r="LVF145" s="17"/>
      <c r="LVG145" s="17"/>
      <c r="LVH145" s="17"/>
      <c r="LVI145" s="17"/>
      <c r="LVJ145" s="17"/>
      <c r="LVK145" s="17"/>
      <c r="LVL145" s="17"/>
      <c r="LVM145" s="17"/>
      <c r="LVN145" s="17"/>
      <c r="LVO145" s="17"/>
      <c r="LVP145" s="17"/>
      <c r="LVQ145" s="17"/>
      <c r="LVR145" s="17"/>
      <c r="LVS145" s="17"/>
      <c r="LVT145" s="17"/>
      <c r="LVU145" s="17"/>
      <c r="LVV145" s="17"/>
      <c r="LVW145" s="17"/>
      <c r="LVX145" s="17"/>
      <c r="LVY145" s="17"/>
      <c r="LVZ145" s="17"/>
      <c r="LWA145" s="17"/>
      <c r="LWB145" s="17"/>
      <c r="LWC145" s="17"/>
      <c r="LWD145" s="17"/>
      <c r="LWE145" s="17"/>
      <c r="LWF145" s="17"/>
      <c r="LWG145" s="17"/>
      <c r="LWH145" s="17"/>
      <c r="LWI145" s="17"/>
      <c r="LWJ145" s="17"/>
      <c r="LWK145" s="17"/>
      <c r="LWL145" s="17"/>
      <c r="LWM145" s="17"/>
      <c r="LWN145" s="17"/>
      <c r="LWO145" s="17"/>
      <c r="LWP145" s="17"/>
      <c r="LWQ145" s="17"/>
      <c r="LWR145" s="17"/>
      <c r="LWS145" s="17"/>
      <c r="LWT145" s="17"/>
      <c r="LWU145" s="17"/>
      <c r="LWV145" s="17"/>
      <c r="LWW145" s="17"/>
      <c r="LWX145" s="17"/>
      <c r="LWY145" s="17"/>
      <c r="LWZ145" s="17"/>
      <c r="LXA145" s="17"/>
      <c r="LXB145" s="17"/>
      <c r="LXC145" s="17"/>
      <c r="LXD145" s="17"/>
      <c r="LXE145" s="17"/>
      <c r="LXF145" s="17"/>
      <c r="LXG145" s="17"/>
      <c r="LXH145" s="17"/>
      <c r="LXI145" s="17"/>
      <c r="LXJ145" s="17"/>
      <c r="LXK145" s="17"/>
      <c r="LXL145" s="17"/>
      <c r="LXM145" s="17"/>
      <c r="LXN145" s="17"/>
      <c r="LXO145" s="17"/>
      <c r="LXP145" s="17"/>
      <c r="LXQ145" s="17"/>
      <c r="LXR145" s="17"/>
      <c r="LXS145" s="17"/>
      <c r="LXT145" s="17"/>
      <c r="LXU145" s="17"/>
      <c r="LXV145" s="17"/>
      <c r="LXW145" s="17"/>
      <c r="LXX145" s="17"/>
      <c r="LXY145" s="17"/>
      <c r="LXZ145" s="17"/>
      <c r="LYA145" s="17"/>
      <c r="LYB145" s="17"/>
      <c r="LYC145" s="17"/>
      <c r="LYD145" s="17"/>
      <c r="LYE145" s="17"/>
      <c r="LYF145" s="17"/>
      <c r="LYG145" s="17"/>
      <c r="LYH145" s="17"/>
      <c r="LYI145" s="17"/>
      <c r="LYJ145" s="17"/>
      <c r="LYK145" s="17"/>
      <c r="LYL145" s="17"/>
      <c r="LYM145" s="17"/>
      <c r="LYN145" s="17"/>
      <c r="LYO145" s="17"/>
      <c r="LYP145" s="17"/>
      <c r="LYQ145" s="17"/>
      <c r="LYR145" s="17"/>
      <c r="LYS145" s="17"/>
      <c r="LYT145" s="17"/>
      <c r="LYU145" s="17"/>
      <c r="LYV145" s="17"/>
      <c r="LYW145" s="17"/>
      <c r="LYX145" s="17"/>
      <c r="LYY145" s="17"/>
      <c r="LYZ145" s="17"/>
      <c r="LZA145" s="17"/>
      <c r="LZB145" s="17"/>
      <c r="LZC145" s="17"/>
      <c r="LZD145" s="17"/>
      <c r="LZE145" s="17"/>
      <c r="LZF145" s="17"/>
      <c r="LZG145" s="17"/>
      <c r="LZH145" s="17"/>
      <c r="LZI145" s="17"/>
      <c r="LZJ145" s="17"/>
      <c r="LZK145" s="17"/>
      <c r="LZL145" s="17"/>
      <c r="LZM145" s="17"/>
      <c r="LZN145" s="17"/>
      <c r="LZO145" s="17"/>
      <c r="LZP145" s="17"/>
      <c r="LZQ145" s="17"/>
      <c r="LZR145" s="17"/>
      <c r="LZS145" s="17"/>
      <c r="LZT145" s="17"/>
      <c r="LZU145" s="17"/>
      <c r="LZV145" s="17"/>
      <c r="LZW145" s="17"/>
      <c r="LZX145" s="17"/>
      <c r="LZY145" s="17"/>
      <c r="LZZ145" s="17"/>
      <c r="MAA145" s="17"/>
      <c r="MAB145" s="17"/>
      <c r="MAC145" s="17"/>
      <c r="MAD145" s="17"/>
      <c r="MAE145" s="17"/>
      <c r="MAF145" s="17"/>
      <c r="MAG145" s="17"/>
      <c r="MAH145" s="17"/>
      <c r="MAI145" s="17"/>
      <c r="MAJ145" s="17"/>
      <c r="MAK145" s="17"/>
      <c r="MAL145" s="17"/>
      <c r="MAM145" s="17"/>
      <c r="MAN145" s="17"/>
      <c r="MAO145" s="17"/>
      <c r="MAP145" s="17"/>
      <c r="MAQ145" s="17"/>
      <c r="MAR145" s="17"/>
      <c r="MAS145" s="17"/>
      <c r="MAT145" s="17"/>
      <c r="MAU145" s="17"/>
      <c r="MAV145" s="17"/>
      <c r="MAW145" s="17"/>
      <c r="MAX145" s="17"/>
      <c r="MAY145" s="17"/>
      <c r="MAZ145" s="17"/>
      <c r="MBA145" s="17"/>
      <c r="MBB145" s="17"/>
      <c r="MBC145" s="17"/>
      <c r="MBD145" s="17"/>
      <c r="MBE145" s="17"/>
      <c r="MBF145" s="17"/>
      <c r="MBG145" s="17"/>
      <c r="MBH145" s="17"/>
      <c r="MBI145" s="17"/>
      <c r="MBJ145" s="17"/>
      <c r="MBK145" s="17"/>
      <c r="MBL145" s="17"/>
      <c r="MBM145" s="17"/>
      <c r="MBN145" s="17"/>
      <c r="MBO145" s="17"/>
      <c r="MBP145" s="17"/>
      <c r="MBQ145" s="17"/>
      <c r="MBR145" s="17"/>
      <c r="MBS145" s="17"/>
      <c r="MBT145" s="17"/>
      <c r="MBU145" s="17"/>
      <c r="MBV145" s="17"/>
      <c r="MBW145" s="17"/>
      <c r="MBX145" s="17"/>
      <c r="MBY145" s="17"/>
      <c r="MBZ145" s="17"/>
      <c r="MCA145" s="17"/>
      <c r="MCB145" s="17"/>
      <c r="MCC145" s="17"/>
      <c r="MCD145" s="17"/>
      <c r="MCE145" s="17"/>
      <c r="MCF145" s="17"/>
      <c r="MCG145" s="17"/>
      <c r="MCH145" s="17"/>
      <c r="MCI145" s="17"/>
      <c r="MCJ145" s="17"/>
      <c r="MCK145" s="17"/>
      <c r="MCL145" s="17"/>
      <c r="MCM145" s="17"/>
      <c r="MCN145" s="17"/>
      <c r="MCO145" s="17"/>
      <c r="MCP145" s="17"/>
      <c r="MCQ145" s="17"/>
      <c r="MCR145" s="17"/>
      <c r="MCS145" s="17"/>
      <c r="MCT145" s="17"/>
      <c r="MCU145" s="17"/>
      <c r="MCV145" s="17"/>
      <c r="MCW145" s="17"/>
      <c r="MCX145" s="17"/>
      <c r="MCY145" s="17"/>
      <c r="MCZ145" s="17"/>
      <c r="MDA145" s="17"/>
      <c r="MDB145" s="17"/>
      <c r="MDC145" s="17"/>
      <c r="MDD145" s="17"/>
      <c r="MDE145" s="17"/>
      <c r="MDF145" s="17"/>
      <c r="MDG145" s="17"/>
      <c r="MDH145" s="17"/>
      <c r="MDI145" s="17"/>
      <c r="MDJ145" s="17"/>
      <c r="MDK145" s="17"/>
      <c r="MDL145" s="17"/>
      <c r="MDM145" s="17"/>
      <c r="MDN145" s="17"/>
      <c r="MDO145" s="17"/>
      <c r="MDP145" s="17"/>
      <c r="MDQ145" s="17"/>
      <c r="MDR145" s="17"/>
      <c r="MDS145" s="17"/>
      <c r="MDT145" s="17"/>
      <c r="MDU145" s="17"/>
      <c r="MDV145" s="17"/>
      <c r="MDW145" s="17"/>
      <c r="MDX145" s="17"/>
      <c r="MDY145" s="17"/>
      <c r="MDZ145" s="17"/>
      <c r="MEA145" s="17"/>
      <c r="MEB145" s="17"/>
      <c r="MEC145" s="17"/>
      <c r="MED145" s="17"/>
      <c r="MEE145" s="17"/>
      <c r="MEF145" s="17"/>
      <c r="MEG145" s="17"/>
      <c r="MEH145" s="17"/>
      <c r="MEI145" s="17"/>
      <c r="MEJ145" s="17"/>
      <c r="MEK145" s="17"/>
      <c r="MEL145" s="17"/>
      <c r="MEM145" s="17"/>
      <c r="MEN145" s="17"/>
      <c r="MEO145" s="17"/>
      <c r="MEP145" s="17"/>
      <c r="MEQ145" s="17"/>
      <c r="MER145" s="17"/>
      <c r="MES145" s="17"/>
      <c r="MET145" s="17"/>
      <c r="MEU145" s="17"/>
      <c r="MEV145" s="17"/>
      <c r="MEW145" s="17"/>
      <c r="MEX145" s="17"/>
      <c r="MEY145" s="17"/>
      <c r="MEZ145" s="17"/>
      <c r="MFA145" s="17"/>
      <c r="MFB145" s="17"/>
      <c r="MFC145" s="17"/>
      <c r="MFD145" s="17"/>
      <c r="MFE145" s="17"/>
      <c r="MFF145" s="17"/>
      <c r="MFG145" s="17"/>
      <c r="MFH145" s="17"/>
      <c r="MFI145" s="17"/>
      <c r="MFJ145" s="17"/>
      <c r="MFK145" s="17"/>
      <c r="MFL145" s="17"/>
      <c r="MFM145" s="17"/>
      <c r="MFN145" s="17"/>
      <c r="MFO145" s="17"/>
      <c r="MFP145" s="17"/>
      <c r="MFQ145" s="17"/>
      <c r="MFR145" s="17"/>
      <c r="MFS145" s="17"/>
      <c r="MFT145" s="17"/>
      <c r="MFU145" s="17"/>
      <c r="MFV145" s="17"/>
      <c r="MFW145" s="17"/>
      <c r="MFX145" s="17"/>
      <c r="MFY145" s="17"/>
      <c r="MFZ145" s="17"/>
      <c r="MGA145" s="17"/>
      <c r="MGB145" s="17"/>
      <c r="MGC145" s="17"/>
      <c r="MGD145" s="17"/>
      <c r="MGE145" s="17"/>
      <c r="MGF145" s="17"/>
      <c r="MGG145" s="17"/>
      <c r="MGH145" s="17"/>
      <c r="MGI145" s="17"/>
      <c r="MGJ145" s="17"/>
      <c r="MGK145" s="17"/>
      <c r="MGL145" s="17"/>
      <c r="MGM145" s="17"/>
      <c r="MGN145" s="17"/>
      <c r="MGO145" s="17"/>
      <c r="MGP145" s="17"/>
      <c r="MGQ145" s="17"/>
      <c r="MGR145" s="17"/>
      <c r="MGS145" s="17"/>
      <c r="MGT145" s="17"/>
      <c r="MGU145" s="17"/>
      <c r="MGV145" s="17"/>
      <c r="MGW145" s="17"/>
      <c r="MGX145" s="17"/>
      <c r="MGY145" s="17"/>
      <c r="MGZ145" s="17"/>
      <c r="MHA145" s="17"/>
      <c r="MHB145" s="17"/>
      <c r="MHC145" s="17"/>
      <c r="MHD145" s="17"/>
      <c r="MHE145" s="17"/>
      <c r="MHF145" s="17"/>
      <c r="MHG145" s="17"/>
      <c r="MHH145" s="17"/>
      <c r="MHI145" s="17"/>
      <c r="MHJ145" s="17"/>
      <c r="MHK145" s="17"/>
      <c r="MHL145" s="17"/>
      <c r="MHM145" s="17"/>
      <c r="MHN145" s="17"/>
      <c r="MHO145" s="17"/>
      <c r="MHP145" s="17"/>
      <c r="MHQ145" s="17"/>
      <c r="MHR145" s="17"/>
      <c r="MHS145" s="17"/>
      <c r="MHT145" s="17"/>
      <c r="MHU145" s="17"/>
      <c r="MHV145" s="17"/>
      <c r="MHW145" s="17"/>
      <c r="MHX145" s="17"/>
      <c r="MHY145" s="17"/>
      <c r="MHZ145" s="17"/>
      <c r="MIA145" s="17"/>
      <c r="MIB145" s="17"/>
      <c r="MIC145" s="17"/>
      <c r="MID145" s="17"/>
      <c r="MIE145" s="17"/>
      <c r="MIF145" s="17"/>
      <c r="MIG145" s="17"/>
      <c r="MIH145" s="17"/>
      <c r="MII145" s="17"/>
      <c r="MIJ145" s="17"/>
      <c r="MIK145" s="17"/>
      <c r="MIL145" s="17"/>
      <c r="MIM145" s="17"/>
      <c r="MIN145" s="17"/>
      <c r="MIO145" s="17"/>
      <c r="MIP145" s="17"/>
      <c r="MIQ145" s="17"/>
      <c r="MIR145" s="17"/>
      <c r="MIS145" s="17"/>
      <c r="MIT145" s="17"/>
      <c r="MIU145" s="17"/>
      <c r="MIV145" s="17"/>
      <c r="MIW145" s="17"/>
      <c r="MIX145" s="17"/>
      <c r="MIY145" s="17"/>
      <c r="MIZ145" s="17"/>
      <c r="MJA145" s="17"/>
      <c r="MJB145" s="17"/>
      <c r="MJC145" s="17"/>
      <c r="MJD145" s="17"/>
      <c r="MJE145" s="17"/>
      <c r="MJF145" s="17"/>
      <c r="MJG145" s="17"/>
      <c r="MJH145" s="17"/>
      <c r="MJI145" s="17"/>
      <c r="MJJ145" s="17"/>
      <c r="MJK145" s="17"/>
      <c r="MJL145" s="17"/>
      <c r="MJM145" s="17"/>
      <c r="MJN145" s="17"/>
      <c r="MJO145" s="17"/>
      <c r="MJP145" s="17"/>
      <c r="MJQ145" s="17"/>
      <c r="MJR145" s="17"/>
      <c r="MJS145" s="17"/>
      <c r="MJT145" s="17"/>
      <c r="MJU145" s="17"/>
      <c r="MJV145" s="17"/>
      <c r="MJW145" s="17"/>
      <c r="MJX145" s="17"/>
      <c r="MJY145" s="17"/>
      <c r="MJZ145" s="17"/>
      <c r="MKA145" s="17"/>
      <c r="MKB145" s="17"/>
      <c r="MKC145" s="17"/>
      <c r="MKD145" s="17"/>
      <c r="MKE145" s="17"/>
      <c r="MKF145" s="17"/>
      <c r="MKG145" s="17"/>
      <c r="MKH145" s="17"/>
      <c r="MKI145" s="17"/>
      <c r="MKJ145" s="17"/>
      <c r="MKK145" s="17"/>
      <c r="MKL145" s="17"/>
      <c r="MKM145" s="17"/>
      <c r="MKN145" s="17"/>
      <c r="MKO145" s="17"/>
      <c r="MKP145" s="17"/>
      <c r="MKQ145" s="17"/>
      <c r="MKR145" s="17"/>
      <c r="MKS145" s="17"/>
      <c r="MKT145" s="17"/>
      <c r="MKU145" s="17"/>
      <c r="MKV145" s="17"/>
      <c r="MKW145" s="17"/>
      <c r="MKX145" s="17"/>
      <c r="MKY145" s="17"/>
      <c r="MKZ145" s="17"/>
      <c r="MLA145" s="17"/>
      <c r="MLB145" s="17"/>
      <c r="MLC145" s="17"/>
      <c r="MLD145" s="17"/>
      <c r="MLE145" s="17"/>
      <c r="MLF145" s="17"/>
      <c r="MLG145" s="17"/>
      <c r="MLH145" s="17"/>
      <c r="MLI145" s="17"/>
      <c r="MLJ145" s="17"/>
      <c r="MLK145" s="17"/>
      <c r="MLL145" s="17"/>
      <c r="MLM145" s="17"/>
      <c r="MLN145" s="17"/>
      <c r="MLO145" s="17"/>
      <c r="MLP145" s="17"/>
      <c r="MLQ145" s="17"/>
      <c r="MLR145" s="17"/>
      <c r="MLS145" s="17"/>
      <c r="MLT145" s="17"/>
      <c r="MLU145" s="17"/>
      <c r="MLV145" s="17"/>
      <c r="MLW145" s="17"/>
      <c r="MLX145" s="17"/>
      <c r="MLY145" s="17"/>
      <c r="MLZ145" s="17"/>
      <c r="MMA145" s="17"/>
      <c r="MMB145" s="17"/>
      <c r="MMC145" s="17"/>
      <c r="MMD145" s="17"/>
      <c r="MME145" s="17"/>
      <c r="MMF145" s="17"/>
      <c r="MMG145" s="17"/>
      <c r="MMH145" s="17"/>
      <c r="MMI145" s="17"/>
      <c r="MMJ145" s="17"/>
      <c r="MMK145" s="17"/>
      <c r="MML145" s="17"/>
      <c r="MMM145" s="17"/>
      <c r="MMN145" s="17"/>
      <c r="MMO145" s="17"/>
      <c r="MMP145" s="17"/>
      <c r="MMQ145" s="17"/>
      <c r="MMR145" s="17"/>
      <c r="MMS145" s="17"/>
      <c r="MMT145" s="17"/>
      <c r="MMU145" s="17"/>
      <c r="MMV145" s="17"/>
      <c r="MMW145" s="17"/>
      <c r="MMX145" s="17"/>
      <c r="MMY145" s="17"/>
      <c r="MMZ145" s="17"/>
      <c r="MNA145" s="17"/>
      <c r="MNB145" s="17"/>
      <c r="MNC145" s="17"/>
      <c r="MND145" s="17"/>
      <c r="MNE145" s="17"/>
      <c r="MNF145" s="17"/>
      <c r="MNG145" s="17"/>
      <c r="MNH145" s="17"/>
      <c r="MNI145" s="17"/>
      <c r="MNJ145" s="17"/>
      <c r="MNK145" s="17"/>
      <c r="MNL145" s="17"/>
      <c r="MNM145" s="17"/>
      <c r="MNN145" s="17"/>
      <c r="MNO145" s="17"/>
      <c r="MNP145" s="17"/>
      <c r="MNQ145" s="17"/>
      <c r="MNR145" s="17"/>
      <c r="MNS145" s="17"/>
      <c r="MNT145" s="17"/>
      <c r="MNU145" s="17"/>
      <c r="MNV145" s="17"/>
      <c r="MNW145" s="17"/>
      <c r="MNX145" s="17"/>
      <c r="MNY145" s="17"/>
      <c r="MNZ145" s="17"/>
      <c r="MOA145" s="17"/>
      <c r="MOB145" s="17"/>
      <c r="MOC145" s="17"/>
      <c r="MOD145" s="17"/>
      <c r="MOE145" s="17"/>
      <c r="MOF145" s="17"/>
      <c r="MOG145" s="17"/>
      <c r="MOH145" s="17"/>
      <c r="MOI145" s="17"/>
      <c r="MOJ145" s="17"/>
      <c r="MOK145" s="17"/>
      <c r="MOL145" s="17"/>
      <c r="MOM145" s="17"/>
      <c r="MON145" s="17"/>
      <c r="MOO145" s="17"/>
      <c r="MOP145" s="17"/>
      <c r="MOQ145" s="17"/>
      <c r="MOR145" s="17"/>
      <c r="MOS145" s="17"/>
      <c r="MOT145" s="17"/>
      <c r="MOU145" s="17"/>
      <c r="MOV145" s="17"/>
      <c r="MOW145" s="17"/>
      <c r="MOX145" s="17"/>
      <c r="MOY145" s="17"/>
      <c r="MOZ145" s="17"/>
      <c r="MPA145" s="17"/>
      <c r="MPB145" s="17"/>
      <c r="MPC145" s="17"/>
      <c r="MPD145" s="17"/>
      <c r="MPE145" s="17"/>
      <c r="MPF145" s="17"/>
      <c r="MPG145" s="17"/>
      <c r="MPH145" s="17"/>
      <c r="MPI145" s="17"/>
      <c r="MPJ145" s="17"/>
      <c r="MPK145" s="17"/>
      <c r="MPL145" s="17"/>
      <c r="MPM145" s="17"/>
      <c r="MPN145" s="17"/>
      <c r="MPO145" s="17"/>
      <c r="MPP145" s="17"/>
      <c r="MPQ145" s="17"/>
      <c r="MPR145" s="17"/>
      <c r="MPS145" s="17"/>
      <c r="MPT145" s="17"/>
      <c r="MPU145" s="17"/>
      <c r="MPV145" s="17"/>
      <c r="MPW145" s="17"/>
      <c r="MPX145" s="17"/>
      <c r="MPY145" s="17"/>
      <c r="MPZ145" s="17"/>
      <c r="MQA145" s="17"/>
      <c r="MQB145" s="17"/>
      <c r="MQC145" s="17"/>
      <c r="MQD145" s="17"/>
      <c r="MQE145" s="17"/>
      <c r="MQF145" s="17"/>
      <c r="MQG145" s="17"/>
      <c r="MQH145" s="17"/>
      <c r="MQI145" s="17"/>
      <c r="MQJ145" s="17"/>
      <c r="MQK145" s="17"/>
      <c r="MQL145" s="17"/>
      <c r="MQM145" s="17"/>
      <c r="MQN145" s="17"/>
      <c r="MQO145" s="17"/>
      <c r="MQP145" s="17"/>
      <c r="MQQ145" s="17"/>
      <c r="MQR145" s="17"/>
      <c r="MQS145" s="17"/>
      <c r="MQT145" s="17"/>
      <c r="MQU145" s="17"/>
      <c r="MQV145" s="17"/>
      <c r="MQW145" s="17"/>
      <c r="MQX145" s="17"/>
      <c r="MQY145" s="17"/>
      <c r="MQZ145" s="17"/>
      <c r="MRA145" s="17"/>
      <c r="MRB145" s="17"/>
      <c r="MRC145" s="17"/>
      <c r="MRD145" s="17"/>
      <c r="MRE145" s="17"/>
      <c r="MRF145" s="17"/>
      <c r="MRG145" s="17"/>
      <c r="MRH145" s="17"/>
      <c r="MRI145" s="17"/>
      <c r="MRJ145" s="17"/>
      <c r="MRK145" s="17"/>
      <c r="MRL145" s="17"/>
      <c r="MRM145" s="17"/>
      <c r="MRN145" s="17"/>
      <c r="MRO145" s="17"/>
      <c r="MRP145" s="17"/>
      <c r="MRQ145" s="17"/>
      <c r="MRR145" s="17"/>
      <c r="MRS145" s="17"/>
      <c r="MRT145" s="17"/>
      <c r="MRU145" s="17"/>
      <c r="MRV145" s="17"/>
      <c r="MRW145" s="17"/>
      <c r="MRX145" s="17"/>
      <c r="MRY145" s="17"/>
      <c r="MRZ145" s="17"/>
      <c r="MSA145" s="17"/>
      <c r="MSB145" s="17"/>
      <c r="MSC145" s="17"/>
      <c r="MSD145" s="17"/>
      <c r="MSE145" s="17"/>
      <c r="MSF145" s="17"/>
      <c r="MSG145" s="17"/>
      <c r="MSH145" s="17"/>
      <c r="MSI145" s="17"/>
      <c r="MSJ145" s="17"/>
      <c r="MSK145" s="17"/>
      <c r="MSL145" s="17"/>
      <c r="MSM145" s="17"/>
      <c r="MSN145" s="17"/>
      <c r="MSO145" s="17"/>
      <c r="MSP145" s="17"/>
      <c r="MSQ145" s="17"/>
      <c r="MSR145" s="17"/>
      <c r="MSS145" s="17"/>
      <c r="MST145" s="17"/>
      <c r="MSU145" s="17"/>
      <c r="MSV145" s="17"/>
      <c r="MSW145" s="17"/>
      <c r="MSX145" s="17"/>
      <c r="MSY145" s="17"/>
      <c r="MSZ145" s="17"/>
      <c r="MTA145" s="17"/>
      <c r="MTB145" s="17"/>
      <c r="MTC145" s="17"/>
      <c r="MTD145" s="17"/>
      <c r="MTE145" s="17"/>
      <c r="MTF145" s="17"/>
      <c r="MTG145" s="17"/>
      <c r="MTH145" s="17"/>
      <c r="MTI145" s="17"/>
      <c r="MTJ145" s="17"/>
      <c r="MTK145" s="17"/>
      <c r="MTL145" s="17"/>
      <c r="MTM145" s="17"/>
      <c r="MTN145" s="17"/>
      <c r="MTO145" s="17"/>
      <c r="MTP145" s="17"/>
      <c r="MTQ145" s="17"/>
      <c r="MTR145" s="17"/>
      <c r="MTS145" s="17"/>
      <c r="MTT145" s="17"/>
      <c r="MTU145" s="17"/>
      <c r="MTV145" s="17"/>
      <c r="MTW145" s="17"/>
      <c r="MTX145" s="17"/>
      <c r="MTY145" s="17"/>
      <c r="MTZ145" s="17"/>
      <c r="MUA145" s="17"/>
      <c r="MUB145" s="17"/>
      <c r="MUC145" s="17"/>
      <c r="MUD145" s="17"/>
      <c r="MUE145" s="17"/>
      <c r="MUF145" s="17"/>
      <c r="MUG145" s="17"/>
      <c r="MUH145" s="17"/>
      <c r="MUI145" s="17"/>
      <c r="MUJ145" s="17"/>
      <c r="MUK145" s="17"/>
      <c r="MUL145" s="17"/>
      <c r="MUM145" s="17"/>
      <c r="MUN145" s="17"/>
      <c r="MUO145" s="17"/>
      <c r="MUP145" s="17"/>
      <c r="MUQ145" s="17"/>
      <c r="MUR145" s="17"/>
      <c r="MUS145" s="17"/>
      <c r="MUT145" s="17"/>
      <c r="MUU145" s="17"/>
      <c r="MUV145" s="17"/>
      <c r="MUW145" s="17"/>
      <c r="MUX145" s="17"/>
      <c r="MUY145" s="17"/>
      <c r="MUZ145" s="17"/>
      <c r="MVA145" s="17"/>
      <c r="MVB145" s="17"/>
      <c r="MVC145" s="17"/>
      <c r="MVD145" s="17"/>
      <c r="MVE145" s="17"/>
      <c r="MVF145" s="17"/>
      <c r="MVG145" s="17"/>
      <c r="MVH145" s="17"/>
      <c r="MVI145" s="17"/>
      <c r="MVJ145" s="17"/>
      <c r="MVK145" s="17"/>
      <c r="MVL145" s="17"/>
      <c r="MVM145" s="17"/>
      <c r="MVN145" s="17"/>
      <c r="MVO145" s="17"/>
      <c r="MVP145" s="17"/>
      <c r="MVQ145" s="17"/>
      <c r="MVR145" s="17"/>
      <c r="MVS145" s="17"/>
      <c r="MVT145" s="17"/>
      <c r="MVU145" s="17"/>
      <c r="MVV145" s="17"/>
      <c r="MVW145" s="17"/>
      <c r="MVX145" s="17"/>
      <c r="MVY145" s="17"/>
      <c r="MVZ145" s="17"/>
      <c r="MWA145" s="17"/>
      <c r="MWB145" s="17"/>
      <c r="MWC145" s="17"/>
      <c r="MWD145" s="17"/>
      <c r="MWE145" s="17"/>
      <c r="MWF145" s="17"/>
      <c r="MWG145" s="17"/>
      <c r="MWH145" s="17"/>
      <c r="MWI145" s="17"/>
      <c r="MWJ145" s="17"/>
      <c r="MWK145" s="17"/>
      <c r="MWL145" s="17"/>
      <c r="MWM145" s="17"/>
      <c r="MWN145" s="17"/>
      <c r="MWO145" s="17"/>
      <c r="MWP145" s="17"/>
      <c r="MWQ145" s="17"/>
      <c r="MWR145" s="17"/>
      <c r="MWS145" s="17"/>
      <c r="MWT145" s="17"/>
      <c r="MWU145" s="17"/>
      <c r="MWV145" s="17"/>
      <c r="MWW145" s="17"/>
      <c r="MWX145" s="17"/>
      <c r="MWY145" s="17"/>
      <c r="MWZ145" s="17"/>
      <c r="MXA145" s="17"/>
      <c r="MXB145" s="17"/>
      <c r="MXC145" s="17"/>
      <c r="MXD145" s="17"/>
      <c r="MXE145" s="17"/>
      <c r="MXF145" s="17"/>
      <c r="MXG145" s="17"/>
      <c r="MXH145" s="17"/>
      <c r="MXI145" s="17"/>
      <c r="MXJ145" s="17"/>
      <c r="MXK145" s="17"/>
      <c r="MXL145" s="17"/>
      <c r="MXM145" s="17"/>
      <c r="MXN145" s="17"/>
      <c r="MXO145" s="17"/>
      <c r="MXP145" s="17"/>
      <c r="MXQ145" s="17"/>
      <c r="MXR145" s="17"/>
      <c r="MXS145" s="17"/>
      <c r="MXT145" s="17"/>
      <c r="MXU145" s="17"/>
      <c r="MXV145" s="17"/>
      <c r="MXW145" s="17"/>
      <c r="MXX145" s="17"/>
      <c r="MXY145" s="17"/>
      <c r="MXZ145" s="17"/>
      <c r="MYA145" s="17"/>
      <c r="MYB145" s="17"/>
      <c r="MYC145" s="17"/>
      <c r="MYD145" s="17"/>
      <c r="MYE145" s="17"/>
      <c r="MYF145" s="17"/>
      <c r="MYG145" s="17"/>
      <c r="MYH145" s="17"/>
      <c r="MYI145" s="17"/>
      <c r="MYJ145" s="17"/>
      <c r="MYK145" s="17"/>
      <c r="MYL145" s="17"/>
      <c r="MYM145" s="17"/>
      <c r="MYN145" s="17"/>
      <c r="MYO145" s="17"/>
      <c r="MYP145" s="17"/>
      <c r="MYQ145" s="17"/>
      <c r="MYR145" s="17"/>
      <c r="MYS145" s="17"/>
      <c r="MYT145" s="17"/>
      <c r="MYU145" s="17"/>
      <c r="MYV145" s="17"/>
      <c r="MYW145" s="17"/>
      <c r="MYX145" s="17"/>
      <c r="MYY145" s="17"/>
      <c r="MYZ145" s="17"/>
      <c r="MZA145" s="17"/>
      <c r="MZB145" s="17"/>
      <c r="MZC145" s="17"/>
      <c r="MZD145" s="17"/>
      <c r="MZE145" s="17"/>
      <c r="MZF145" s="17"/>
      <c r="MZG145" s="17"/>
      <c r="MZH145" s="17"/>
      <c r="MZI145" s="17"/>
      <c r="MZJ145" s="17"/>
      <c r="MZK145" s="17"/>
      <c r="MZL145" s="17"/>
      <c r="MZM145" s="17"/>
      <c r="MZN145" s="17"/>
      <c r="MZO145" s="17"/>
      <c r="MZP145" s="17"/>
      <c r="MZQ145" s="17"/>
      <c r="MZR145" s="17"/>
      <c r="MZS145" s="17"/>
      <c r="MZT145" s="17"/>
      <c r="MZU145" s="17"/>
      <c r="MZV145" s="17"/>
      <c r="MZW145" s="17"/>
      <c r="MZX145" s="17"/>
      <c r="MZY145" s="17"/>
      <c r="MZZ145" s="17"/>
      <c r="NAA145" s="17"/>
      <c r="NAB145" s="17"/>
      <c r="NAC145" s="17"/>
      <c r="NAD145" s="17"/>
      <c r="NAE145" s="17"/>
      <c r="NAF145" s="17"/>
      <c r="NAG145" s="17"/>
      <c r="NAH145" s="17"/>
      <c r="NAI145" s="17"/>
      <c r="NAJ145" s="17"/>
      <c r="NAK145" s="17"/>
      <c r="NAL145" s="17"/>
      <c r="NAM145" s="17"/>
      <c r="NAN145" s="17"/>
      <c r="NAO145" s="17"/>
      <c r="NAP145" s="17"/>
      <c r="NAQ145" s="17"/>
      <c r="NAR145" s="17"/>
      <c r="NAS145" s="17"/>
      <c r="NAT145" s="17"/>
      <c r="NAU145" s="17"/>
      <c r="NAV145" s="17"/>
      <c r="NAW145" s="17"/>
      <c r="NAX145" s="17"/>
      <c r="NAY145" s="17"/>
      <c r="NAZ145" s="17"/>
      <c r="NBA145" s="17"/>
      <c r="NBB145" s="17"/>
      <c r="NBC145" s="17"/>
      <c r="NBD145" s="17"/>
      <c r="NBE145" s="17"/>
      <c r="NBF145" s="17"/>
      <c r="NBG145" s="17"/>
      <c r="NBH145" s="17"/>
      <c r="NBI145" s="17"/>
      <c r="NBJ145" s="17"/>
      <c r="NBK145" s="17"/>
      <c r="NBL145" s="17"/>
      <c r="NBM145" s="17"/>
      <c r="NBN145" s="17"/>
      <c r="NBO145" s="17"/>
      <c r="NBP145" s="17"/>
      <c r="NBQ145" s="17"/>
      <c r="NBR145" s="17"/>
      <c r="NBS145" s="17"/>
      <c r="NBT145" s="17"/>
      <c r="NBU145" s="17"/>
      <c r="NBV145" s="17"/>
      <c r="NBW145" s="17"/>
      <c r="NBX145" s="17"/>
      <c r="NBY145" s="17"/>
      <c r="NBZ145" s="17"/>
      <c r="NCA145" s="17"/>
      <c r="NCB145" s="17"/>
      <c r="NCC145" s="17"/>
      <c r="NCD145" s="17"/>
      <c r="NCE145" s="17"/>
      <c r="NCF145" s="17"/>
      <c r="NCG145" s="17"/>
      <c r="NCH145" s="17"/>
      <c r="NCI145" s="17"/>
      <c r="NCJ145" s="17"/>
      <c r="NCK145" s="17"/>
      <c r="NCL145" s="17"/>
      <c r="NCM145" s="17"/>
      <c r="NCN145" s="17"/>
      <c r="NCO145" s="17"/>
      <c r="NCP145" s="17"/>
      <c r="NCQ145" s="17"/>
      <c r="NCR145" s="17"/>
      <c r="NCS145" s="17"/>
      <c r="NCT145" s="17"/>
      <c r="NCU145" s="17"/>
      <c r="NCV145" s="17"/>
      <c r="NCW145" s="17"/>
      <c r="NCX145" s="17"/>
      <c r="NCY145" s="17"/>
      <c r="NCZ145" s="17"/>
      <c r="NDA145" s="17"/>
      <c r="NDB145" s="17"/>
      <c r="NDC145" s="17"/>
      <c r="NDD145" s="17"/>
      <c r="NDE145" s="17"/>
      <c r="NDF145" s="17"/>
      <c r="NDG145" s="17"/>
      <c r="NDH145" s="17"/>
      <c r="NDI145" s="17"/>
      <c r="NDJ145" s="17"/>
      <c r="NDK145" s="17"/>
      <c r="NDL145" s="17"/>
      <c r="NDM145" s="17"/>
      <c r="NDN145" s="17"/>
      <c r="NDO145" s="17"/>
      <c r="NDP145" s="17"/>
      <c r="NDQ145" s="17"/>
      <c r="NDR145" s="17"/>
      <c r="NDS145" s="17"/>
      <c r="NDT145" s="17"/>
      <c r="NDU145" s="17"/>
      <c r="NDV145" s="17"/>
      <c r="NDW145" s="17"/>
      <c r="NDX145" s="17"/>
      <c r="NDY145" s="17"/>
      <c r="NDZ145" s="17"/>
      <c r="NEA145" s="17"/>
      <c r="NEB145" s="17"/>
      <c r="NEC145" s="17"/>
      <c r="NED145" s="17"/>
      <c r="NEE145" s="17"/>
      <c r="NEF145" s="17"/>
      <c r="NEG145" s="17"/>
      <c r="NEH145" s="17"/>
      <c r="NEI145" s="17"/>
      <c r="NEJ145" s="17"/>
      <c r="NEK145" s="17"/>
      <c r="NEL145" s="17"/>
      <c r="NEM145" s="17"/>
      <c r="NEN145" s="17"/>
      <c r="NEO145" s="17"/>
      <c r="NEP145" s="17"/>
      <c r="NEQ145" s="17"/>
      <c r="NER145" s="17"/>
      <c r="NES145" s="17"/>
      <c r="NET145" s="17"/>
      <c r="NEU145" s="17"/>
      <c r="NEV145" s="17"/>
      <c r="NEW145" s="17"/>
      <c r="NEX145" s="17"/>
      <c r="NEY145" s="17"/>
      <c r="NEZ145" s="17"/>
      <c r="NFA145" s="17"/>
      <c r="NFB145" s="17"/>
      <c r="NFC145" s="17"/>
      <c r="NFD145" s="17"/>
      <c r="NFE145" s="17"/>
      <c r="NFF145" s="17"/>
      <c r="NFG145" s="17"/>
      <c r="NFH145" s="17"/>
      <c r="NFI145" s="17"/>
      <c r="NFJ145" s="17"/>
      <c r="NFK145" s="17"/>
      <c r="NFL145" s="17"/>
      <c r="NFM145" s="17"/>
      <c r="NFN145" s="17"/>
      <c r="NFO145" s="17"/>
      <c r="NFP145" s="17"/>
      <c r="NFQ145" s="17"/>
      <c r="NFR145" s="17"/>
      <c r="NFS145" s="17"/>
      <c r="NFT145" s="17"/>
      <c r="NFU145" s="17"/>
      <c r="NFV145" s="17"/>
      <c r="NFW145" s="17"/>
      <c r="NFX145" s="17"/>
      <c r="NFY145" s="17"/>
      <c r="NFZ145" s="17"/>
      <c r="NGA145" s="17"/>
      <c r="NGB145" s="17"/>
      <c r="NGC145" s="17"/>
      <c r="NGD145" s="17"/>
      <c r="NGE145" s="17"/>
      <c r="NGF145" s="17"/>
      <c r="NGG145" s="17"/>
      <c r="NGH145" s="17"/>
      <c r="NGI145" s="17"/>
      <c r="NGJ145" s="17"/>
      <c r="NGK145" s="17"/>
      <c r="NGL145" s="17"/>
      <c r="NGM145" s="17"/>
      <c r="NGN145" s="17"/>
      <c r="NGO145" s="17"/>
      <c r="NGP145" s="17"/>
      <c r="NGQ145" s="17"/>
      <c r="NGR145" s="17"/>
      <c r="NGS145" s="17"/>
      <c r="NGT145" s="17"/>
      <c r="NGU145" s="17"/>
      <c r="NGV145" s="17"/>
      <c r="NGW145" s="17"/>
      <c r="NGX145" s="17"/>
      <c r="NGY145" s="17"/>
      <c r="NGZ145" s="17"/>
      <c r="NHA145" s="17"/>
      <c r="NHB145" s="17"/>
      <c r="NHC145" s="17"/>
      <c r="NHD145" s="17"/>
      <c r="NHE145" s="17"/>
      <c r="NHF145" s="17"/>
      <c r="NHG145" s="17"/>
      <c r="NHH145" s="17"/>
      <c r="NHI145" s="17"/>
      <c r="NHJ145" s="17"/>
      <c r="NHK145" s="17"/>
      <c r="NHL145" s="17"/>
      <c r="NHM145" s="17"/>
      <c r="NHN145" s="17"/>
      <c r="NHO145" s="17"/>
      <c r="NHP145" s="17"/>
      <c r="NHQ145" s="17"/>
      <c r="NHR145" s="17"/>
      <c r="NHS145" s="17"/>
      <c r="NHT145" s="17"/>
      <c r="NHU145" s="17"/>
      <c r="NHV145" s="17"/>
      <c r="NHW145" s="17"/>
      <c r="NHX145" s="17"/>
      <c r="NHY145" s="17"/>
      <c r="NHZ145" s="17"/>
      <c r="NIA145" s="17"/>
      <c r="NIB145" s="17"/>
      <c r="NIC145" s="17"/>
      <c r="NID145" s="17"/>
      <c r="NIE145" s="17"/>
      <c r="NIF145" s="17"/>
      <c r="NIG145" s="17"/>
      <c r="NIH145" s="17"/>
      <c r="NII145" s="17"/>
      <c r="NIJ145" s="17"/>
      <c r="NIK145" s="17"/>
      <c r="NIL145" s="17"/>
      <c r="NIM145" s="17"/>
      <c r="NIN145" s="17"/>
      <c r="NIO145" s="17"/>
      <c r="NIP145" s="17"/>
      <c r="NIQ145" s="17"/>
      <c r="NIR145" s="17"/>
      <c r="NIS145" s="17"/>
      <c r="NIT145" s="17"/>
      <c r="NIU145" s="17"/>
      <c r="NIV145" s="17"/>
      <c r="NIW145" s="17"/>
      <c r="NIX145" s="17"/>
      <c r="NIY145" s="17"/>
      <c r="NIZ145" s="17"/>
      <c r="NJA145" s="17"/>
      <c r="NJB145" s="17"/>
      <c r="NJC145" s="17"/>
      <c r="NJD145" s="17"/>
      <c r="NJE145" s="17"/>
      <c r="NJF145" s="17"/>
      <c r="NJG145" s="17"/>
      <c r="NJH145" s="17"/>
      <c r="NJI145" s="17"/>
      <c r="NJJ145" s="17"/>
      <c r="NJK145" s="17"/>
      <c r="NJL145" s="17"/>
      <c r="NJM145" s="17"/>
      <c r="NJN145" s="17"/>
      <c r="NJO145" s="17"/>
      <c r="NJP145" s="17"/>
      <c r="NJQ145" s="17"/>
      <c r="NJR145" s="17"/>
      <c r="NJS145" s="17"/>
      <c r="NJT145" s="17"/>
      <c r="NJU145" s="17"/>
      <c r="NJV145" s="17"/>
      <c r="NJW145" s="17"/>
      <c r="NJX145" s="17"/>
      <c r="NJY145" s="17"/>
      <c r="NJZ145" s="17"/>
      <c r="NKA145" s="17"/>
      <c r="NKB145" s="17"/>
      <c r="NKC145" s="17"/>
      <c r="NKD145" s="17"/>
      <c r="NKE145" s="17"/>
      <c r="NKF145" s="17"/>
      <c r="NKG145" s="17"/>
      <c r="NKH145" s="17"/>
      <c r="NKI145" s="17"/>
      <c r="NKJ145" s="17"/>
      <c r="NKK145" s="17"/>
      <c r="NKL145" s="17"/>
      <c r="NKM145" s="17"/>
      <c r="NKN145" s="17"/>
      <c r="NKO145" s="17"/>
      <c r="NKP145" s="17"/>
      <c r="NKQ145" s="17"/>
      <c r="NKR145" s="17"/>
      <c r="NKS145" s="17"/>
      <c r="NKT145" s="17"/>
      <c r="NKU145" s="17"/>
      <c r="NKV145" s="17"/>
      <c r="NKW145" s="17"/>
      <c r="NKX145" s="17"/>
      <c r="NKY145" s="17"/>
      <c r="NKZ145" s="17"/>
      <c r="NLA145" s="17"/>
      <c r="NLB145" s="17"/>
      <c r="NLC145" s="17"/>
      <c r="NLD145" s="17"/>
      <c r="NLE145" s="17"/>
      <c r="NLF145" s="17"/>
      <c r="NLG145" s="17"/>
      <c r="NLH145" s="17"/>
      <c r="NLI145" s="17"/>
      <c r="NLJ145" s="17"/>
      <c r="NLK145" s="17"/>
      <c r="NLL145" s="17"/>
      <c r="NLM145" s="17"/>
      <c r="NLN145" s="17"/>
      <c r="NLO145" s="17"/>
      <c r="NLP145" s="17"/>
      <c r="NLQ145" s="17"/>
      <c r="NLR145" s="17"/>
      <c r="NLS145" s="17"/>
      <c r="NLT145" s="17"/>
      <c r="NLU145" s="17"/>
      <c r="NLV145" s="17"/>
      <c r="NLW145" s="17"/>
      <c r="NLX145" s="17"/>
      <c r="NLY145" s="17"/>
      <c r="NLZ145" s="17"/>
      <c r="NMA145" s="17"/>
      <c r="NMB145" s="17"/>
      <c r="NMC145" s="17"/>
      <c r="NMD145" s="17"/>
      <c r="NME145" s="17"/>
      <c r="NMF145" s="17"/>
      <c r="NMG145" s="17"/>
      <c r="NMH145" s="17"/>
      <c r="NMI145" s="17"/>
      <c r="NMJ145" s="17"/>
      <c r="NMK145" s="17"/>
      <c r="NML145" s="17"/>
      <c r="NMM145" s="17"/>
      <c r="NMN145" s="17"/>
      <c r="NMO145" s="17"/>
      <c r="NMP145" s="17"/>
      <c r="NMQ145" s="17"/>
      <c r="NMR145" s="17"/>
      <c r="NMS145" s="17"/>
      <c r="NMT145" s="17"/>
      <c r="NMU145" s="17"/>
      <c r="NMV145" s="17"/>
      <c r="NMW145" s="17"/>
      <c r="NMX145" s="17"/>
      <c r="NMY145" s="17"/>
      <c r="NMZ145" s="17"/>
      <c r="NNA145" s="17"/>
      <c r="NNB145" s="17"/>
      <c r="NNC145" s="17"/>
      <c r="NND145" s="17"/>
      <c r="NNE145" s="17"/>
      <c r="NNF145" s="17"/>
      <c r="NNG145" s="17"/>
      <c r="NNH145" s="17"/>
      <c r="NNI145" s="17"/>
      <c r="NNJ145" s="17"/>
      <c r="NNK145" s="17"/>
      <c r="NNL145" s="17"/>
      <c r="NNM145" s="17"/>
      <c r="NNN145" s="17"/>
      <c r="NNO145" s="17"/>
      <c r="NNP145" s="17"/>
      <c r="NNQ145" s="17"/>
      <c r="NNR145" s="17"/>
      <c r="NNS145" s="17"/>
      <c r="NNT145" s="17"/>
      <c r="NNU145" s="17"/>
      <c r="NNV145" s="17"/>
      <c r="NNW145" s="17"/>
      <c r="NNX145" s="17"/>
      <c r="NNY145" s="17"/>
      <c r="NNZ145" s="17"/>
      <c r="NOA145" s="17"/>
      <c r="NOB145" s="17"/>
      <c r="NOC145" s="17"/>
      <c r="NOD145" s="17"/>
      <c r="NOE145" s="17"/>
      <c r="NOF145" s="17"/>
      <c r="NOG145" s="17"/>
      <c r="NOH145" s="17"/>
      <c r="NOI145" s="17"/>
      <c r="NOJ145" s="17"/>
      <c r="NOK145" s="17"/>
      <c r="NOL145" s="17"/>
      <c r="NOM145" s="17"/>
      <c r="NON145" s="17"/>
      <c r="NOO145" s="17"/>
      <c r="NOP145" s="17"/>
      <c r="NOQ145" s="17"/>
      <c r="NOR145" s="17"/>
      <c r="NOS145" s="17"/>
      <c r="NOT145" s="17"/>
      <c r="NOU145" s="17"/>
      <c r="NOV145" s="17"/>
      <c r="NOW145" s="17"/>
      <c r="NOX145" s="17"/>
      <c r="NOY145" s="17"/>
      <c r="NOZ145" s="17"/>
      <c r="NPA145" s="17"/>
      <c r="NPB145" s="17"/>
      <c r="NPC145" s="17"/>
      <c r="NPD145" s="17"/>
      <c r="NPE145" s="17"/>
      <c r="NPF145" s="17"/>
      <c r="NPG145" s="17"/>
      <c r="NPH145" s="17"/>
      <c r="NPI145" s="17"/>
      <c r="NPJ145" s="17"/>
      <c r="NPK145" s="17"/>
      <c r="NPL145" s="17"/>
      <c r="NPM145" s="17"/>
      <c r="NPN145" s="17"/>
      <c r="NPO145" s="17"/>
      <c r="NPP145" s="17"/>
      <c r="NPQ145" s="17"/>
      <c r="NPR145" s="17"/>
      <c r="NPS145" s="17"/>
      <c r="NPT145" s="17"/>
      <c r="NPU145" s="17"/>
      <c r="NPV145" s="17"/>
      <c r="NPW145" s="17"/>
      <c r="NPX145" s="17"/>
      <c r="NPY145" s="17"/>
      <c r="NPZ145" s="17"/>
      <c r="NQA145" s="17"/>
      <c r="NQB145" s="17"/>
      <c r="NQC145" s="17"/>
      <c r="NQD145" s="17"/>
      <c r="NQE145" s="17"/>
      <c r="NQF145" s="17"/>
      <c r="NQG145" s="17"/>
      <c r="NQH145" s="17"/>
      <c r="NQI145" s="17"/>
      <c r="NQJ145" s="17"/>
      <c r="NQK145" s="17"/>
      <c r="NQL145" s="17"/>
      <c r="NQM145" s="17"/>
      <c r="NQN145" s="17"/>
      <c r="NQO145" s="17"/>
      <c r="NQP145" s="17"/>
      <c r="NQQ145" s="17"/>
      <c r="NQR145" s="17"/>
      <c r="NQS145" s="17"/>
      <c r="NQT145" s="17"/>
      <c r="NQU145" s="17"/>
      <c r="NQV145" s="17"/>
      <c r="NQW145" s="17"/>
      <c r="NQX145" s="17"/>
      <c r="NQY145" s="17"/>
      <c r="NQZ145" s="17"/>
      <c r="NRA145" s="17"/>
      <c r="NRB145" s="17"/>
      <c r="NRC145" s="17"/>
      <c r="NRD145" s="17"/>
      <c r="NRE145" s="17"/>
      <c r="NRF145" s="17"/>
      <c r="NRG145" s="17"/>
      <c r="NRH145" s="17"/>
      <c r="NRI145" s="17"/>
      <c r="NRJ145" s="17"/>
      <c r="NRK145" s="17"/>
      <c r="NRL145" s="17"/>
      <c r="NRM145" s="17"/>
      <c r="NRN145" s="17"/>
      <c r="NRO145" s="17"/>
      <c r="NRP145" s="17"/>
      <c r="NRQ145" s="17"/>
      <c r="NRR145" s="17"/>
      <c r="NRS145" s="17"/>
      <c r="NRT145" s="17"/>
      <c r="NRU145" s="17"/>
      <c r="NRV145" s="17"/>
      <c r="NRW145" s="17"/>
      <c r="NRX145" s="17"/>
      <c r="NRY145" s="17"/>
      <c r="NRZ145" s="17"/>
      <c r="NSA145" s="17"/>
      <c r="NSB145" s="17"/>
      <c r="NSC145" s="17"/>
      <c r="NSD145" s="17"/>
      <c r="NSE145" s="17"/>
      <c r="NSF145" s="17"/>
      <c r="NSG145" s="17"/>
      <c r="NSH145" s="17"/>
      <c r="NSI145" s="17"/>
      <c r="NSJ145" s="17"/>
      <c r="NSK145" s="17"/>
      <c r="NSL145" s="17"/>
      <c r="NSM145" s="17"/>
      <c r="NSN145" s="17"/>
      <c r="NSO145" s="17"/>
      <c r="NSP145" s="17"/>
      <c r="NSQ145" s="17"/>
      <c r="NSR145" s="17"/>
      <c r="NSS145" s="17"/>
      <c r="NST145" s="17"/>
      <c r="NSU145" s="17"/>
      <c r="NSV145" s="17"/>
      <c r="NSW145" s="17"/>
      <c r="NSX145" s="17"/>
      <c r="NSY145" s="17"/>
      <c r="NSZ145" s="17"/>
      <c r="NTA145" s="17"/>
      <c r="NTB145" s="17"/>
      <c r="NTC145" s="17"/>
      <c r="NTD145" s="17"/>
      <c r="NTE145" s="17"/>
      <c r="NTF145" s="17"/>
      <c r="NTG145" s="17"/>
      <c r="NTH145" s="17"/>
      <c r="NTI145" s="17"/>
      <c r="NTJ145" s="17"/>
      <c r="NTK145" s="17"/>
      <c r="NTL145" s="17"/>
      <c r="NTM145" s="17"/>
      <c r="NTN145" s="17"/>
      <c r="NTO145" s="17"/>
      <c r="NTP145" s="17"/>
      <c r="NTQ145" s="17"/>
      <c r="NTR145" s="17"/>
      <c r="NTS145" s="17"/>
      <c r="NTT145" s="17"/>
      <c r="NTU145" s="17"/>
      <c r="NTV145" s="17"/>
      <c r="NTW145" s="17"/>
      <c r="NTX145" s="17"/>
      <c r="NTY145" s="17"/>
      <c r="NTZ145" s="17"/>
      <c r="NUA145" s="17"/>
      <c r="NUB145" s="17"/>
      <c r="NUC145" s="17"/>
      <c r="NUD145" s="17"/>
      <c r="NUE145" s="17"/>
      <c r="NUF145" s="17"/>
      <c r="NUG145" s="17"/>
      <c r="NUH145" s="17"/>
      <c r="NUI145" s="17"/>
      <c r="NUJ145" s="17"/>
      <c r="NUK145" s="17"/>
      <c r="NUL145" s="17"/>
      <c r="NUM145" s="17"/>
      <c r="NUN145" s="17"/>
      <c r="NUO145" s="17"/>
      <c r="NUP145" s="17"/>
      <c r="NUQ145" s="17"/>
      <c r="NUR145" s="17"/>
      <c r="NUS145" s="17"/>
      <c r="NUT145" s="17"/>
      <c r="NUU145" s="17"/>
      <c r="NUV145" s="17"/>
      <c r="NUW145" s="17"/>
      <c r="NUX145" s="17"/>
      <c r="NUY145" s="17"/>
      <c r="NUZ145" s="17"/>
      <c r="NVA145" s="17"/>
      <c r="NVB145" s="17"/>
      <c r="NVC145" s="17"/>
      <c r="NVD145" s="17"/>
      <c r="NVE145" s="17"/>
      <c r="NVF145" s="17"/>
      <c r="NVG145" s="17"/>
      <c r="NVH145" s="17"/>
      <c r="NVI145" s="17"/>
      <c r="NVJ145" s="17"/>
      <c r="NVK145" s="17"/>
      <c r="NVL145" s="17"/>
      <c r="NVM145" s="17"/>
      <c r="NVN145" s="17"/>
      <c r="NVO145" s="17"/>
      <c r="NVP145" s="17"/>
      <c r="NVQ145" s="17"/>
      <c r="NVR145" s="17"/>
      <c r="NVS145" s="17"/>
      <c r="NVT145" s="17"/>
      <c r="NVU145" s="17"/>
      <c r="NVV145" s="17"/>
      <c r="NVW145" s="17"/>
      <c r="NVX145" s="17"/>
      <c r="NVY145" s="17"/>
      <c r="NVZ145" s="17"/>
      <c r="NWA145" s="17"/>
      <c r="NWB145" s="17"/>
      <c r="NWC145" s="17"/>
      <c r="NWD145" s="17"/>
      <c r="NWE145" s="17"/>
      <c r="NWF145" s="17"/>
      <c r="NWG145" s="17"/>
      <c r="NWH145" s="17"/>
      <c r="NWI145" s="17"/>
      <c r="NWJ145" s="17"/>
      <c r="NWK145" s="17"/>
      <c r="NWL145" s="17"/>
      <c r="NWM145" s="17"/>
      <c r="NWN145" s="17"/>
      <c r="NWO145" s="17"/>
      <c r="NWP145" s="17"/>
      <c r="NWQ145" s="17"/>
      <c r="NWR145" s="17"/>
      <c r="NWS145" s="17"/>
      <c r="NWT145" s="17"/>
      <c r="NWU145" s="17"/>
      <c r="NWV145" s="17"/>
      <c r="NWW145" s="17"/>
      <c r="NWX145" s="17"/>
      <c r="NWY145" s="17"/>
      <c r="NWZ145" s="17"/>
      <c r="NXA145" s="17"/>
      <c r="NXB145" s="17"/>
      <c r="NXC145" s="17"/>
      <c r="NXD145" s="17"/>
      <c r="NXE145" s="17"/>
      <c r="NXF145" s="17"/>
      <c r="NXG145" s="17"/>
      <c r="NXH145" s="17"/>
      <c r="NXI145" s="17"/>
      <c r="NXJ145" s="17"/>
      <c r="NXK145" s="17"/>
      <c r="NXL145" s="17"/>
      <c r="NXM145" s="17"/>
      <c r="NXN145" s="17"/>
      <c r="NXO145" s="17"/>
      <c r="NXP145" s="17"/>
      <c r="NXQ145" s="17"/>
      <c r="NXR145" s="17"/>
      <c r="NXS145" s="17"/>
      <c r="NXT145" s="17"/>
      <c r="NXU145" s="17"/>
      <c r="NXV145" s="17"/>
      <c r="NXW145" s="17"/>
      <c r="NXX145" s="17"/>
      <c r="NXY145" s="17"/>
      <c r="NXZ145" s="17"/>
      <c r="NYA145" s="17"/>
      <c r="NYB145" s="17"/>
      <c r="NYC145" s="17"/>
      <c r="NYD145" s="17"/>
      <c r="NYE145" s="17"/>
      <c r="NYF145" s="17"/>
      <c r="NYG145" s="17"/>
      <c r="NYH145" s="17"/>
      <c r="NYI145" s="17"/>
      <c r="NYJ145" s="17"/>
      <c r="NYK145" s="17"/>
      <c r="NYL145" s="17"/>
      <c r="NYM145" s="17"/>
      <c r="NYN145" s="17"/>
      <c r="NYO145" s="17"/>
      <c r="NYP145" s="17"/>
      <c r="NYQ145" s="17"/>
      <c r="NYR145" s="17"/>
      <c r="NYS145" s="17"/>
      <c r="NYT145" s="17"/>
      <c r="NYU145" s="17"/>
      <c r="NYV145" s="17"/>
      <c r="NYW145" s="17"/>
      <c r="NYX145" s="17"/>
      <c r="NYY145" s="17"/>
      <c r="NYZ145" s="17"/>
      <c r="NZA145" s="17"/>
      <c r="NZB145" s="17"/>
      <c r="NZC145" s="17"/>
      <c r="NZD145" s="17"/>
      <c r="NZE145" s="17"/>
      <c r="NZF145" s="17"/>
      <c r="NZG145" s="17"/>
      <c r="NZH145" s="17"/>
      <c r="NZI145" s="17"/>
      <c r="NZJ145" s="17"/>
      <c r="NZK145" s="17"/>
      <c r="NZL145" s="17"/>
      <c r="NZM145" s="17"/>
      <c r="NZN145" s="17"/>
      <c r="NZO145" s="17"/>
      <c r="NZP145" s="17"/>
      <c r="NZQ145" s="17"/>
      <c r="NZR145" s="17"/>
      <c r="NZS145" s="17"/>
      <c r="NZT145" s="17"/>
      <c r="NZU145" s="17"/>
      <c r="NZV145" s="17"/>
      <c r="NZW145" s="17"/>
      <c r="NZX145" s="17"/>
      <c r="NZY145" s="17"/>
      <c r="NZZ145" s="17"/>
      <c r="OAA145" s="17"/>
      <c r="OAB145" s="17"/>
      <c r="OAC145" s="17"/>
      <c r="OAD145" s="17"/>
      <c r="OAE145" s="17"/>
      <c r="OAF145" s="17"/>
      <c r="OAG145" s="17"/>
      <c r="OAH145" s="17"/>
      <c r="OAI145" s="17"/>
      <c r="OAJ145" s="17"/>
      <c r="OAK145" s="17"/>
      <c r="OAL145" s="17"/>
      <c r="OAM145" s="17"/>
      <c r="OAN145" s="17"/>
      <c r="OAO145" s="17"/>
      <c r="OAP145" s="17"/>
      <c r="OAQ145" s="17"/>
      <c r="OAR145" s="17"/>
      <c r="OAS145" s="17"/>
      <c r="OAT145" s="17"/>
      <c r="OAU145" s="17"/>
      <c r="OAV145" s="17"/>
      <c r="OAW145" s="17"/>
      <c r="OAX145" s="17"/>
      <c r="OAY145" s="17"/>
      <c r="OAZ145" s="17"/>
      <c r="OBA145" s="17"/>
      <c r="OBB145" s="17"/>
      <c r="OBC145" s="17"/>
      <c r="OBD145" s="17"/>
      <c r="OBE145" s="17"/>
      <c r="OBF145" s="17"/>
      <c r="OBG145" s="17"/>
      <c r="OBH145" s="17"/>
      <c r="OBI145" s="17"/>
      <c r="OBJ145" s="17"/>
      <c r="OBK145" s="17"/>
      <c r="OBL145" s="17"/>
      <c r="OBM145" s="17"/>
      <c r="OBN145" s="17"/>
      <c r="OBO145" s="17"/>
      <c r="OBP145" s="17"/>
      <c r="OBQ145" s="17"/>
      <c r="OBR145" s="17"/>
      <c r="OBS145" s="17"/>
      <c r="OBT145" s="17"/>
      <c r="OBU145" s="17"/>
      <c r="OBV145" s="17"/>
      <c r="OBW145" s="17"/>
      <c r="OBX145" s="17"/>
      <c r="OBY145" s="17"/>
      <c r="OBZ145" s="17"/>
      <c r="OCA145" s="17"/>
      <c r="OCB145" s="17"/>
      <c r="OCC145" s="17"/>
      <c r="OCD145" s="17"/>
      <c r="OCE145" s="17"/>
      <c r="OCF145" s="17"/>
      <c r="OCG145" s="17"/>
      <c r="OCH145" s="17"/>
      <c r="OCI145" s="17"/>
      <c r="OCJ145" s="17"/>
      <c r="OCK145" s="17"/>
      <c r="OCL145" s="17"/>
      <c r="OCM145" s="17"/>
      <c r="OCN145" s="17"/>
      <c r="OCO145" s="17"/>
      <c r="OCP145" s="17"/>
      <c r="OCQ145" s="17"/>
      <c r="OCR145" s="17"/>
      <c r="OCS145" s="17"/>
      <c r="OCT145" s="17"/>
      <c r="OCU145" s="17"/>
      <c r="OCV145" s="17"/>
      <c r="OCW145" s="17"/>
      <c r="OCX145" s="17"/>
      <c r="OCY145" s="17"/>
      <c r="OCZ145" s="17"/>
      <c r="ODA145" s="17"/>
      <c r="ODB145" s="17"/>
      <c r="ODC145" s="17"/>
      <c r="ODD145" s="17"/>
      <c r="ODE145" s="17"/>
      <c r="ODF145" s="17"/>
      <c r="ODG145" s="17"/>
      <c r="ODH145" s="17"/>
      <c r="ODI145" s="17"/>
      <c r="ODJ145" s="17"/>
      <c r="ODK145" s="17"/>
      <c r="ODL145" s="17"/>
      <c r="ODM145" s="17"/>
      <c r="ODN145" s="17"/>
      <c r="ODO145" s="17"/>
      <c r="ODP145" s="17"/>
      <c r="ODQ145" s="17"/>
      <c r="ODR145" s="17"/>
      <c r="ODS145" s="17"/>
      <c r="ODT145" s="17"/>
      <c r="ODU145" s="17"/>
      <c r="ODV145" s="17"/>
      <c r="ODW145" s="17"/>
      <c r="ODX145" s="17"/>
      <c r="ODY145" s="17"/>
      <c r="ODZ145" s="17"/>
      <c r="OEA145" s="17"/>
      <c r="OEB145" s="17"/>
      <c r="OEC145" s="17"/>
      <c r="OED145" s="17"/>
      <c r="OEE145" s="17"/>
      <c r="OEF145" s="17"/>
      <c r="OEG145" s="17"/>
      <c r="OEH145" s="17"/>
      <c r="OEI145" s="17"/>
      <c r="OEJ145" s="17"/>
      <c r="OEK145" s="17"/>
      <c r="OEL145" s="17"/>
      <c r="OEM145" s="17"/>
      <c r="OEN145" s="17"/>
      <c r="OEO145" s="17"/>
      <c r="OEP145" s="17"/>
      <c r="OEQ145" s="17"/>
      <c r="OER145" s="17"/>
      <c r="OES145" s="17"/>
      <c r="OET145" s="17"/>
      <c r="OEU145" s="17"/>
      <c r="OEV145" s="17"/>
      <c r="OEW145" s="17"/>
      <c r="OEX145" s="17"/>
      <c r="OEY145" s="17"/>
      <c r="OEZ145" s="17"/>
      <c r="OFA145" s="17"/>
      <c r="OFB145" s="17"/>
      <c r="OFC145" s="17"/>
      <c r="OFD145" s="17"/>
      <c r="OFE145" s="17"/>
      <c r="OFF145" s="17"/>
      <c r="OFG145" s="17"/>
      <c r="OFH145" s="17"/>
      <c r="OFI145" s="17"/>
      <c r="OFJ145" s="17"/>
      <c r="OFK145" s="17"/>
      <c r="OFL145" s="17"/>
      <c r="OFM145" s="17"/>
      <c r="OFN145" s="17"/>
      <c r="OFO145" s="17"/>
      <c r="OFP145" s="17"/>
      <c r="OFQ145" s="17"/>
      <c r="OFR145" s="17"/>
      <c r="OFS145" s="17"/>
      <c r="OFT145" s="17"/>
      <c r="OFU145" s="17"/>
      <c r="OFV145" s="17"/>
      <c r="OFW145" s="17"/>
      <c r="OFX145" s="17"/>
      <c r="OFY145" s="17"/>
      <c r="OFZ145" s="17"/>
      <c r="OGA145" s="17"/>
      <c r="OGB145" s="17"/>
      <c r="OGC145" s="17"/>
      <c r="OGD145" s="17"/>
      <c r="OGE145" s="17"/>
      <c r="OGF145" s="17"/>
      <c r="OGG145" s="17"/>
      <c r="OGH145" s="17"/>
      <c r="OGI145" s="17"/>
      <c r="OGJ145" s="17"/>
      <c r="OGK145" s="17"/>
      <c r="OGL145" s="17"/>
      <c r="OGM145" s="17"/>
      <c r="OGN145" s="17"/>
      <c r="OGO145" s="17"/>
      <c r="OGP145" s="17"/>
      <c r="OGQ145" s="17"/>
      <c r="OGR145" s="17"/>
      <c r="OGS145" s="17"/>
      <c r="OGT145" s="17"/>
      <c r="OGU145" s="17"/>
      <c r="OGV145" s="17"/>
      <c r="OGW145" s="17"/>
      <c r="OGX145" s="17"/>
      <c r="OGY145" s="17"/>
      <c r="OGZ145" s="17"/>
      <c r="OHA145" s="17"/>
      <c r="OHB145" s="17"/>
      <c r="OHC145" s="17"/>
      <c r="OHD145" s="17"/>
      <c r="OHE145" s="17"/>
      <c r="OHF145" s="17"/>
      <c r="OHG145" s="17"/>
      <c r="OHH145" s="17"/>
      <c r="OHI145" s="17"/>
      <c r="OHJ145" s="17"/>
      <c r="OHK145" s="17"/>
      <c r="OHL145" s="17"/>
      <c r="OHM145" s="17"/>
      <c r="OHN145" s="17"/>
      <c r="OHO145" s="17"/>
      <c r="OHP145" s="17"/>
      <c r="OHQ145" s="17"/>
      <c r="OHR145" s="17"/>
      <c r="OHS145" s="17"/>
      <c r="OHT145" s="17"/>
      <c r="OHU145" s="17"/>
      <c r="OHV145" s="17"/>
      <c r="OHW145" s="17"/>
      <c r="OHX145" s="17"/>
      <c r="OHY145" s="17"/>
      <c r="OHZ145" s="17"/>
      <c r="OIA145" s="17"/>
      <c r="OIB145" s="17"/>
      <c r="OIC145" s="17"/>
      <c r="OID145" s="17"/>
      <c r="OIE145" s="17"/>
      <c r="OIF145" s="17"/>
      <c r="OIG145" s="17"/>
      <c r="OIH145" s="17"/>
      <c r="OII145" s="17"/>
      <c r="OIJ145" s="17"/>
      <c r="OIK145" s="17"/>
      <c r="OIL145" s="17"/>
      <c r="OIM145" s="17"/>
      <c r="OIN145" s="17"/>
      <c r="OIO145" s="17"/>
      <c r="OIP145" s="17"/>
      <c r="OIQ145" s="17"/>
      <c r="OIR145" s="17"/>
      <c r="OIS145" s="17"/>
      <c r="OIT145" s="17"/>
      <c r="OIU145" s="17"/>
      <c r="OIV145" s="17"/>
      <c r="OIW145" s="17"/>
      <c r="OIX145" s="17"/>
      <c r="OIY145" s="17"/>
      <c r="OIZ145" s="17"/>
      <c r="OJA145" s="17"/>
      <c r="OJB145" s="17"/>
      <c r="OJC145" s="17"/>
      <c r="OJD145" s="17"/>
      <c r="OJE145" s="17"/>
      <c r="OJF145" s="17"/>
      <c r="OJG145" s="17"/>
      <c r="OJH145" s="17"/>
      <c r="OJI145" s="17"/>
      <c r="OJJ145" s="17"/>
      <c r="OJK145" s="17"/>
      <c r="OJL145" s="17"/>
      <c r="OJM145" s="17"/>
      <c r="OJN145" s="17"/>
      <c r="OJO145" s="17"/>
      <c r="OJP145" s="17"/>
      <c r="OJQ145" s="17"/>
      <c r="OJR145" s="17"/>
      <c r="OJS145" s="17"/>
      <c r="OJT145" s="17"/>
      <c r="OJU145" s="17"/>
      <c r="OJV145" s="17"/>
      <c r="OJW145" s="17"/>
      <c r="OJX145" s="17"/>
      <c r="OJY145" s="17"/>
      <c r="OJZ145" s="17"/>
      <c r="OKA145" s="17"/>
      <c r="OKB145" s="17"/>
      <c r="OKC145" s="17"/>
      <c r="OKD145" s="17"/>
      <c r="OKE145" s="17"/>
      <c r="OKF145" s="17"/>
      <c r="OKG145" s="17"/>
      <c r="OKH145" s="17"/>
      <c r="OKI145" s="17"/>
      <c r="OKJ145" s="17"/>
      <c r="OKK145" s="17"/>
      <c r="OKL145" s="17"/>
      <c r="OKM145" s="17"/>
      <c r="OKN145" s="17"/>
      <c r="OKO145" s="17"/>
      <c r="OKP145" s="17"/>
      <c r="OKQ145" s="17"/>
      <c r="OKR145" s="17"/>
      <c r="OKS145" s="17"/>
      <c r="OKT145" s="17"/>
      <c r="OKU145" s="17"/>
      <c r="OKV145" s="17"/>
      <c r="OKW145" s="17"/>
      <c r="OKX145" s="17"/>
      <c r="OKY145" s="17"/>
      <c r="OKZ145" s="17"/>
      <c r="OLA145" s="17"/>
      <c r="OLB145" s="17"/>
      <c r="OLC145" s="17"/>
      <c r="OLD145" s="17"/>
      <c r="OLE145" s="17"/>
      <c r="OLF145" s="17"/>
      <c r="OLG145" s="17"/>
      <c r="OLH145" s="17"/>
      <c r="OLI145" s="17"/>
      <c r="OLJ145" s="17"/>
      <c r="OLK145" s="17"/>
      <c r="OLL145" s="17"/>
      <c r="OLM145" s="17"/>
      <c r="OLN145" s="17"/>
      <c r="OLO145" s="17"/>
      <c r="OLP145" s="17"/>
      <c r="OLQ145" s="17"/>
      <c r="OLR145" s="17"/>
      <c r="OLS145" s="17"/>
      <c r="OLT145" s="17"/>
      <c r="OLU145" s="17"/>
      <c r="OLV145" s="17"/>
      <c r="OLW145" s="17"/>
      <c r="OLX145" s="17"/>
      <c r="OLY145" s="17"/>
      <c r="OLZ145" s="17"/>
      <c r="OMA145" s="17"/>
      <c r="OMB145" s="17"/>
      <c r="OMC145" s="17"/>
      <c r="OMD145" s="17"/>
      <c r="OME145" s="17"/>
      <c r="OMF145" s="17"/>
      <c r="OMG145" s="17"/>
      <c r="OMH145" s="17"/>
      <c r="OMI145" s="17"/>
      <c r="OMJ145" s="17"/>
      <c r="OMK145" s="17"/>
      <c r="OML145" s="17"/>
      <c r="OMM145" s="17"/>
      <c r="OMN145" s="17"/>
      <c r="OMO145" s="17"/>
      <c r="OMP145" s="17"/>
      <c r="OMQ145" s="17"/>
      <c r="OMR145" s="17"/>
      <c r="OMS145" s="17"/>
      <c r="OMT145" s="17"/>
      <c r="OMU145" s="17"/>
      <c r="OMV145" s="17"/>
      <c r="OMW145" s="17"/>
      <c r="OMX145" s="17"/>
      <c r="OMY145" s="17"/>
      <c r="OMZ145" s="17"/>
      <c r="ONA145" s="17"/>
      <c r="ONB145" s="17"/>
      <c r="ONC145" s="17"/>
      <c r="OND145" s="17"/>
      <c r="ONE145" s="17"/>
      <c r="ONF145" s="17"/>
      <c r="ONG145" s="17"/>
      <c r="ONH145" s="17"/>
      <c r="ONI145" s="17"/>
      <c r="ONJ145" s="17"/>
      <c r="ONK145" s="17"/>
      <c r="ONL145" s="17"/>
      <c r="ONM145" s="17"/>
      <c r="ONN145" s="17"/>
      <c r="ONO145" s="17"/>
      <c r="ONP145" s="17"/>
      <c r="ONQ145" s="17"/>
      <c r="ONR145" s="17"/>
      <c r="ONS145" s="17"/>
      <c r="ONT145" s="17"/>
      <c r="ONU145" s="17"/>
      <c r="ONV145" s="17"/>
      <c r="ONW145" s="17"/>
      <c r="ONX145" s="17"/>
      <c r="ONY145" s="17"/>
      <c r="ONZ145" s="17"/>
      <c r="OOA145" s="17"/>
      <c r="OOB145" s="17"/>
      <c r="OOC145" s="17"/>
      <c r="OOD145" s="17"/>
      <c r="OOE145" s="17"/>
      <c r="OOF145" s="17"/>
      <c r="OOG145" s="17"/>
      <c r="OOH145" s="17"/>
      <c r="OOI145" s="17"/>
      <c r="OOJ145" s="17"/>
      <c r="OOK145" s="17"/>
      <c r="OOL145" s="17"/>
      <c r="OOM145" s="17"/>
      <c r="OON145" s="17"/>
      <c r="OOO145" s="17"/>
      <c r="OOP145" s="17"/>
      <c r="OOQ145" s="17"/>
      <c r="OOR145" s="17"/>
      <c r="OOS145" s="17"/>
      <c r="OOT145" s="17"/>
      <c r="OOU145" s="17"/>
      <c r="OOV145" s="17"/>
      <c r="OOW145" s="17"/>
      <c r="OOX145" s="17"/>
      <c r="OOY145" s="17"/>
      <c r="OOZ145" s="17"/>
      <c r="OPA145" s="17"/>
      <c r="OPB145" s="17"/>
      <c r="OPC145" s="17"/>
      <c r="OPD145" s="17"/>
      <c r="OPE145" s="17"/>
      <c r="OPF145" s="17"/>
      <c r="OPG145" s="17"/>
      <c r="OPH145" s="17"/>
      <c r="OPI145" s="17"/>
      <c r="OPJ145" s="17"/>
      <c r="OPK145" s="17"/>
      <c r="OPL145" s="17"/>
      <c r="OPM145" s="17"/>
      <c r="OPN145" s="17"/>
      <c r="OPO145" s="17"/>
      <c r="OPP145" s="17"/>
      <c r="OPQ145" s="17"/>
      <c r="OPR145" s="17"/>
      <c r="OPS145" s="17"/>
      <c r="OPT145" s="17"/>
      <c r="OPU145" s="17"/>
      <c r="OPV145" s="17"/>
      <c r="OPW145" s="17"/>
      <c r="OPX145" s="17"/>
      <c r="OPY145" s="17"/>
      <c r="OPZ145" s="17"/>
      <c r="OQA145" s="17"/>
      <c r="OQB145" s="17"/>
      <c r="OQC145" s="17"/>
      <c r="OQD145" s="17"/>
      <c r="OQE145" s="17"/>
      <c r="OQF145" s="17"/>
      <c r="OQG145" s="17"/>
      <c r="OQH145" s="17"/>
      <c r="OQI145" s="17"/>
      <c r="OQJ145" s="17"/>
      <c r="OQK145" s="17"/>
      <c r="OQL145" s="17"/>
      <c r="OQM145" s="17"/>
      <c r="OQN145" s="17"/>
      <c r="OQO145" s="17"/>
      <c r="OQP145" s="17"/>
      <c r="OQQ145" s="17"/>
      <c r="OQR145" s="17"/>
      <c r="OQS145" s="17"/>
      <c r="OQT145" s="17"/>
      <c r="OQU145" s="17"/>
      <c r="OQV145" s="17"/>
      <c r="OQW145" s="17"/>
      <c r="OQX145" s="17"/>
      <c r="OQY145" s="17"/>
      <c r="OQZ145" s="17"/>
      <c r="ORA145" s="17"/>
      <c r="ORB145" s="17"/>
      <c r="ORC145" s="17"/>
      <c r="ORD145" s="17"/>
      <c r="ORE145" s="17"/>
      <c r="ORF145" s="17"/>
      <c r="ORG145" s="17"/>
      <c r="ORH145" s="17"/>
      <c r="ORI145" s="17"/>
      <c r="ORJ145" s="17"/>
      <c r="ORK145" s="17"/>
      <c r="ORL145" s="17"/>
      <c r="ORM145" s="17"/>
      <c r="ORN145" s="17"/>
      <c r="ORO145" s="17"/>
      <c r="ORP145" s="17"/>
      <c r="ORQ145" s="17"/>
      <c r="ORR145" s="17"/>
      <c r="ORS145" s="17"/>
      <c r="ORT145" s="17"/>
      <c r="ORU145" s="17"/>
      <c r="ORV145" s="17"/>
      <c r="ORW145" s="17"/>
      <c r="ORX145" s="17"/>
      <c r="ORY145" s="17"/>
      <c r="ORZ145" s="17"/>
      <c r="OSA145" s="17"/>
      <c r="OSB145" s="17"/>
      <c r="OSC145" s="17"/>
      <c r="OSD145" s="17"/>
      <c r="OSE145" s="17"/>
      <c r="OSF145" s="17"/>
      <c r="OSG145" s="17"/>
      <c r="OSH145" s="17"/>
      <c r="OSI145" s="17"/>
      <c r="OSJ145" s="17"/>
      <c r="OSK145" s="17"/>
      <c r="OSL145" s="17"/>
      <c r="OSM145" s="17"/>
      <c r="OSN145" s="17"/>
      <c r="OSO145" s="17"/>
      <c r="OSP145" s="17"/>
      <c r="OSQ145" s="17"/>
      <c r="OSR145" s="17"/>
      <c r="OSS145" s="17"/>
      <c r="OST145" s="17"/>
      <c r="OSU145" s="17"/>
      <c r="OSV145" s="17"/>
      <c r="OSW145" s="17"/>
      <c r="OSX145" s="17"/>
      <c r="OSY145" s="17"/>
      <c r="OSZ145" s="17"/>
      <c r="OTA145" s="17"/>
      <c r="OTB145" s="17"/>
      <c r="OTC145" s="17"/>
      <c r="OTD145" s="17"/>
      <c r="OTE145" s="17"/>
      <c r="OTF145" s="17"/>
      <c r="OTG145" s="17"/>
      <c r="OTH145" s="17"/>
      <c r="OTI145" s="17"/>
      <c r="OTJ145" s="17"/>
      <c r="OTK145" s="17"/>
      <c r="OTL145" s="17"/>
      <c r="OTM145" s="17"/>
      <c r="OTN145" s="17"/>
      <c r="OTO145" s="17"/>
      <c r="OTP145" s="17"/>
      <c r="OTQ145" s="17"/>
      <c r="OTR145" s="17"/>
      <c r="OTS145" s="17"/>
      <c r="OTT145" s="17"/>
      <c r="OTU145" s="17"/>
      <c r="OTV145" s="17"/>
      <c r="OTW145" s="17"/>
      <c r="OTX145" s="17"/>
      <c r="OTY145" s="17"/>
      <c r="OTZ145" s="17"/>
      <c r="OUA145" s="17"/>
      <c r="OUB145" s="17"/>
      <c r="OUC145" s="17"/>
      <c r="OUD145" s="17"/>
      <c r="OUE145" s="17"/>
      <c r="OUF145" s="17"/>
      <c r="OUG145" s="17"/>
      <c r="OUH145" s="17"/>
      <c r="OUI145" s="17"/>
      <c r="OUJ145" s="17"/>
      <c r="OUK145" s="17"/>
      <c r="OUL145" s="17"/>
      <c r="OUM145" s="17"/>
      <c r="OUN145" s="17"/>
      <c r="OUO145" s="17"/>
      <c r="OUP145" s="17"/>
      <c r="OUQ145" s="17"/>
      <c r="OUR145" s="17"/>
      <c r="OUS145" s="17"/>
      <c r="OUT145" s="17"/>
      <c r="OUU145" s="17"/>
      <c r="OUV145" s="17"/>
      <c r="OUW145" s="17"/>
      <c r="OUX145" s="17"/>
      <c r="OUY145" s="17"/>
      <c r="OUZ145" s="17"/>
      <c r="OVA145" s="17"/>
      <c r="OVB145" s="17"/>
      <c r="OVC145" s="17"/>
      <c r="OVD145" s="17"/>
      <c r="OVE145" s="17"/>
      <c r="OVF145" s="17"/>
      <c r="OVG145" s="17"/>
      <c r="OVH145" s="17"/>
      <c r="OVI145" s="17"/>
      <c r="OVJ145" s="17"/>
      <c r="OVK145" s="17"/>
      <c r="OVL145" s="17"/>
      <c r="OVM145" s="17"/>
      <c r="OVN145" s="17"/>
      <c r="OVO145" s="17"/>
      <c r="OVP145" s="17"/>
      <c r="OVQ145" s="17"/>
      <c r="OVR145" s="17"/>
      <c r="OVS145" s="17"/>
      <c r="OVT145" s="17"/>
      <c r="OVU145" s="17"/>
      <c r="OVV145" s="17"/>
      <c r="OVW145" s="17"/>
      <c r="OVX145" s="17"/>
      <c r="OVY145" s="17"/>
      <c r="OVZ145" s="17"/>
      <c r="OWA145" s="17"/>
      <c r="OWB145" s="17"/>
      <c r="OWC145" s="17"/>
      <c r="OWD145" s="17"/>
      <c r="OWE145" s="17"/>
      <c r="OWF145" s="17"/>
      <c r="OWG145" s="17"/>
      <c r="OWH145" s="17"/>
      <c r="OWI145" s="17"/>
      <c r="OWJ145" s="17"/>
      <c r="OWK145" s="17"/>
      <c r="OWL145" s="17"/>
      <c r="OWM145" s="17"/>
      <c r="OWN145" s="17"/>
      <c r="OWO145" s="17"/>
      <c r="OWP145" s="17"/>
      <c r="OWQ145" s="17"/>
      <c r="OWR145" s="17"/>
      <c r="OWS145" s="17"/>
      <c r="OWT145" s="17"/>
      <c r="OWU145" s="17"/>
      <c r="OWV145" s="17"/>
      <c r="OWW145" s="17"/>
      <c r="OWX145" s="17"/>
      <c r="OWY145" s="17"/>
      <c r="OWZ145" s="17"/>
      <c r="OXA145" s="17"/>
      <c r="OXB145" s="17"/>
      <c r="OXC145" s="17"/>
      <c r="OXD145" s="17"/>
      <c r="OXE145" s="17"/>
      <c r="OXF145" s="17"/>
      <c r="OXG145" s="17"/>
      <c r="OXH145" s="17"/>
      <c r="OXI145" s="17"/>
      <c r="OXJ145" s="17"/>
      <c r="OXK145" s="17"/>
      <c r="OXL145" s="17"/>
      <c r="OXM145" s="17"/>
      <c r="OXN145" s="17"/>
      <c r="OXO145" s="17"/>
      <c r="OXP145" s="17"/>
      <c r="OXQ145" s="17"/>
      <c r="OXR145" s="17"/>
      <c r="OXS145" s="17"/>
      <c r="OXT145" s="17"/>
      <c r="OXU145" s="17"/>
      <c r="OXV145" s="17"/>
      <c r="OXW145" s="17"/>
      <c r="OXX145" s="17"/>
      <c r="OXY145" s="17"/>
      <c r="OXZ145" s="17"/>
      <c r="OYA145" s="17"/>
      <c r="OYB145" s="17"/>
      <c r="OYC145" s="17"/>
      <c r="OYD145" s="17"/>
      <c r="OYE145" s="17"/>
      <c r="OYF145" s="17"/>
      <c r="OYG145" s="17"/>
      <c r="OYH145" s="17"/>
      <c r="OYI145" s="17"/>
      <c r="OYJ145" s="17"/>
      <c r="OYK145" s="17"/>
      <c r="OYL145" s="17"/>
      <c r="OYM145" s="17"/>
      <c r="OYN145" s="17"/>
      <c r="OYO145" s="17"/>
      <c r="OYP145" s="17"/>
      <c r="OYQ145" s="17"/>
      <c r="OYR145" s="17"/>
      <c r="OYS145" s="17"/>
      <c r="OYT145" s="17"/>
      <c r="OYU145" s="17"/>
      <c r="OYV145" s="17"/>
      <c r="OYW145" s="17"/>
      <c r="OYX145" s="17"/>
      <c r="OYY145" s="17"/>
      <c r="OYZ145" s="17"/>
      <c r="OZA145" s="17"/>
      <c r="OZB145" s="17"/>
      <c r="OZC145" s="17"/>
      <c r="OZD145" s="17"/>
      <c r="OZE145" s="17"/>
      <c r="OZF145" s="17"/>
      <c r="OZG145" s="17"/>
      <c r="OZH145" s="17"/>
      <c r="OZI145" s="17"/>
      <c r="OZJ145" s="17"/>
      <c r="OZK145" s="17"/>
      <c r="OZL145" s="17"/>
      <c r="OZM145" s="17"/>
      <c r="OZN145" s="17"/>
      <c r="OZO145" s="17"/>
      <c r="OZP145" s="17"/>
      <c r="OZQ145" s="17"/>
      <c r="OZR145" s="17"/>
      <c r="OZS145" s="17"/>
      <c r="OZT145" s="17"/>
      <c r="OZU145" s="17"/>
      <c r="OZV145" s="17"/>
      <c r="OZW145" s="17"/>
      <c r="OZX145" s="17"/>
      <c r="OZY145" s="17"/>
      <c r="OZZ145" s="17"/>
      <c r="PAA145" s="17"/>
      <c r="PAB145" s="17"/>
      <c r="PAC145" s="17"/>
      <c r="PAD145" s="17"/>
      <c r="PAE145" s="17"/>
      <c r="PAF145" s="17"/>
      <c r="PAG145" s="17"/>
      <c r="PAH145" s="17"/>
      <c r="PAI145" s="17"/>
      <c r="PAJ145" s="17"/>
      <c r="PAK145" s="17"/>
      <c r="PAL145" s="17"/>
      <c r="PAM145" s="17"/>
      <c r="PAN145" s="17"/>
      <c r="PAO145" s="17"/>
      <c r="PAP145" s="17"/>
      <c r="PAQ145" s="17"/>
      <c r="PAR145" s="17"/>
      <c r="PAS145" s="17"/>
      <c r="PAT145" s="17"/>
      <c r="PAU145" s="17"/>
      <c r="PAV145" s="17"/>
      <c r="PAW145" s="17"/>
      <c r="PAX145" s="17"/>
      <c r="PAY145" s="17"/>
      <c r="PAZ145" s="17"/>
      <c r="PBA145" s="17"/>
      <c r="PBB145" s="17"/>
      <c r="PBC145" s="17"/>
      <c r="PBD145" s="17"/>
      <c r="PBE145" s="17"/>
      <c r="PBF145" s="17"/>
      <c r="PBG145" s="17"/>
      <c r="PBH145" s="17"/>
      <c r="PBI145" s="17"/>
      <c r="PBJ145" s="17"/>
      <c r="PBK145" s="17"/>
      <c r="PBL145" s="17"/>
      <c r="PBM145" s="17"/>
      <c r="PBN145" s="17"/>
      <c r="PBO145" s="17"/>
      <c r="PBP145" s="17"/>
      <c r="PBQ145" s="17"/>
      <c r="PBR145" s="17"/>
      <c r="PBS145" s="17"/>
      <c r="PBT145" s="17"/>
      <c r="PBU145" s="17"/>
      <c r="PBV145" s="17"/>
      <c r="PBW145" s="17"/>
      <c r="PBX145" s="17"/>
      <c r="PBY145" s="17"/>
      <c r="PBZ145" s="17"/>
      <c r="PCA145" s="17"/>
      <c r="PCB145" s="17"/>
      <c r="PCC145" s="17"/>
      <c r="PCD145" s="17"/>
      <c r="PCE145" s="17"/>
      <c r="PCF145" s="17"/>
      <c r="PCG145" s="17"/>
      <c r="PCH145" s="17"/>
      <c r="PCI145" s="17"/>
      <c r="PCJ145" s="17"/>
      <c r="PCK145" s="17"/>
      <c r="PCL145" s="17"/>
      <c r="PCM145" s="17"/>
      <c r="PCN145" s="17"/>
      <c r="PCO145" s="17"/>
      <c r="PCP145" s="17"/>
      <c r="PCQ145" s="17"/>
      <c r="PCR145" s="17"/>
      <c r="PCS145" s="17"/>
      <c r="PCT145" s="17"/>
      <c r="PCU145" s="17"/>
      <c r="PCV145" s="17"/>
      <c r="PCW145" s="17"/>
      <c r="PCX145" s="17"/>
      <c r="PCY145" s="17"/>
      <c r="PCZ145" s="17"/>
      <c r="PDA145" s="17"/>
      <c r="PDB145" s="17"/>
      <c r="PDC145" s="17"/>
      <c r="PDD145" s="17"/>
      <c r="PDE145" s="17"/>
      <c r="PDF145" s="17"/>
      <c r="PDG145" s="17"/>
      <c r="PDH145" s="17"/>
      <c r="PDI145" s="17"/>
      <c r="PDJ145" s="17"/>
      <c r="PDK145" s="17"/>
      <c r="PDL145" s="17"/>
      <c r="PDM145" s="17"/>
      <c r="PDN145" s="17"/>
      <c r="PDO145" s="17"/>
      <c r="PDP145" s="17"/>
      <c r="PDQ145" s="17"/>
      <c r="PDR145" s="17"/>
      <c r="PDS145" s="17"/>
      <c r="PDT145" s="17"/>
      <c r="PDU145" s="17"/>
      <c r="PDV145" s="17"/>
      <c r="PDW145" s="17"/>
      <c r="PDX145" s="17"/>
      <c r="PDY145" s="17"/>
      <c r="PDZ145" s="17"/>
      <c r="PEA145" s="17"/>
      <c r="PEB145" s="17"/>
      <c r="PEC145" s="17"/>
      <c r="PED145" s="17"/>
      <c r="PEE145" s="17"/>
      <c r="PEF145" s="17"/>
      <c r="PEG145" s="17"/>
      <c r="PEH145" s="17"/>
      <c r="PEI145" s="17"/>
      <c r="PEJ145" s="17"/>
      <c r="PEK145" s="17"/>
      <c r="PEL145" s="17"/>
      <c r="PEM145" s="17"/>
      <c r="PEN145" s="17"/>
      <c r="PEO145" s="17"/>
      <c r="PEP145" s="17"/>
      <c r="PEQ145" s="17"/>
      <c r="PER145" s="17"/>
      <c r="PES145" s="17"/>
      <c r="PET145" s="17"/>
      <c r="PEU145" s="17"/>
      <c r="PEV145" s="17"/>
      <c r="PEW145" s="17"/>
      <c r="PEX145" s="17"/>
      <c r="PEY145" s="17"/>
      <c r="PEZ145" s="17"/>
      <c r="PFA145" s="17"/>
      <c r="PFB145" s="17"/>
      <c r="PFC145" s="17"/>
      <c r="PFD145" s="17"/>
      <c r="PFE145" s="17"/>
      <c r="PFF145" s="17"/>
      <c r="PFG145" s="17"/>
      <c r="PFH145" s="17"/>
      <c r="PFI145" s="17"/>
      <c r="PFJ145" s="17"/>
      <c r="PFK145" s="17"/>
      <c r="PFL145" s="17"/>
      <c r="PFM145" s="17"/>
      <c r="PFN145" s="17"/>
      <c r="PFO145" s="17"/>
      <c r="PFP145" s="17"/>
      <c r="PFQ145" s="17"/>
      <c r="PFR145" s="17"/>
      <c r="PFS145" s="17"/>
      <c r="PFT145" s="17"/>
      <c r="PFU145" s="17"/>
      <c r="PFV145" s="17"/>
      <c r="PFW145" s="17"/>
      <c r="PFX145" s="17"/>
      <c r="PFY145" s="17"/>
      <c r="PFZ145" s="17"/>
      <c r="PGA145" s="17"/>
      <c r="PGB145" s="17"/>
      <c r="PGC145" s="17"/>
      <c r="PGD145" s="17"/>
      <c r="PGE145" s="17"/>
      <c r="PGF145" s="17"/>
      <c r="PGG145" s="17"/>
      <c r="PGH145" s="17"/>
      <c r="PGI145" s="17"/>
      <c r="PGJ145" s="17"/>
      <c r="PGK145" s="17"/>
      <c r="PGL145" s="17"/>
      <c r="PGM145" s="17"/>
      <c r="PGN145" s="17"/>
      <c r="PGO145" s="17"/>
      <c r="PGP145" s="17"/>
      <c r="PGQ145" s="17"/>
      <c r="PGR145" s="17"/>
      <c r="PGS145" s="17"/>
      <c r="PGT145" s="17"/>
      <c r="PGU145" s="17"/>
      <c r="PGV145" s="17"/>
      <c r="PGW145" s="17"/>
      <c r="PGX145" s="17"/>
      <c r="PGY145" s="17"/>
      <c r="PGZ145" s="17"/>
      <c r="PHA145" s="17"/>
      <c r="PHB145" s="17"/>
      <c r="PHC145" s="17"/>
      <c r="PHD145" s="17"/>
      <c r="PHE145" s="17"/>
      <c r="PHF145" s="17"/>
      <c r="PHG145" s="17"/>
      <c r="PHH145" s="17"/>
      <c r="PHI145" s="17"/>
      <c r="PHJ145" s="17"/>
      <c r="PHK145" s="17"/>
      <c r="PHL145" s="17"/>
      <c r="PHM145" s="17"/>
      <c r="PHN145" s="17"/>
      <c r="PHO145" s="17"/>
      <c r="PHP145" s="17"/>
      <c r="PHQ145" s="17"/>
      <c r="PHR145" s="17"/>
      <c r="PHS145" s="17"/>
      <c r="PHT145" s="17"/>
      <c r="PHU145" s="17"/>
      <c r="PHV145" s="17"/>
      <c r="PHW145" s="17"/>
      <c r="PHX145" s="17"/>
      <c r="PHY145" s="17"/>
      <c r="PHZ145" s="17"/>
      <c r="PIA145" s="17"/>
      <c r="PIB145" s="17"/>
      <c r="PIC145" s="17"/>
      <c r="PID145" s="17"/>
      <c r="PIE145" s="17"/>
      <c r="PIF145" s="17"/>
      <c r="PIG145" s="17"/>
      <c r="PIH145" s="17"/>
      <c r="PII145" s="17"/>
      <c r="PIJ145" s="17"/>
      <c r="PIK145" s="17"/>
      <c r="PIL145" s="17"/>
      <c r="PIM145" s="17"/>
      <c r="PIN145" s="17"/>
      <c r="PIO145" s="17"/>
      <c r="PIP145" s="17"/>
      <c r="PIQ145" s="17"/>
      <c r="PIR145" s="17"/>
      <c r="PIS145" s="17"/>
      <c r="PIT145" s="17"/>
      <c r="PIU145" s="17"/>
      <c r="PIV145" s="17"/>
      <c r="PIW145" s="17"/>
      <c r="PIX145" s="17"/>
      <c r="PIY145" s="17"/>
      <c r="PIZ145" s="17"/>
      <c r="PJA145" s="17"/>
      <c r="PJB145" s="17"/>
      <c r="PJC145" s="17"/>
      <c r="PJD145" s="17"/>
      <c r="PJE145" s="17"/>
      <c r="PJF145" s="17"/>
      <c r="PJG145" s="17"/>
      <c r="PJH145" s="17"/>
      <c r="PJI145" s="17"/>
      <c r="PJJ145" s="17"/>
      <c r="PJK145" s="17"/>
      <c r="PJL145" s="17"/>
      <c r="PJM145" s="17"/>
      <c r="PJN145" s="17"/>
      <c r="PJO145" s="17"/>
      <c r="PJP145" s="17"/>
      <c r="PJQ145" s="17"/>
      <c r="PJR145" s="17"/>
      <c r="PJS145" s="17"/>
      <c r="PJT145" s="17"/>
      <c r="PJU145" s="17"/>
      <c r="PJV145" s="17"/>
      <c r="PJW145" s="17"/>
      <c r="PJX145" s="17"/>
      <c r="PJY145" s="17"/>
      <c r="PJZ145" s="17"/>
      <c r="PKA145" s="17"/>
      <c r="PKB145" s="17"/>
      <c r="PKC145" s="17"/>
      <c r="PKD145" s="17"/>
      <c r="PKE145" s="17"/>
      <c r="PKF145" s="17"/>
      <c r="PKG145" s="17"/>
      <c r="PKH145" s="17"/>
      <c r="PKI145" s="17"/>
      <c r="PKJ145" s="17"/>
      <c r="PKK145" s="17"/>
      <c r="PKL145" s="17"/>
      <c r="PKM145" s="17"/>
      <c r="PKN145" s="17"/>
      <c r="PKO145" s="17"/>
      <c r="PKP145" s="17"/>
      <c r="PKQ145" s="17"/>
      <c r="PKR145" s="17"/>
      <c r="PKS145" s="17"/>
      <c r="PKT145" s="17"/>
      <c r="PKU145" s="17"/>
      <c r="PKV145" s="17"/>
      <c r="PKW145" s="17"/>
      <c r="PKX145" s="17"/>
      <c r="PKY145" s="17"/>
      <c r="PKZ145" s="17"/>
      <c r="PLA145" s="17"/>
      <c r="PLB145" s="17"/>
      <c r="PLC145" s="17"/>
      <c r="PLD145" s="17"/>
      <c r="PLE145" s="17"/>
      <c r="PLF145" s="17"/>
      <c r="PLG145" s="17"/>
      <c r="PLH145" s="17"/>
      <c r="PLI145" s="17"/>
      <c r="PLJ145" s="17"/>
      <c r="PLK145" s="17"/>
      <c r="PLL145" s="17"/>
      <c r="PLM145" s="17"/>
      <c r="PLN145" s="17"/>
      <c r="PLO145" s="17"/>
      <c r="PLP145" s="17"/>
      <c r="PLQ145" s="17"/>
      <c r="PLR145" s="17"/>
      <c r="PLS145" s="17"/>
      <c r="PLT145" s="17"/>
      <c r="PLU145" s="17"/>
      <c r="PLV145" s="17"/>
      <c r="PLW145" s="17"/>
      <c r="PLX145" s="17"/>
      <c r="PLY145" s="17"/>
      <c r="PLZ145" s="17"/>
      <c r="PMA145" s="17"/>
      <c r="PMB145" s="17"/>
      <c r="PMC145" s="17"/>
      <c r="PMD145" s="17"/>
      <c r="PME145" s="17"/>
      <c r="PMF145" s="17"/>
      <c r="PMG145" s="17"/>
      <c r="PMH145" s="17"/>
      <c r="PMI145" s="17"/>
      <c r="PMJ145" s="17"/>
      <c r="PMK145" s="17"/>
      <c r="PML145" s="17"/>
      <c r="PMM145" s="17"/>
      <c r="PMN145" s="17"/>
      <c r="PMO145" s="17"/>
      <c r="PMP145" s="17"/>
      <c r="PMQ145" s="17"/>
      <c r="PMR145" s="17"/>
      <c r="PMS145" s="17"/>
      <c r="PMT145" s="17"/>
      <c r="PMU145" s="17"/>
      <c r="PMV145" s="17"/>
      <c r="PMW145" s="17"/>
      <c r="PMX145" s="17"/>
      <c r="PMY145" s="17"/>
      <c r="PMZ145" s="17"/>
      <c r="PNA145" s="17"/>
      <c r="PNB145" s="17"/>
      <c r="PNC145" s="17"/>
      <c r="PND145" s="17"/>
      <c r="PNE145" s="17"/>
      <c r="PNF145" s="17"/>
      <c r="PNG145" s="17"/>
      <c r="PNH145" s="17"/>
      <c r="PNI145" s="17"/>
      <c r="PNJ145" s="17"/>
      <c r="PNK145" s="17"/>
      <c r="PNL145" s="17"/>
      <c r="PNM145" s="17"/>
      <c r="PNN145" s="17"/>
      <c r="PNO145" s="17"/>
      <c r="PNP145" s="17"/>
      <c r="PNQ145" s="17"/>
      <c r="PNR145" s="17"/>
      <c r="PNS145" s="17"/>
      <c r="PNT145" s="17"/>
      <c r="PNU145" s="17"/>
      <c r="PNV145" s="17"/>
      <c r="PNW145" s="17"/>
      <c r="PNX145" s="17"/>
      <c r="PNY145" s="17"/>
      <c r="PNZ145" s="17"/>
      <c r="POA145" s="17"/>
      <c r="POB145" s="17"/>
      <c r="POC145" s="17"/>
      <c r="POD145" s="17"/>
      <c r="POE145" s="17"/>
      <c r="POF145" s="17"/>
      <c r="POG145" s="17"/>
      <c r="POH145" s="17"/>
      <c r="POI145" s="17"/>
      <c r="POJ145" s="17"/>
      <c r="POK145" s="17"/>
      <c r="POL145" s="17"/>
      <c r="POM145" s="17"/>
      <c r="PON145" s="17"/>
      <c r="POO145" s="17"/>
      <c r="POP145" s="17"/>
      <c r="POQ145" s="17"/>
      <c r="POR145" s="17"/>
      <c r="POS145" s="17"/>
      <c r="POT145" s="17"/>
      <c r="POU145" s="17"/>
      <c r="POV145" s="17"/>
      <c r="POW145" s="17"/>
      <c r="POX145" s="17"/>
      <c r="POY145" s="17"/>
      <c r="POZ145" s="17"/>
      <c r="PPA145" s="17"/>
      <c r="PPB145" s="17"/>
      <c r="PPC145" s="17"/>
      <c r="PPD145" s="17"/>
      <c r="PPE145" s="17"/>
      <c r="PPF145" s="17"/>
      <c r="PPG145" s="17"/>
      <c r="PPH145" s="17"/>
      <c r="PPI145" s="17"/>
      <c r="PPJ145" s="17"/>
      <c r="PPK145" s="17"/>
      <c r="PPL145" s="17"/>
      <c r="PPM145" s="17"/>
      <c r="PPN145" s="17"/>
      <c r="PPO145" s="17"/>
      <c r="PPP145" s="17"/>
      <c r="PPQ145" s="17"/>
      <c r="PPR145" s="17"/>
      <c r="PPS145" s="17"/>
      <c r="PPT145" s="17"/>
      <c r="PPU145" s="17"/>
      <c r="PPV145" s="17"/>
      <c r="PPW145" s="17"/>
      <c r="PPX145" s="17"/>
      <c r="PPY145" s="17"/>
      <c r="PPZ145" s="17"/>
      <c r="PQA145" s="17"/>
      <c r="PQB145" s="17"/>
      <c r="PQC145" s="17"/>
      <c r="PQD145" s="17"/>
      <c r="PQE145" s="17"/>
      <c r="PQF145" s="17"/>
      <c r="PQG145" s="17"/>
      <c r="PQH145" s="17"/>
      <c r="PQI145" s="17"/>
      <c r="PQJ145" s="17"/>
      <c r="PQK145" s="17"/>
      <c r="PQL145" s="17"/>
      <c r="PQM145" s="17"/>
      <c r="PQN145" s="17"/>
      <c r="PQO145" s="17"/>
      <c r="PQP145" s="17"/>
      <c r="PQQ145" s="17"/>
      <c r="PQR145" s="17"/>
      <c r="PQS145" s="17"/>
      <c r="PQT145" s="17"/>
      <c r="PQU145" s="17"/>
      <c r="PQV145" s="17"/>
      <c r="PQW145" s="17"/>
      <c r="PQX145" s="17"/>
      <c r="PQY145" s="17"/>
      <c r="PQZ145" s="17"/>
      <c r="PRA145" s="17"/>
      <c r="PRB145" s="17"/>
      <c r="PRC145" s="17"/>
      <c r="PRD145" s="17"/>
      <c r="PRE145" s="17"/>
      <c r="PRF145" s="17"/>
      <c r="PRG145" s="17"/>
      <c r="PRH145" s="17"/>
      <c r="PRI145" s="17"/>
      <c r="PRJ145" s="17"/>
      <c r="PRK145" s="17"/>
      <c r="PRL145" s="17"/>
      <c r="PRM145" s="17"/>
      <c r="PRN145" s="17"/>
      <c r="PRO145" s="17"/>
      <c r="PRP145" s="17"/>
      <c r="PRQ145" s="17"/>
      <c r="PRR145" s="17"/>
      <c r="PRS145" s="17"/>
      <c r="PRT145" s="17"/>
      <c r="PRU145" s="17"/>
      <c r="PRV145" s="17"/>
      <c r="PRW145" s="17"/>
      <c r="PRX145" s="17"/>
      <c r="PRY145" s="17"/>
      <c r="PRZ145" s="17"/>
      <c r="PSA145" s="17"/>
      <c r="PSB145" s="17"/>
      <c r="PSC145" s="17"/>
      <c r="PSD145" s="17"/>
      <c r="PSE145" s="17"/>
      <c r="PSF145" s="17"/>
      <c r="PSG145" s="17"/>
      <c r="PSH145" s="17"/>
      <c r="PSI145" s="17"/>
      <c r="PSJ145" s="17"/>
      <c r="PSK145" s="17"/>
      <c r="PSL145" s="17"/>
      <c r="PSM145" s="17"/>
      <c r="PSN145" s="17"/>
      <c r="PSO145" s="17"/>
      <c r="PSP145" s="17"/>
      <c r="PSQ145" s="17"/>
      <c r="PSR145" s="17"/>
      <c r="PSS145" s="17"/>
      <c r="PST145" s="17"/>
      <c r="PSU145" s="17"/>
      <c r="PSV145" s="17"/>
      <c r="PSW145" s="17"/>
      <c r="PSX145" s="17"/>
      <c r="PSY145" s="17"/>
      <c r="PSZ145" s="17"/>
      <c r="PTA145" s="17"/>
      <c r="PTB145" s="17"/>
      <c r="PTC145" s="17"/>
      <c r="PTD145" s="17"/>
      <c r="PTE145" s="17"/>
      <c r="PTF145" s="17"/>
      <c r="PTG145" s="17"/>
      <c r="PTH145" s="17"/>
      <c r="PTI145" s="17"/>
      <c r="PTJ145" s="17"/>
      <c r="PTK145" s="17"/>
      <c r="PTL145" s="17"/>
      <c r="PTM145" s="17"/>
      <c r="PTN145" s="17"/>
      <c r="PTO145" s="17"/>
      <c r="PTP145" s="17"/>
      <c r="PTQ145" s="17"/>
      <c r="PTR145" s="17"/>
      <c r="PTS145" s="17"/>
      <c r="PTT145" s="17"/>
      <c r="PTU145" s="17"/>
      <c r="PTV145" s="17"/>
      <c r="PTW145" s="17"/>
      <c r="PTX145" s="17"/>
      <c r="PTY145" s="17"/>
      <c r="PTZ145" s="17"/>
      <c r="PUA145" s="17"/>
      <c r="PUB145" s="17"/>
      <c r="PUC145" s="17"/>
      <c r="PUD145" s="17"/>
      <c r="PUE145" s="17"/>
      <c r="PUF145" s="17"/>
      <c r="PUG145" s="17"/>
      <c r="PUH145" s="17"/>
      <c r="PUI145" s="17"/>
      <c r="PUJ145" s="17"/>
      <c r="PUK145" s="17"/>
      <c r="PUL145" s="17"/>
      <c r="PUM145" s="17"/>
      <c r="PUN145" s="17"/>
      <c r="PUO145" s="17"/>
      <c r="PUP145" s="17"/>
      <c r="PUQ145" s="17"/>
      <c r="PUR145" s="17"/>
      <c r="PUS145" s="17"/>
      <c r="PUT145" s="17"/>
      <c r="PUU145" s="17"/>
      <c r="PUV145" s="17"/>
      <c r="PUW145" s="17"/>
      <c r="PUX145" s="17"/>
      <c r="PUY145" s="17"/>
      <c r="PUZ145" s="17"/>
      <c r="PVA145" s="17"/>
      <c r="PVB145" s="17"/>
      <c r="PVC145" s="17"/>
      <c r="PVD145" s="17"/>
      <c r="PVE145" s="17"/>
      <c r="PVF145" s="17"/>
      <c r="PVG145" s="17"/>
      <c r="PVH145" s="17"/>
      <c r="PVI145" s="17"/>
      <c r="PVJ145" s="17"/>
      <c r="PVK145" s="17"/>
      <c r="PVL145" s="17"/>
      <c r="PVM145" s="17"/>
      <c r="PVN145" s="17"/>
      <c r="PVO145" s="17"/>
      <c r="PVP145" s="17"/>
      <c r="PVQ145" s="17"/>
      <c r="PVR145" s="17"/>
      <c r="PVS145" s="17"/>
      <c r="PVT145" s="17"/>
      <c r="PVU145" s="17"/>
      <c r="PVV145" s="17"/>
      <c r="PVW145" s="17"/>
      <c r="PVX145" s="17"/>
      <c r="PVY145" s="17"/>
      <c r="PVZ145" s="17"/>
      <c r="PWA145" s="17"/>
      <c r="PWB145" s="17"/>
      <c r="PWC145" s="17"/>
      <c r="PWD145" s="17"/>
      <c r="PWE145" s="17"/>
      <c r="PWF145" s="17"/>
      <c r="PWG145" s="17"/>
      <c r="PWH145" s="17"/>
      <c r="PWI145" s="17"/>
      <c r="PWJ145" s="17"/>
      <c r="PWK145" s="17"/>
      <c r="PWL145" s="17"/>
      <c r="PWM145" s="17"/>
      <c r="PWN145" s="17"/>
      <c r="PWO145" s="17"/>
      <c r="PWP145" s="17"/>
      <c r="PWQ145" s="17"/>
      <c r="PWR145" s="17"/>
      <c r="PWS145" s="17"/>
      <c r="PWT145" s="17"/>
      <c r="PWU145" s="17"/>
      <c r="PWV145" s="17"/>
      <c r="PWW145" s="17"/>
      <c r="PWX145" s="17"/>
      <c r="PWY145" s="17"/>
      <c r="PWZ145" s="17"/>
      <c r="PXA145" s="17"/>
      <c r="PXB145" s="17"/>
      <c r="PXC145" s="17"/>
      <c r="PXD145" s="17"/>
      <c r="PXE145" s="17"/>
      <c r="PXF145" s="17"/>
      <c r="PXG145" s="17"/>
      <c r="PXH145" s="17"/>
      <c r="PXI145" s="17"/>
      <c r="PXJ145" s="17"/>
      <c r="PXK145" s="17"/>
      <c r="PXL145" s="17"/>
      <c r="PXM145" s="17"/>
      <c r="PXN145" s="17"/>
      <c r="PXO145" s="17"/>
      <c r="PXP145" s="17"/>
      <c r="PXQ145" s="17"/>
      <c r="PXR145" s="17"/>
      <c r="PXS145" s="17"/>
      <c r="PXT145" s="17"/>
      <c r="PXU145" s="17"/>
      <c r="PXV145" s="17"/>
      <c r="PXW145" s="17"/>
      <c r="PXX145" s="17"/>
      <c r="PXY145" s="17"/>
      <c r="PXZ145" s="17"/>
      <c r="PYA145" s="17"/>
      <c r="PYB145" s="17"/>
      <c r="PYC145" s="17"/>
      <c r="PYD145" s="17"/>
      <c r="PYE145" s="17"/>
      <c r="PYF145" s="17"/>
      <c r="PYG145" s="17"/>
      <c r="PYH145" s="17"/>
      <c r="PYI145" s="17"/>
      <c r="PYJ145" s="17"/>
      <c r="PYK145" s="17"/>
      <c r="PYL145" s="17"/>
      <c r="PYM145" s="17"/>
      <c r="PYN145" s="17"/>
      <c r="PYO145" s="17"/>
      <c r="PYP145" s="17"/>
      <c r="PYQ145" s="17"/>
      <c r="PYR145" s="17"/>
      <c r="PYS145" s="17"/>
      <c r="PYT145" s="17"/>
      <c r="PYU145" s="17"/>
      <c r="PYV145" s="17"/>
      <c r="PYW145" s="17"/>
      <c r="PYX145" s="17"/>
      <c r="PYY145" s="17"/>
      <c r="PYZ145" s="17"/>
      <c r="PZA145" s="17"/>
      <c r="PZB145" s="17"/>
      <c r="PZC145" s="17"/>
      <c r="PZD145" s="17"/>
      <c r="PZE145" s="17"/>
      <c r="PZF145" s="17"/>
      <c r="PZG145" s="17"/>
      <c r="PZH145" s="17"/>
      <c r="PZI145" s="17"/>
      <c r="PZJ145" s="17"/>
      <c r="PZK145" s="17"/>
      <c r="PZL145" s="17"/>
      <c r="PZM145" s="17"/>
      <c r="PZN145" s="17"/>
      <c r="PZO145" s="17"/>
      <c r="PZP145" s="17"/>
      <c r="PZQ145" s="17"/>
      <c r="PZR145" s="17"/>
      <c r="PZS145" s="17"/>
      <c r="PZT145" s="17"/>
      <c r="PZU145" s="17"/>
      <c r="PZV145" s="17"/>
      <c r="PZW145" s="17"/>
      <c r="PZX145" s="17"/>
      <c r="PZY145" s="17"/>
      <c r="PZZ145" s="17"/>
      <c r="QAA145" s="17"/>
      <c r="QAB145" s="17"/>
      <c r="QAC145" s="17"/>
      <c r="QAD145" s="17"/>
      <c r="QAE145" s="17"/>
      <c r="QAF145" s="17"/>
      <c r="QAG145" s="17"/>
      <c r="QAH145" s="17"/>
      <c r="QAI145" s="17"/>
      <c r="QAJ145" s="17"/>
      <c r="QAK145" s="17"/>
      <c r="QAL145" s="17"/>
      <c r="QAM145" s="17"/>
      <c r="QAN145" s="17"/>
      <c r="QAO145" s="17"/>
      <c r="QAP145" s="17"/>
      <c r="QAQ145" s="17"/>
      <c r="QAR145" s="17"/>
      <c r="QAS145" s="17"/>
      <c r="QAT145" s="17"/>
      <c r="QAU145" s="17"/>
      <c r="QAV145" s="17"/>
      <c r="QAW145" s="17"/>
      <c r="QAX145" s="17"/>
      <c r="QAY145" s="17"/>
      <c r="QAZ145" s="17"/>
      <c r="QBA145" s="17"/>
      <c r="QBB145" s="17"/>
      <c r="QBC145" s="17"/>
      <c r="QBD145" s="17"/>
      <c r="QBE145" s="17"/>
      <c r="QBF145" s="17"/>
      <c r="QBG145" s="17"/>
      <c r="QBH145" s="17"/>
      <c r="QBI145" s="17"/>
      <c r="QBJ145" s="17"/>
      <c r="QBK145" s="17"/>
      <c r="QBL145" s="17"/>
      <c r="QBM145" s="17"/>
      <c r="QBN145" s="17"/>
      <c r="QBO145" s="17"/>
      <c r="QBP145" s="17"/>
      <c r="QBQ145" s="17"/>
      <c r="QBR145" s="17"/>
      <c r="QBS145" s="17"/>
      <c r="QBT145" s="17"/>
      <c r="QBU145" s="17"/>
      <c r="QBV145" s="17"/>
      <c r="QBW145" s="17"/>
      <c r="QBX145" s="17"/>
      <c r="QBY145" s="17"/>
      <c r="QBZ145" s="17"/>
      <c r="QCA145" s="17"/>
      <c r="QCB145" s="17"/>
      <c r="QCC145" s="17"/>
      <c r="QCD145" s="17"/>
      <c r="QCE145" s="17"/>
      <c r="QCF145" s="17"/>
      <c r="QCG145" s="17"/>
      <c r="QCH145" s="17"/>
      <c r="QCI145" s="17"/>
      <c r="QCJ145" s="17"/>
      <c r="QCK145" s="17"/>
      <c r="QCL145" s="17"/>
      <c r="QCM145" s="17"/>
      <c r="QCN145" s="17"/>
      <c r="QCO145" s="17"/>
      <c r="QCP145" s="17"/>
      <c r="QCQ145" s="17"/>
      <c r="QCR145" s="17"/>
      <c r="QCS145" s="17"/>
      <c r="QCT145" s="17"/>
      <c r="QCU145" s="17"/>
      <c r="QCV145" s="17"/>
      <c r="QCW145" s="17"/>
      <c r="QCX145" s="17"/>
      <c r="QCY145" s="17"/>
      <c r="QCZ145" s="17"/>
      <c r="QDA145" s="17"/>
      <c r="QDB145" s="17"/>
      <c r="QDC145" s="17"/>
      <c r="QDD145" s="17"/>
      <c r="QDE145" s="17"/>
      <c r="QDF145" s="17"/>
      <c r="QDG145" s="17"/>
      <c r="QDH145" s="17"/>
      <c r="QDI145" s="17"/>
      <c r="QDJ145" s="17"/>
      <c r="QDK145" s="17"/>
      <c r="QDL145" s="17"/>
      <c r="QDM145" s="17"/>
      <c r="QDN145" s="17"/>
      <c r="QDO145" s="17"/>
      <c r="QDP145" s="17"/>
      <c r="QDQ145" s="17"/>
      <c r="QDR145" s="17"/>
      <c r="QDS145" s="17"/>
      <c r="QDT145" s="17"/>
      <c r="QDU145" s="17"/>
      <c r="QDV145" s="17"/>
      <c r="QDW145" s="17"/>
      <c r="QDX145" s="17"/>
      <c r="QDY145" s="17"/>
      <c r="QDZ145" s="17"/>
      <c r="QEA145" s="17"/>
      <c r="QEB145" s="17"/>
      <c r="QEC145" s="17"/>
      <c r="QED145" s="17"/>
      <c r="QEE145" s="17"/>
      <c r="QEF145" s="17"/>
      <c r="QEG145" s="17"/>
      <c r="QEH145" s="17"/>
      <c r="QEI145" s="17"/>
      <c r="QEJ145" s="17"/>
      <c r="QEK145" s="17"/>
      <c r="QEL145" s="17"/>
      <c r="QEM145" s="17"/>
      <c r="QEN145" s="17"/>
      <c r="QEO145" s="17"/>
      <c r="QEP145" s="17"/>
      <c r="QEQ145" s="17"/>
      <c r="QER145" s="17"/>
      <c r="QES145" s="17"/>
      <c r="QET145" s="17"/>
      <c r="QEU145" s="17"/>
      <c r="QEV145" s="17"/>
      <c r="QEW145" s="17"/>
      <c r="QEX145" s="17"/>
      <c r="QEY145" s="17"/>
      <c r="QEZ145" s="17"/>
      <c r="QFA145" s="17"/>
      <c r="QFB145" s="17"/>
      <c r="QFC145" s="17"/>
      <c r="QFD145" s="17"/>
      <c r="QFE145" s="17"/>
      <c r="QFF145" s="17"/>
      <c r="QFG145" s="17"/>
      <c r="QFH145" s="17"/>
      <c r="QFI145" s="17"/>
      <c r="QFJ145" s="17"/>
      <c r="QFK145" s="17"/>
      <c r="QFL145" s="17"/>
      <c r="QFM145" s="17"/>
      <c r="QFN145" s="17"/>
      <c r="QFO145" s="17"/>
      <c r="QFP145" s="17"/>
      <c r="QFQ145" s="17"/>
      <c r="QFR145" s="17"/>
      <c r="QFS145" s="17"/>
      <c r="QFT145" s="17"/>
      <c r="QFU145" s="17"/>
      <c r="QFV145" s="17"/>
      <c r="QFW145" s="17"/>
      <c r="QFX145" s="17"/>
      <c r="QFY145" s="17"/>
      <c r="QFZ145" s="17"/>
      <c r="QGA145" s="17"/>
      <c r="QGB145" s="17"/>
      <c r="QGC145" s="17"/>
      <c r="QGD145" s="17"/>
      <c r="QGE145" s="17"/>
      <c r="QGF145" s="17"/>
      <c r="QGG145" s="17"/>
      <c r="QGH145" s="17"/>
      <c r="QGI145" s="17"/>
      <c r="QGJ145" s="17"/>
      <c r="QGK145" s="17"/>
      <c r="QGL145" s="17"/>
      <c r="QGM145" s="17"/>
      <c r="QGN145" s="17"/>
      <c r="QGO145" s="17"/>
      <c r="QGP145" s="17"/>
      <c r="QGQ145" s="17"/>
      <c r="QGR145" s="17"/>
      <c r="QGS145" s="17"/>
      <c r="QGT145" s="17"/>
      <c r="QGU145" s="17"/>
      <c r="QGV145" s="17"/>
      <c r="QGW145" s="17"/>
      <c r="QGX145" s="17"/>
      <c r="QGY145" s="17"/>
      <c r="QGZ145" s="17"/>
      <c r="QHA145" s="17"/>
      <c r="QHB145" s="17"/>
      <c r="QHC145" s="17"/>
      <c r="QHD145" s="17"/>
      <c r="QHE145" s="17"/>
      <c r="QHF145" s="17"/>
      <c r="QHG145" s="17"/>
      <c r="QHH145" s="17"/>
      <c r="QHI145" s="17"/>
      <c r="QHJ145" s="17"/>
      <c r="QHK145" s="17"/>
      <c r="QHL145" s="17"/>
      <c r="QHM145" s="17"/>
      <c r="QHN145" s="17"/>
      <c r="QHO145" s="17"/>
      <c r="QHP145" s="17"/>
      <c r="QHQ145" s="17"/>
      <c r="QHR145" s="17"/>
      <c r="QHS145" s="17"/>
      <c r="QHT145" s="17"/>
      <c r="QHU145" s="17"/>
      <c r="QHV145" s="17"/>
      <c r="QHW145" s="17"/>
      <c r="QHX145" s="17"/>
      <c r="QHY145" s="17"/>
      <c r="QHZ145" s="17"/>
      <c r="QIA145" s="17"/>
      <c r="QIB145" s="17"/>
      <c r="QIC145" s="17"/>
      <c r="QID145" s="17"/>
      <c r="QIE145" s="17"/>
      <c r="QIF145" s="17"/>
      <c r="QIG145" s="17"/>
      <c r="QIH145" s="17"/>
      <c r="QII145" s="17"/>
      <c r="QIJ145" s="17"/>
      <c r="QIK145" s="17"/>
      <c r="QIL145" s="17"/>
      <c r="QIM145" s="17"/>
      <c r="QIN145" s="17"/>
      <c r="QIO145" s="17"/>
      <c r="QIP145" s="17"/>
      <c r="QIQ145" s="17"/>
      <c r="QIR145" s="17"/>
      <c r="QIS145" s="17"/>
      <c r="QIT145" s="17"/>
      <c r="QIU145" s="17"/>
      <c r="QIV145" s="17"/>
      <c r="QIW145" s="17"/>
      <c r="QIX145" s="17"/>
      <c r="QIY145" s="17"/>
      <c r="QIZ145" s="17"/>
      <c r="QJA145" s="17"/>
      <c r="QJB145" s="17"/>
      <c r="QJC145" s="17"/>
      <c r="QJD145" s="17"/>
      <c r="QJE145" s="17"/>
      <c r="QJF145" s="17"/>
      <c r="QJG145" s="17"/>
      <c r="QJH145" s="17"/>
      <c r="QJI145" s="17"/>
      <c r="QJJ145" s="17"/>
      <c r="QJK145" s="17"/>
      <c r="QJL145" s="17"/>
      <c r="QJM145" s="17"/>
      <c r="QJN145" s="17"/>
      <c r="QJO145" s="17"/>
      <c r="QJP145" s="17"/>
      <c r="QJQ145" s="17"/>
      <c r="QJR145" s="17"/>
      <c r="QJS145" s="17"/>
      <c r="QJT145" s="17"/>
      <c r="QJU145" s="17"/>
      <c r="QJV145" s="17"/>
      <c r="QJW145" s="17"/>
      <c r="QJX145" s="17"/>
      <c r="QJY145" s="17"/>
      <c r="QJZ145" s="17"/>
      <c r="QKA145" s="17"/>
      <c r="QKB145" s="17"/>
      <c r="QKC145" s="17"/>
      <c r="QKD145" s="17"/>
      <c r="QKE145" s="17"/>
      <c r="QKF145" s="17"/>
      <c r="QKG145" s="17"/>
      <c r="QKH145" s="17"/>
      <c r="QKI145" s="17"/>
      <c r="QKJ145" s="17"/>
      <c r="QKK145" s="17"/>
      <c r="QKL145" s="17"/>
      <c r="QKM145" s="17"/>
      <c r="QKN145" s="17"/>
      <c r="QKO145" s="17"/>
      <c r="QKP145" s="17"/>
      <c r="QKQ145" s="17"/>
      <c r="QKR145" s="17"/>
      <c r="QKS145" s="17"/>
      <c r="QKT145" s="17"/>
      <c r="QKU145" s="17"/>
      <c r="QKV145" s="17"/>
      <c r="QKW145" s="17"/>
      <c r="QKX145" s="17"/>
      <c r="QKY145" s="17"/>
      <c r="QKZ145" s="17"/>
      <c r="QLA145" s="17"/>
      <c r="QLB145" s="17"/>
      <c r="QLC145" s="17"/>
      <c r="QLD145" s="17"/>
      <c r="QLE145" s="17"/>
      <c r="QLF145" s="17"/>
      <c r="QLG145" s="17"/>
      <c r="QLH145" s="17"/>
      <c r="QLI145" s="17"/>
      <c r="QLJ145" s="17"/>
      <c r="QLK145" s="17"/>
      <c r="QLL145" s="17"/>
      <c r="QLM145" s="17"/>
      <c r="QLN145" s="17"/>
      <c r="QLO145" s="17"/>
      <c r="QLP145" s="17"/>
      <c r="QLQ145" s="17"/>
      <c r="QLR145" s="17"/>
      <c r="QLS145" s="17"/>
      <c r="QLT145" s="17"/>
      <c r="QLU145" s="17"/>
      <c r="QLV145" s="17"/>
      <c r="QLW145" s="17"/>
      <c r="QLX145" s="17"/>
      <c r="QLY145" s="17"/>
      <c r="QLZ145" s="17"/>
      <c r="QMA145" s="17"/>
      <c r="QMB145" s="17"/>
      <c r="QMC145" s="17"/>
      <c r="QMD145" s="17"/>
      <c r="QME145" s="17"/>
      <c r="QMF145" s="17"/>
      <c r="QMG145" s="17"/>
      <c r="QMH145" s="17"/>
      <c r="QMI145" s="17"/>
      <c r="QMJ145" s="17"/>
      <c r="QMK145" s="17"/>
      <c r="QML145" s="17"/>
      <c r="QMM145" s="17"/>
      <c r="QMN145" s="17"/>
      <c r="QMO145" s="17"/>
      <c r="QMP145" s="17"/>
      <c r="QMQ145" s="17"/>
      <c r="QMR145" s="17"/>
      <c r="QMS145" s="17"/>
      <c r="QMT145" s="17"/>
      <c r="QMU145" s="17"/>
      <c r="QMV145" s="17"/>
      <c r="QMW145" s="17"/>
      <c r="QMX145" s="17"/>
      <c r="QMY145" s="17"/>
      <c r="QMZ145" s="17"/>
      <c r="QNA145" s="17"/>
      <c r="QNB145" s="17"/>
      <c r="QNC145" s="17"/>
      <c r="QND145" s="17"/>
      <c r="QNE145" s="17"/>
      <c r="QNF145" s="17"/>
      <c r="QNG145" s="17"/>
      <c r="QNH145" s="17"/>
      <c r="QNI145" s="17"/>
      <c r="QNJ145" s="17"/>
      <c r="QNK145" s="17"/>
      <c r="QNL145" s="17"/>
      <c r="QNM145" s="17"/>
      <c r="QNN145" s="17"/>
      <c r="QNO145" s="17"/>
      <c r="QNP145" s="17"/>
      <c r="QNQ145" s="17"/>
      <c r="QNR145" s="17"/>
      <c r="QNS145" s="17"/>
      <c r="QNT145" s="17"/>
      <c r="QNU145" s="17"/>
      <c r="QNV145" s="17"/>
      <c r="QNW145" s="17"/>
      <c r="QNX145" s="17"/>
      <c r="QNY145" s="17"/>
      <c r="QNZ145" s="17"/>
      <c r="QOA145" s="17"/>
      <c r="QOB145" s="17"/>
      <c r="QOC145" s="17"/>
      <c r="QOD145" s="17"/>
      <c r="QOE145" s="17"/>
      <c r="QOF145" s="17"/>
      <c r="QOG145" s="17"/>
      <c r="QOH145" s="17"/>
      <c r="QOI145" s="17"/>
      <c r="QOJ145" s="17"/>
      <c r="QOK145" s="17"/>
      <c r="QOL145" s="17"/>
      <c r="QOM145" s="17"/>
      <c r="QON145" s="17"/>
      <c r="QOO145" s="17"/>
      <c r="QOP145" s="17"/>
      <c r="QOQ145" s="17"/>
      <c r="QOR145" s="17"/>
      <c r="QOS145" s="17"/>
      <c r="QOT145" s="17"/>
      <c r="QOU145" s="17"/>
      <c r="QOV145" s="17"/>
      <c r="QOW145" s="17"/>
      <c r="QOX145" s="17"/>
      <c r="QOY145" s="17"/>
      <c r="QOZ145" s="17"/>
      <c r="QPA145" s="17"/>
      <c r="QPB145" s="17"/>
      <c r="QPC145" s="17"/>
      <c r="QPD145" s="17"/>
      <c r="QPE145" s="17"/>
      <c r="QPF145" s="17"/>
      <c r="QPG145" s="17"/>
      <c r="QPH145" s="17"/>
      <c r="QPI145" s="17"/>
      <c r="QPJ145" s="17"/>
      <c r="QPK145" s="17"/>
      <c r="QPL145" s="17"/>
      <c r="QPM145" s="17"/>
      <c r="QPN145" s="17"/>
      <c r="QPO145" s="17"/>
      <c r="QPP145" s="17"/>
      <c r="QPQ145" s="17"/>
      <c r="QPR145" s="17"/>
      <c r="QPS145" s="17"/>
      <c r="QPT145" s="17"/>
      <c r="QPU145" s="17"/>
      <c r="QPV145" s="17"/>
      <c r="QPW145" s="17"/>
      <c r="QPX145" s="17"/>
      <c r="QPY145" s="17"/>
      <c r="QPZ145" s="17"/>
      <c r="QQA145" s="17"/>
      <c r="QQB145" s="17"/>
      <c r="QQC145" s="17"/>
      <c r="QQD145" s="17"/>
      <c r="QQE145" s="17"/>
      <c r="QQF145" s="17"/>
      <c r="QQG145" s="17"/>
      <c r="QQH145" s="17"/>
      <c r="QQI145" s="17"/>
      <c r="QQJ145" s="17"/>
      <c r="QQK145" s="17"/>
      <c r="QQL145" s="17"/>
      <c r="QQM145" s="17"/>
      <c r="QQN145" s="17"/>
      <c r="QQO145" s="17"/>
      <c r="QQP145" s="17"/>
      <c r="QQQ145" s="17"/>
      <c r="QQR145" s="17"/>
      <c r="QQS145" s="17"/>
      <c r="QQT145" s="17"/>
      <c r="QQU145" s="17"/>
      <c r="QQV145" s="17"/>
      <c r="QQW145" s="17"/>
      <c r="QQX145" s="17"/>
      <c r="QQY145" s="17"/>
      <c r="QQZ145" s="17"/>
      <c r="QRA145" s="17"/>
      <c r="QRB145" s="17"/>
      <c r="QRC145" s="17"/>
      <c r="QRD145" s="17"/>
      <c r="QRE145" s="17"/>
      <c r="QRF145" s="17"/>
      <c r="QRG145" s="17"/>
      <c r="QRH145" s="17"/>
      <c r="QRI145" s="17"/>
      <c r="QRJ145" s="17"/>
      <c r="QRK145" s="17"/>
      <c r="QRL145" s="17"/>
      <c r="QRM145" s="17"/>
      <c r="QRN145" s="17"/>
      <c r="QRO145" s="17"/>
      <c r="QRP145" s="17"/>
      <c r="QRQ145" s="17"/>
      <c r="QRR145" s="17"/>
      <c r="QRS145" s="17"/>
      <c r="QRT145" s="17"/>
      <c r="QRU145" s="17"/>
      <c r="QRV145" s="17"/>
      <c r="QRW145" s="17"/>
      <c r="QRX145" s="17"/>
      <c r="QRY145" s="17"/>
      <c r="QRZ145" s="17"/>
      <c r="QSA145" s="17"/>
      <c r="QSB145" s="17"/>
      <c r="QSC145" s="17"/>
      <c r="QSD145" s="17"/>
      <c r="QSE145" s="17"/>
      <c r="QSF145" s="17"/>
      <c r="QSG145" s="17"/>
      <c r="QSH145" s="17"/>
      <c r="QSI145" s="17"/>
      <c r="QSJ145" s="17"/>
      <c r="QSK145" s="17"/>
      <c r="QSL145" s="17"/>
      <c r="QSM145" s="17"/>
      <c r="QSN145" s="17"/>
      <c r="QSO145" s="17"/>
      <c r="QSP145" s="17"/>
      <c r="QSQ145" s="17"/>
      <c r="QSR145" s="17"/>
      <c r="QSS145" s="17"/>
      <c r="QST145" s="17"/>
      <c r="QSU145" s="17"/>
      <c r="QSV145" s="17"/>
      <c r="QSW145" s="17"/>
      <c r="QSX145" s="17"/>
      <c r="QSY145" s="17"/>
      <c r="QSZ145" s="17"/>
      <c r="QTA145" s="17"/>
      <c r="QTB145" s="17"/>
      <c r="QTC145" s="17"/>
      <c r="QTD145" s="17"/>
      <c r="QTE145" s="17"/>
      <c r="QTF145" s="17"/>
      <c r="QTG145" s="17"/>
      <c r="QTH145" s="17"/>
      <c r="QTI145" s="17"/>
      <c r="QTJ145" s="17"/>
      <c r="QTK145" s="17"/>
      <c r="QTL145" s="17"/>
      <c r="QTM145" s="17"/>
      <c r="QTN145" s="17"/>
      <c r="QTO145" s="17"/>
      <c r="QTP145" s="17"/>
      <c r="QTQ145" s="17"/>
      <c r="QTR145" s="17"/>
      <c r="QTS145" s="17"/>
      <c r="QTT145" s="17"/>
      <c r="QTU145" s="17"/>
      <c r="QTV145" s="17"/>
      <c r="QTW145" s="17"/>
      <c r="QTX145" s="17"/>
      <c r="QTY145" s="17"/>
      <c r="QTZ145" s="17"/>
      <c r="QUA145" s="17"/>
      <c r="QUB145" s="17"/>
      <c r="QUC145" s="17"/>
      <c r="QUD145" s="17"/>
      <c r="QUE145" s="17"/>
      <c r="QUF145" s="17"/>
      <c r="QUG145" s="17"/>
      <c r="QUH145" s="17"/>
      <c r="QUI145" s="17"/>
      <c r="QUJ145" s="17"/>
      <c r="QUK145" s="17"/>
      <c r="QUL145" s="17"/>
      <c r="QUM145" s="17"/>
      <c r="QUN145" s="17"/>
      <c r="QUO145" s="17"/>
      <c r="QUP145" s="17"/>
      <c r="QUQ145" s="17"/>
      <c r="QUR145" s="17"/>
      <c r="QUS145" s="17"/>
      <c r="QUT145" s="17"/>
      <c r="QUU145" s="17"/>
      <c r="QUV145" s="17"/>
      <c r="QUW145" s="17"/>
      <c r="QUX145" s="17"/>
      <c r="QUY145" s="17"/>
      <c r="QUZ145" s="17"/>
      <c r="QVA145" s="17"/>
      <c r="QVB145" s="17"/>
      <c r="QVC145" s="17"/>
      <c r="QVD145" s="17"/>
      <c r="QVE145" s="17"/>
      <c r="QVF145" s="17"/>
      <c r="QVG145" s="17"/>
      <c r="QVH145" s="17"/>
      <c r="QVI145" s="17"/>
      <c r="QVJ145" s="17"/>
      <c r="QVK145" s="17"/>
      <c r="QVL145" s="17"/>
      <c r="QVM145" s="17"/>
      <c r="QVN145" s="17"/>
      <c r="QVO145" s="17"/>
      <c r="QVP145" s="17"/>
      <c r="QVQ145" s="17"/>
      <c r="QVR145" s="17"/>
      <c r="QVS145" s="17"/>
      <c r="QVT145" s="17"/>
      <c r="QVU145" s="17"/>
      <c r="QVV145" s="17"/>
      <c r="QVW145" s="17"/>
      <c r="QVX145" s="17"/>
      <c r="QVY145" s="17"/>
      <c r="QVZ145" s="17"/>
      <c r="QWA145" s="17"/>
      <c r="QWB145" s="17"/>
      <c r="QWC145" s="17"/>
      <c r="QWD145" s="17"/>
      <c r="QWE145" s="17"/>
      <c r="QWF145" s="17"/>
      <c r="QWG145" s="17"/>
      <c r="QWH145" s="17"/>
      <c r="QWI145" s="17"/>
      <c r="QWJ145" s="17"/>
      <c r="QWK145" s="17"/>
      <c r="QWL145" s="17"/>
      <c r="QWM145" s="17"/>
      <c r="QWN145" s="17"/>
      <c r="QWO145" s="17"/>
      <c r="QWP145" s="17"/>
      <c r="QWQ145" s="17"/>
      <c r="QWR145" s="17"/>
      <c r="QWS145" s="17"/>
      <c r="QWT145" s="17"/>
      <c r="QWU145" s="17"/>
      <c r="QWV145" s="17"/>
      <c r="QWW145" s="17"/>
      <c r="QWX145" s="17"/>
      <c r="QWY145" s="17"/>
      <c r="QWZ145" s="17"/>
      <c r="QXA145" s="17"/>
      <c r="QXB145" s="17"/>
      <c r="QXC145" s="17"/>
      <c r="QXD145" s="17"/>
      <c r="QXE145" s="17"/>
      <c r="QXF145" s="17"/>
      <c r="QXG145" s="17"/>
      <c r="QXH145" s="17"/>
      <c r="QXI145" s="17"/>
      <c r="QXJ145" s="17"/>
      <c r="QXK145" s="17"/>
      <c r="QXL145" s="17"/>
      <c r="QXM145" s="17"/>
      <c r="QXN145" s="17"/>
      <c r="QXO145" s="17"/>
      <c r="QXP145" s="17"/>
      <c r="QXQ145" s="17"/>
      <c r="QXR145" s="17"/>
      <c r="QXS145" s="17"/>
      <c r="QXT145" s="17"/>
      <c r="QXU145" s="17"/>
      <c r="QXV145" s="17"/>
      <c r="QXW145" s="17"/>
      <c r="QXX145" s="17"/>
      <c r="QXY145" s="17"/>
      <c r="QXZ145" s="17"/>
      <c r="QYA145" s="17"/>
      <c r="QYB145" s="17"/>
      <c r="QYC145" s="17"/>
      <c r="QYD145" s="17"/>
      <c r="QYE145" s="17"/>
      <c r="QYF145" s="17"/>
      <c r="QYG145" s="17"/>
      <c r="QYH145" s="17"/>
      <c r="QYI145" s="17"/>
      <c r="QYJ145" s="17"/>
      <c r="QYK145" s="17"/>
      <c r="QYL145" s="17"/>
      <c r="QYM145" s="17"/>
      <c r="QYN145" s="17"/>
      <c r="QYO145" s="17"/>
      <c r="QYP145" s="17"/>
      <c r="QYQ145" s="17"/>
      <c r="QYR145" s="17"/>
      <c r="QYS145" s="17"/>
      <c r="QYT145" s="17"/>
      <c r="QYU145" s="17"/>
      <c r="QYV145" s="17"/>
      <c r="QYW145" s="17"/>
      <c r="QYX145" s="17"/>
      <c r="QYY145" s="17"/>
      <c r="QYZ145" s="17"/>
      <c r="QZA145" s="17"/>
      <c r="QZB145" s="17"/>
      <c r="QZC145" s="17"/>
      <c r="QZD145" s="17"/>
      <c r="QZE145" s="17"/>
      <c r="QZF145" s="17"/>
      <c r="QZG145" s="17"/>
      <c r="QZH145" s="17"/>
      <c r="QZI145" s="17"/>
      <c r="QZJ145" s="17"/>
      <c r="QZK145" s="17"/>
      <c r="QZL145" s="17"/>
      <c r="QZM145" s="17"/>
      <c r="QZN145" s="17"/>
      <c r="QZO145" s="17"/>
      <c r="QZP145" s="17"/>
      <c r="QZQ145" s="17"/>
      <c r="QZR145" s="17"/>
      <c r="QZS145" s="17"/>
      <c r="QZT145" s="17"/>
      <c r="QZU145" s="17"/>
      <c r="QZV145" s="17"/>
      <c r="QZW145" s="17"/>
      <c r="QZX145" s="17"/>
      <c r="QZY145" s="17"/>
      <c r="QZZ145" s="17"/>
      <c r="RAA145" s="17"/>
      <c r="RAB145" s="17"/>
      <c r="RAC145" s="17"/>
      <c r="RAD145" s="17"/>
      <c r="RAE145" s="17"/>
      <c r="RAF145" s="17"/>
      <c r="RAG145" s="17"/>
      <c r="RAH145" s="17"/>
      <c r="RAI145" s="17"/>
      <c r="RAJ145" s="17"/>
      <c r="RAK145" s="17"/>
      <c r="RAL145" s="17"/>
      <c r="RAM145" s="17"/>
      <c r="RAN145" s="17"/>
      <c r="RAO145" s="17"/>
      <c r="RAP145" s="17"/>
      <c r="RAQ145" s="17"/>
      <c r="RAR145" s="17"/>
      <c r="RAS145" s="17"/>
      <c r="RAT145" s="17"/>
      <c r="RAU145" s="17"/>
      <c r="RAV145" s="17"/>
      <c r="RAW145" s="17"/>
      <c r="RAX145" s="17"/>
      <c r="RAY145" s="17"/>
      <c r="RAZ145" s="17"/>
      <c r="RBA145" s="17"/>
      <c r="RBB145" s="17"/>
      <c r="RBC145" s="17"/>
      <c r="RBD145" s="17"/>
      <c r="RBE145" s="17"/>
      <c r="RBF145" s="17"/>
      <c r="RBG145" s="17"/>
      <c r="RBH145" s="17"/>
      <c r="RBI145" s="17"/>
      <c r="RBJ145" s="17"/>
      <c r="RBK145" s="17"/>
      <c r="RBL145" s="17"/>
      <c r="RBM145" s="17"/>
      <c r="RBN145" s="17"/>
      <c r="RBO145" s="17"/>
      <c r="RBP145" s="17"/>
      <c r="RBQ145" s="17"/>
      <c r="RBR145" s="17"/>
      <c r="RBS145" s="17"/>
      <c r="RBT145" s="17"/>
      <c r="RBU145" s="17"/>
      <c r="RBV145" s="17"/>
      <c r="RBW145" s="17"/>
      <c r="RBX145" s="17"/>
      <c r="RBY145" s="17"/>
      <c r="RBZ145" s="17"/>
      <c r="RCA145" s="17"/>
      <c r="RCB145" s="17"/>
      <c r="RCC145" s="17"/>
      <c r="RCD145" s="17"/>
      <c r="RCE145" s="17"/>
      <c r="RCF145" s="17"/>
      <c r="RCG145" s="17"/>
      <c r="RCH145" s="17"/>
      <c r="RCI145" s="17"/>
      <c r="RCJ145" s="17"/>
      <c r="RCK145" s="17"/>
      <c r="RCL145" s="17"/>
      <c r="RCM145" s="17"/>
      <c r="RCN145" s="17"/>
      <c r="RCO145" s="17"/>
      <c r="RCP145" s="17"/>
      <c r="RCQ145" s="17"/>
      <c r="RCR145" s="17"/>
      <c r="RCS145" s="17"/>
      <c r="RCT145" s="17"/>
      <c r="RCU145" s="17"/>
      <c r="RCV145" s="17"/>
      <c r="RCW145" s="17"/>
      <c r="RCX145" s="17"/>
      <c r="RCY145" s="17"/>
      <c r="RCZ145" s="17"/>
      <c r="RDA145" s="17"/>
      <c r="RDB145" s="17"/>
      <c r="RDC145" s="17"/>
      <c r="RDD145" s="17"/>
      <c r="RDE145" s="17"/>
      <c r="RDF145" s="17"/>
      <c r="RDG145" s="17"/>
      <c r="RDH145" s="17"/>
      <c r="RDI145" s="17"/>
      <c r="RDJ145" s="17"/>
      <c r="RDK145" s="17"/>
      <c r="RDL145" s="17"/>
      <c r="RDM145" s="17"/>
      <c r="RDN145" s="17"/>
      <c r="RDO145" s="17"/>
      <c r="RDP145" s="17"/>
      <c r="RDQ145" s="17"/>
      <c r="RDR145" s="17"/>
      <c r="RDS145" s="17"/>
      <c r="RDT145" s="17"/>
      <c r="RDU145" s="17"/>
      <c r="RDV145" s="17"/>
      <c r="RDW145" s="17"/>
      <c r="RDX145" s="17"/>
      <c r="RDY145" s="17"/>
      <c r="RDZ145" s="17"/>
      <c r="REA145" s="17"/>
      <c r="REB145" s="17"/>
      <c r="REC145" s="17"/>
      <c r="RED145" s="17"/>
      <c r="REE145" s="17"/>
      <c r="REF145" s="17"/>
      <c r="REG145" s="17"/>
      <c r="REH145" s="17"/>
      <c r="REI145" s="17"/>
      <c r="REJ145" s="17"/>
      <c r="REK145" s="17"/>
      <c r="REL145" s="17"/>
      <c r="REM145" s="17"/>
      <c r="REN145" s="17"/>
      <c r="REO145" s="17"/>
      <c r="REP145" s="17"/>
      <c r="REQ145" s="17"/>
      <c r="RER145" s="17"/>
      <c r="RES145" s="17"/>
      <c r="RET145" s="17"/>
      <c r="REU145" s="17"/>
      <c r="REV145" s="17"/>
      <c r="REW145" s="17"/>
      <c r="REX145" s="17"/>
      <c r="REY145" s="17"/>
      <c r="REZ145" s="17"/>
      <c r="RFA145" s="17"/>
      <c r="RFB145" s="17"/>
      <c r="RFC145" s="17"/>
      <c r="RFD145" s="17"/>
      <c r="RFE145" s="17"/>
      <c r="RFF145" s="17"/>
      <c r="RFG145" s="17"/>
      <c r="RFH145" s="17"/>
      <c r="RFI145" s="17"/>
      <c r="RFJ145" s="17"/>
      <c r="RFK145" s="17"/>
      <c r="RFL145" s="17"/>
      <c r="RFM145" s="17"/>
      <c r="RFN145" s="17"/>
      <c r="RFO145" s="17"/>
      <c r="RFP145" s="17"/>
      <c r="RFQ145" s="17"/>
      <c r="RFR145" s="17"/>
      <c r="RFS145" s="17"/>
      <c r="RFT145" s="17"/>
      <c r="RFU145" s="17"/>
      <c r="RFV145" s="17"/>
      <c r="RFW145" s="17"/>
      <c r="RFX145" s="17"/>
      <c r="RFY145" s="17"/>
      <c r="RFZ145" s="17"/>
      <c r="RGA145" s="17"/>
      <c r="RGB145" s="17"/>
      <c r="RGC145" s="17"/>
      <c r="RGD145" s="17"/>
      <c r="RGE145" s="17"/>
      <c r="RGF145" s="17"/>
      <c r="RGG145" s="17"/>
      <c r="RGH145" s="17"/>
      <c r="RGI145" s="17"/>
      <c r="RGJ145" s="17"/>
      <c r="RGK145" s="17"/>
      <c r="RGL145" s="17"/>
      <c r="RGM145" s="17"/>
      <c r="RGN145" s="17"/>
      <c r="RGO145" s="17"/>
      <c r="RGP145" s="17"/>
      <c r="RGQ145" s="17"/>
      <c r="RGR145" s="17"/>
      <c r="RGS145" s="17"/>
      <c r="RGT145" s="17"/>
      <c r="RGU145" s="17"/>
      <c r="RGV145" s="17"/>
      <c r="RGW145" s="17"/>
      <c r="RGX145" s="17"/>
      <c r="RGY145" s="17"/>
      <c r="RGZ145" s="17"/>
      <c r="RHA145" s="17"/>
      <c r="RHB145" s="17"/>
      <c r="RHC145" s="17"/>
      <c r="RHD145" s="17"/>
      <c r="RHE145" s="17"/>
      <c r="RHF145" s="17"/>
      <c r="RHG145" s="17"/>
      <c r="RHH145" s="17"/>
      <c r="RHI145" s="17"/>
      <c r="RHJ145" s="17"/>
      <c r="RHK145" s="17"/>
      <c r="RHL145" s="17"/>
      <c r="RHM145" s="17"/>
      <c r="RHN145" s="17"/>
      <c r="RHO145" s="17"/>
      <c r="RHP145" s="17"/>
      <c r="RHQ145" s="17"/>
      <c r="RHR145" s="17"/>
      <c r="RHS145" s="17"/>
      <c r="RHT145" s="17"/>
      <c r="RHU145" s="17"/>
      <c r="RHV145" s="17"/>
      <c r="RHW145" s="17"/>
      <c r="RHX145" s="17"/>
      <c r="RHY145" s="17"/>
      <c r="RHZ145" s="17"/>
      <c r="RIA145" s="17"/>
      <c r="RIB145" s="17"/>
      <c r="RIC145" s="17"/>
      <c r="RID145" s="17"/>
      <c r="RIE145" s="17"/>
      <c r="RIF145" s="17"/>
      <c r="RIG145" s="17"/>
      <c r="RIH145" s="17"/>
      <c r="RII145" s="17"/>
      <c r="RIJ145" s="17"/>
      <c r="RIK145" s="17"/>
      <c r="RIL145" s="17"/>
      <c r="RIM145" s="17"/>
      <c r="RIN145" s="17"/>
      <c r="RIO145" s="17"/>
      <c r="RIP145" s="17"/>
      <c r="RIQ145" s="17"/>
      <c r="RIR145" s="17"/>
      <c r="RIS145" s="17"/>
      <c r="RIT145" s="17"/>
      <c r="RIU145" s="17"/>
      <c r="RIV145" s="17"/>
      <c r="RIW145" s="17"/>
      <c r="RIX145" s="17"/>
      <c r="RIY145" s="17"/>
      <c r="RIZ145" s="17"/>
      <c r="RJA145" s="17"/>
      <c r="RJB145" s="17"/>
      <c r="RJC145" s="17"/>
      <c r="RJD145" s="17"/>
      <c r="RJE145" s="17"/>
      <c r="RJF145" s="17"/>
      <c r="RJG145" s="17"/>
      <c r="RJH145" s="17"/>
      <c r="RJI145" s="17"/>
      <c r="RJJ145" s="17"/>
      <c r="RJK145" s="17"/>
      <c r="RJL145" s="17"/>
      <c r="RJM145" s="17"/>
      <c r="RJN145" s="17"/>
      <c r="RJO145" s="17"/>
      <c r="RJP145" s="17"/>
      <c r="RJQ145" s="17"/>
      <c r="RJR145" s="17"/>
      <c r="RJS145" s="17"/>
      <c r="RJT145" s="17"/>
      <c r="RJU145" s="17"/>
      <c r="RJV145" s="17"/>
      <c r="RJW145" s="17"/>
      <c r="RJX145" s="17"/>
      <c r="RJY145" s="17"/>
      <c r="RJZ145" s="17"/>
      <c r="RKA145" s="17"/>
      <c r="RKB145" s="17"/>
      <c r="RKC145" s="17"/>
      <c r="RKD145" s="17"/>
      <c r="RKE145" s="17"/>
      <c r="RKF145" s="17"/>
      <c r="RKG145" s="17"/>
      <c r="RKH145" s="17"/>
      <c r="RKI145" s="17"/>
      <c r="RKJ145" s="17"/>
      <c r="RKK145" s="17"/>
      <c r="RKL145" s="17"/>
      <c r="RKM145" s="17"/>
      <c r="RKN145" s="17"/>
      <c r="RKO145" s="17"/>
      <c r="RKP145" s="17"/>
      <c r="RKQ145" s="17"/>
      <c r="RKR145" s="17"/>
      <c r="RKS145" s="17"/>
      <c r="RKT145" s="17"/>
      <c r="RKU145" s="17"/>
      <c r="RKV145" s="17"/>
      <c r="RKW145" s="17"/>
      <c r="RKX145" s="17"/>
      <c r="RKY145" s="17"/>
      <c r="RKZ145" s="17"/>
      <c r="RLA145" s="17"/>
      <c r="RLB145" s="17"/>
      <c r="RLC145" s="17"/>
      <c r="RLD145" s="17"/>
      <c r="RLE145" s="17"/>
      <c r="RLF145" s="17"/>
      <c r="RLG145" s="17"/>
      <c r="RLH145" s="17"/>
      <c r="RLI145" s="17"/>
      <c r="RLJ145" s="17"/>
      <c r="RLK145" s="17"/>
      <c r="RLL145" s="17"/>
      <c r="RLM145" s="17"/>
      <c r="RLN145" s="17"/>
      <c r="RLO145" s="17"/>
      <c r="RLP145" s="17"/>
      <c r="RLQ145" s="17"/>
      <c r="RLR145" s="17"/>
      <c r="RLS145" s="17"/>
      <c r="RLT145" s="17"/>
      <c r="RLU145" s="17"/>
      <c r="RLV145" s="17"/>
      <c r="RLW145" s="17"/>
      <c r="RLX145" s="17"/>
      <c r="RLY145" s="17"/>
      <c r="RLZ145" s="17"/>
      <c r="RMA145" s="17"/>
      <c r="RMB145" s="17"/>
      <c r="RMC145" s="17"/>
      <c r="RMD145" s="17"/>
      <c r="RME145" s="17"/>
      <c r="RMF145" s="17"/>
      <c r="RMG145" s="17"/>
      <c r="RMH145" s="17"/>
      <c r="RMI145" s="17"/>
      <c r="RMJ145" s="17"/>
      <c r="RMK145" s="17"/>
      <c r="RML145" s="17"/>
      <c r="RMM145" s="17"/>
      <c r="RMN145" s="17"/>
      <c r="RMO145" s="17"/>
      <c r="RMP145" s="17"/>
      <c r="RMQ145" s="17"/>
      <c r="RMR145" s="17"/>
      <c r="RMS145" s="17"/>
      <c r="RMT145" s="17"/>
      <c r="RMU145" s="17"/>
      <c r="RMV145" s="17"/>
      <c r="RMW145" s="17"/>
      <c r="RMX145" s="17"/>
      <c r="RMY145" s="17"/>
      <c r="RMZ145" s="17"/>
      <c r="RNA145" s="17"/>
      <c r="RNB145" s="17"/>
      <c r="RNC145" s="17"/>
      <c r="RND145" s="17"/>
      <c r="RNE145" s="17"/>
      <c r="RNF145" s="17"/>
      <c r="RNG145" s="17"/>
      <c r="RNH145" s="17"/>
      <c r="RNI145" s="17"/>
      <c r="RNJ145" s="17"/>
      <c r="RNK145" s="17"/>
      <c r="RNL145" s="17"/>
      <c r="RNM145" s="17"/>
      <c r="RNN145" s="17"/>
      <c r="RNO145" s="17"/>
      <c r="RNP145" s="17"/>
      <c r="RNQ145" s="17"/>
      <c r="RNR145" s="17"/>
      <c r="RNS145" s="17"/>
      <c r="RNT145" s="17"/>
      <c r="RNU145" s="17"/>
      <c r="RNV145" s="17"/>
      <c r="RNW145" s="17"/>
      <c r="RNX145" s="17"/>
      <c r="RNY145" s="17"/>
      <c r="RNZ145" s="17"/>
      <c r="ROA145" s="17"/>
      <c r="ROB145" s="17"/>
      <c r="ROC145" s="17"/>
      <c r="ROD145" s="17"/>
      <c r="ROE145" s="17"/>
      <c r="ROF145" s="17"/>
      <c r="ROG145" s="17"/>
      <c r="ROH145" s="17"/>
      <c r="ROI145" s="17"/>
      <c r="ROJ145" s="17"/>
      <c r="ROK145" s="17"/>
      <c r="ROL145" s="17"/>
      <c r="ROM145" s="17"/>
      <c r="RON145" s="17"/>
      <c r="ROO145" s="17"/>
      <c r="ROP145" s="17"/>
      <c r="ROQ145" s="17"/>
      <c r="ROR145" s="17"/>
      <c r="ROS145" s="17"/>
      <c r="ROT145" s="17"/>
      <c r="ROU145" s="17"/>
      <c r="ROV145" s="17"/>
      <c r="ROW145" s="17"/>
      <c r="ROX145" s="17"/>
      <c r="ROY145" s="17"/>
      <c r="ROZ145" s="17"/>
      <c r="RPA145" s="17"/>
      <c r="RPB145" s="17"/>
      <c r="RPC145" s="17"/>
      <c r="RPD145" s="17"/>
      <c r="RPE145" s="17"/>
      <c r="RPF145" s="17"/>
      <c r="RPG145" s="17"/>
      <c r="RPH145" s="17"/>
      <c r="RPI145" s="17"/>
      <c r="RPJ145" s="17"/>
      <c r="RPK145" s="17"/>
      <c r="RPL145" s="17"/>
      <c r="RPM145" s="17"/>
      <c r="RPN145" s="17"/>
      <c r="RPO145" s="17"/>
      <c r="RPP145" s="17"/>
      <c r="RPQ145" s="17"/>
      <c r="RPR145" s="17"/>
      <c r="RPS145" s="17"/>
      <c r="RPT145" s="17"/>
      <c r="RPU145" s="17"/>
      <c r="RPV145" s="17"/>
      <c r="RPW145" s="17"/>
      <c r="RPX145" s="17"/>
      <c r="RPY145" s="17"/>
      <c r="RPZ145" s="17"/>
      <c r="RQA145" s="17"/>
      <c r="RQB145" s="17"/>
      <c r="RQC145" s="17"/>
      <c r="RQD145" s="17"/>
      <c r="RQE145" s="17"/>
      <c r="RQF145" s="17"/>
      <c r="RQG145" s="17"/>
      <c r="RQH145" s="17"/>
      <c r="RQI145" s="17"/>
      <c r="RQJ145" s="17"/>
      <c r="RQK145" s="17"/>
      <c r="RQL145" s="17"/>
      <c r="RQM145" s="17"/>
      <c r="RQN145" s="17"/>
      <c r="RQO145" s="17"/>
      <c r="RQP145" s="17"/>
      <c r="RQQ145" s="17"/>
      <c r="RQR145" s="17"/>
      <c r="RQS145" s="17"/>
      <c r="RQT145" s="17"/>
      <c r="RQU145" s="17"/>
      <c r="RQV145" s="17"/>
      <c r="RQW145" s="17"/>
      <c r="RQX145" s="17"/>
      <c r="RQY145" s="17"/>
      <c r="RQZ145" s="17"/>
      <c r="RRA145" s="17"/>
      <c r="RRB145" s="17"/>
      <c r="RRC145" s="17"/>
      <c r="RRD145" s="17"/>
      <c r="RRE145" s="17"/>
      <c r="RRF145" s="17"/>
      <c r="RRG145" s="17"/>
      <c r="RRH145" s="17"/>
      <c r="RRI145" s="17"/>
      <c r="RRJ145" s="17"/>
      <c r="RRK145" s="17"/>
      <c r="RRL145" s="17"/>
      <c r="RRM145" s="17"/>
      <c r="RRN145" s="17"/>
      <c r="RRO145" s="17"/>
      <c r="RRP145" s="17"/>
      <c r="RRQ145" s="17"/>
      <c r="RRR145" s="17"/>
      <c r="RRS145" s="17"/>
      <c r="RRT145" s="17"/>
      <c r="RRU145" s="17"/>
      <c r="RRV145" s="17"/>
      <c r="RRW145" s="17"/>
      <c r="RRX145" s="17"/>
      <c r="RRY145" s="17"/>
      <c r="RRZ145" s="17"/>
      <c r="RSA145" s="17"/>
      <c r="RSB145" s="17"/>
      <c r="RSC145" s="17"/>
      <c r="RSD145" s="17"/>
      <c r="RSE145" s="17"/>
      <c r="RSF145" s="17"/>
      <c r="RSG145" s="17"/>
      <c r="RSH145" s="17"/>
      <c r="RSI145" s="17"/>
      <c r="RSJ145" s="17"/>
      <c r="RSK145" s="17"/>
      <c r="RSL145" s="17"/>
      <c r="RSM145" s="17"/>
      <c r="RSN145" s="17"/>
      <c r="RSO145" s="17"/>
      <c r="RSP145" s="17"/>
      <c r="RSQ145" s="17"/>
      <c r="RSR145" s="17"/>
      <c r="RSS145" s="17"/>
      <c r="RST145" s="17"/>
      <c r="RSU145" s="17"/>
      <c r="RSV145" s="17"/>
      <c r="RSW145" s="17"/>
      <c r="RSX145" s="17"/>
      <c r="RSY145" s="17"/>
      <c r="RSZ145" s="17"/>
      <c r="RTA145" s="17"/>
      <c r="RTB145" s="17"/>
      <c r="RTC145" s="17"/>
      <c r="RTD145" s="17"/>
      <c r="RTE145" s="17"/>
      <c r="RTF145" s="17"/>
      <c r="RTG145" s="17"/>
      <c r="RTH145" s="17"/>
      <c r="RTI145" s="17"/>
      <c r="RTJ145" s="17"/>
      <c r="RTK145" s="17"/>
      <c r="RTL145" s="17"/>
      <c r="RTM145" s="17"/>
      <c r="RTN145" s="17"/>
      <c r="RTO145" s="17"/>
      <c r="RTP145" s="17"/>
      <c r="RTQ145" s="17"/>
      <c r="RTR145" s="17"/>
      <c r="RTS145" s="17"/>
      <c r="RTT145" s="17"/>
      <c r="RTU145" s="17"/>
      <c r="RTV145" s="17"/>
      <c r="RTW145" s="17"/>
      <c r="RTX145" s="17"/>
      <c r="RTY145" s="17"/>
      <c r="RTZ145" s="17"/>
      <c r="RUA145" s="17"/>
      <c r="RUB145" s="17"/>
      <c r="RUC145" s="17"/>
      <c r="RUD145" s="17"/>
      <c r="RUE145" s="17"/>
      <c r="RUF145" s="17"/>
      <c r="RUG145" s="17"/>
      <c r="RUH145" s="17"/>
      <c r="RUI145" s="17"/>
      <c r="RUJ145" s="17"/>
      <c r="RUK145" s="17"/>
      <c r="RUL145" s="17"/>
      <c r="RUM145" s="17"/>
      <c r="RUN145" s="17"/>
      <c r="RUO145" s="17"/>
      <c r="RUP145" s="17"/>
      <c r="RUQ145" s="17"/>
      <c r="RUR145" s="17"/>
      <c r="RUS145" s="17"/>
      <c r="RUT145" s="17"/>
      <c r="RUU145" s="17"/>
      <c r="RUV145" s="17"/>
      <c r="RUW145" s="17"/>
      <c r="RUX145" s="17"/>
      <c r="RUY145" s="17"/>
      <c r="RUZ145" s="17"/>
      <c r="RVA145" s="17"/>
      <c r="RVB145" s="17"/>
      <c r="RVC145" s="17"/>
      <c r="RVD145" s="17"/>
      <c r="RVE145" s="17"/>
      <c r="RVF145" s="17"/>
      <c r="RVG145" s="17"/>
      <c r="RVH145" s="17"/>
      <c r="RVI145" s="17"/>
      <c r="RVJ145" s="17"/>
      <c r="RVK145" s="17"/>
      <c r="RVL145" s="17"/>
      <c r="RVM145" s="17"/>
      <c r="RVN145" s="17"/>
      <c r="RVO145" s="17"/>
      <c r="RVP145" s="17"/>
      <c r="RVQ145" s="17"/>
      <c r="RVR145" s="17"/>
      <c r="RVS145" s="17"/>
      <c r="RVT145" s="17"/>
      <c r="RVU145" s="17"/>
      <c r="RVV145" s="17"/>
      <c r="RVW145" s="17"/>
      <c r="RVX145" s="17"/>
      <c r="RVY145" s="17"/>
      <c r="RVZ145" s="17"/>
      <c r="RWA145" s="17"/>
      <c r="RWB145" s="17"/>
      <c r="RWC145" s="17"/>
      <c r="RWD145" s="17"/>
      <c r="RWE145" s="17"/>
      <c r="RWF145" s="17"/>
      <c r="RWG145" s="17"/>
      <c r="RWH145" s="17"/>
      <c r="RWI145" s="17"/>
      <c r="RWJ145" s="17"/>
      <c r="RWK145" s="17"/>
      <c r="RWL145" s="17"/>
      <c r="RWM145" s="17"/>
      <c r="RWN145" s="17"/>
      <c r="RWO145" s="17"/>
      <c r="RWP145" s="17"/>
      <c r="RWQ145" s="17"/>
      <c r="RWR145" s="17"/>
      <c r="RWS145" s="17"/>
      <c r="RWT145" s="17"/>
      <c r="RWU145" s="17"/>
      <c r="RWV145" s="17"/>
      <c r="RWW145" s="17"/>
      <c r="RWX145" s="17"/>
      <c r="RWY145" s="17"/>
      <c r="RWZ145" s="17"/>
      <c r="RXA145" s="17"/>
      <c r="RXB145" s="17"/>
      <c r="RXC145" s="17"/>
      <c r="RXD145" s="17"/>
      <c r="RXE145" s="17"/>
      <c r="RXF145" s="17"/>
      <c r="RXG145" s="17"/>
      <c r="RXH145" s="17"/>
      <c r="RXI145" s="17"/>
      <c r="RXJ145" s="17"/>
      <c r="RXK145" s="17"/>
      <c r="RXL145" s="17"/>
      <c r="RXM145" s="17"/>
      <c r="RXN145" s="17"/>
      <c r="RXO145" s="17"/>
      <c r="RXP145" s="17"/>
      <c r="RXQ145" s="17"/>
      <c r="RXR145" s="17"/>
      <c r="RXS145" s="17"/>
      <c r="RXT145" s="17"/>
      <c r="RXU145" s="17"/>
      <c r="RXV145" s="17"/>
      <c r="RXW145" s="17"/>
      <c r="RXX145" s="17"/>
      <c r="RXY145" s="17"/>
      <c r="RXZ145" s="17"/>
      <c r="RYA145" s="17"/>
      <c r="RYB145" s="17"/>
      <c r="RYC145" s="17"/>
      <c r="RYD145" s="17"/>
      <c r="RYE145" s="17"/>
      <c r="RYF145" s="17"/>
      <c r="RYG145" s="17"/>
      <c r="RYH145" s="17"/>
      <c r="RYI145" s="17"/>
      <c r="RYJ145" s="17"/>
      <c r="RYK145" s="17"/>
      <c r="RYL145" s="17"/>
      <c r="RYM145" s="17"/>
      <c r="RYN145" s="17"/>
      <c r="RYO145" s="17"/>
      <c r="RYP145" s="17"/>
      <c r="RYQ145" s="17"/>
      <c r="RYR145" s="17"/>
      <c r="RYS145" s="17"/>
      <c r="RYT145" s="17"/>
      <c r="RYU145" s="17"/>
      <c r="RYV145" s="17"/>
      <c r="RYW145" s="17"/>
      <c r="RYX145" s="17"/>
      <c r="RYY145" s="17"/>
      <c r="RYZ145" s="17"/>
      <c r="RZA145" s="17"/>
      <c r="RZB145" s="17"/>
      <c r="RZC145" s="17"/>
      <c r="RZD145" s="17"/>
      <c r="RZE145" s="17"/>
      <c r="RZF145" s="17"/>
      <c r="RZG145" s="17"/>
      <c r="RZH145" s="17"/>
      <c r="RZI145" s="17"/>
      <c r="RZJ145" s="17"/>
      <c r="RZK145" s="17"/>
      <c r="RZL145" s="17"/>
      <c r="RZM145" s="17"/>
      <c r="RZN145" s="17"/>
      <c r="RZO145" s="17"/>
      <c r="RZP145" s="17"/>
      <c r="RZQ145" s="17"/>
      <c r="RZR145" s="17"/>
      <c r="RZS145" s="17"/>
      <c r="RZT145" s="17"/>
      <c r="RZU145" s="17"/>
      <c r="RZV145" s="17"/>
      <c r="RZW145" s="17"/>
      <c r="RZX145" s="17"/>
      <c r="RZY145" s="17"/>
      <c r="RZZ145" s="17"/>
      <c r="SAA145" s="17"/>
      <c r="SAB145" s="17"/>
      <c r="SAC145" s="17"/>
      <c r="SAD145" s="17"/>
      <c r="SAE145" s="17"/>
      <c r="SAF145" s="17"/>
      <c r="SAG145" s="17"/>
      <c r="SAH145" s="17"/>
      <c r="SAI145" s="17"/>
      <c r="SAJ145" s="17"/>
      <c r="SAK145" s="17"/>
      <c r="SAL145" s="17"/>
      <c r="SAM145" s="17"/>
      <c r="SAN145" s="17"/>
      <c r="SAO145" s="17"/>
      <c r="SAP145" s="17"/>
      <c r="SAQ145" s="17"/>
      <c r="SAR145" s="17"/>
      <c r="SAS145" s="17"/>
      <c r="SAT145" s="17"/>
      <c r="SAU145" s="17"/>
      <c r="SAV145" s="17"/>
      <c r="SAW145" s="17"/>
      <c r="SAX145" s="17"/>
      <c r="SAY145" s="17"/>
      <c r="SAZ145" s="17"/>
      <c r="SBA145" s="17"/>
      <c r="SBB145" s="17"/>
      <c r="SBC145" s="17"/>
      <c r="SBD145" s="17"/>
      <c r="SBE145" s="17"/>
      <c r="SBF145" s="17"/>
      <c r="SBG145" s="17"/>
      <c r="SBH145" s="17"/>
      <c r="SBI145" s="17"/>
      <c r="SBJ145" s="17"/>
      <c r="SBK145" s="17"/>
      <c r="SBL145" s="17"/>
      <c r="SBM145" s="17"/>
      <c r="SBN145" s="17"/>
      <c r="SBO145" s="17"/>
      <c r="SBP145" s="17"/>
      <c r="SBQ145" s="17"/>
      <c r="SBR145" s="17"/>
      <c r="SBS145" s="17"/>
      <c r="SBT145" s="17"/>
      <c r="SBU145" s="17"/>
      <c r="SBV145" s="17"/>
      <c r="SBW145" s="17"/>
      <c r="SBX145" s="17"/>
      <c r="SBY145" s="17"/>
      <c r="SBZ145" s="17"/>
      <c r="SCA145" s="17"/>
      <c r="SCB145" s="17"/>
      <c r="SCC145" s="17"/>
      <c r="SCD145" s="17"/>
      <c r="SCE145" s="17"/>
      <c r="SCF145" s="17"/>
      <c r="SCG145" s="17"/>
      <c r="SCH145" s="17"/>
      <c r="SCI145" s="17"/>
      <c r="SCJ145" s="17"/>
      <c r="SCK145" s="17"/>
      <c r="SCL145" s="17"/>
      <c r="SCM145" s="17"/>
      <c r="SCN145" s="17"/>
      <c r="SCO145" s="17"/>
      <c r="SCP145" s="17"/>
      <c r="SCQ145" s="17"/>
      <c r="SCR145" s="17"/>
      <c r="SCS145" s="17"/>
      <c r="SCT145" s="17"/>
      <c r="SCU145" s="17"/>
      <c r="SCV145" s="17"/>
      <c r="SCW145" s="17"/>
      <c r="SCX145" s="17"/>
      <c r="SCY145" s="17"/>
      <c r="SCZ145" s="17"/>
      <c r="SDA145" s="17"/>
      <c r="SDB145" s="17"/>
      <c r="SDC145" s="17"/>
      <c r="SDD145" s="17"/>
      <c r="SDE145" s="17"/>
      <c r="SDF145" s="17"/>
      <c r="SDG145" s="17"/>
      <c r="SDH145" s="17"/>
      <c r="SDI145" s="17"/>
      <c r="SDJ145" s="17"/>
      <c r="SDK145" s="17"/>
      <c r="SDL145" s="17"/>
      <c r="SDM145" s="17"/>
      <c r="SDN145" s="17"/>
      <c r="SDO145" s="17"/>
      <c r="SDP145" s="17"/>
      <c r="SDQ145" s="17"/>
      <c r="SDR145" s="17"/>
      <c r="SDS145" s="17"/>
      <c r="SDT145" s="17"/>
      <c r="SDU145" s="17"/>
      <c r="SDV145" s="17"/>
      <c r="SDW145" s="17"/>
      <c r="SDX145" s="17"/>
      <c r="SDY145" s="17"/>
      <c r="SDZ145" s="17"/>
      <c r="SEA145" s="17"/>
      <c r="SEB145" s="17"/>
      <c r="SEC145" s="17"/>
      <c r="SED145" s="17"/>
      <c r="SEE145" s="17"/>
      <c r="SEF145" s="17"/>
      <c r="SEG145" s="17"/>
      <c r="SEH145" s="17"/>
      <c r="SEI145" s="17"/>
      <c r="SEJ145" s="17"/>
      <c r="SEK145" s="17"/>
      <c r="SEL145" s="17"/>
      <c r="SEM145" s="17"/>
      <c r="SEN145" s="17"/>
      <c r="SEO145" s="17"/>
      <c r="SEP145" s="17"/>
      <c r="SEQ145" s="17"/>
      <c r="SER145" s="17"/>
      <c r="SES145" s="17"/>
      <c r="SET145" s="17"/>
      <c r="SEU145" s="17"/>
      <c r="SEV145" s="17"/>
      <c r="SEW145" s="17"/>
      <c r="SEX145" s="17"/>
      <c r="SEY145" s="17"/>
      <c r="SEZ145" s="17"/>
      <c r="SFA145" s="17"/>
      <c r="SFB145" s="17"/>
      <c r="SFC145" s="17"/>
      <c r="SFD145" s="17"/>
      <c r="SFE145" s="17"/>
      <c r="SFF145" s="17"/>
      <c r="SFG145" s="17"/>
      <c r="SFH145" s="17"/>
      <c r="SFI145" s="17"/>
      <c r="SFJ145" s="17"/>
      <c r="SFK145" s="17"/>
      <c r="SFL145" s="17"/>
      <c r="SFM145" s="17"/>
      <c r="SFN145" s="17"/>
      <c r="SFO145" s="17"/>
      <c r="SFP145" s="17"/>
      <c r="SFQ145" s="17"/>
      <c r="SFR145" s="17"/>
      <c r="SFS145" s="17"/>
      <c r="SFT145" s="17"/>
      <c r="SFU145" s="17"/>
      <c r="SFV145" s="17"/>
      <c r="SFW145" s="17"/>
      <c r="SFX145" s="17"/>
      <c r="SFY145" s="17"/>
      <c r="SFZ145" s="17"/>
      <c r="SGA145" s="17"/>
      <c r="SGB145" s="17"/>
      <c r="SGC145" s="17"/>
      <c r="SGD145" s="17"/>
      <c r="SGE145" s="17"/>
      <c r="SGF145" s="17"/>
      <c r="SGG145" s="17"/>
      <c r="SGH145" s="17"/>
      <c r="SGI145" s="17"/>
      <c r="SGJ145" s="17"/>
      <c r="SGK145" s="17"/>
      <c r="SGL145" s="17"/>
      <c r="SGM145" s="17"/>
      <c r="SGN145" s="17"/>
      <c r="SGO145" s="17"/>
      <c r="SGP145" s="17"/>
      <c r="SGQ145" s="17"/>
      <c r="SGR145" s="17"/>
      <c r="SGS145" s="17"/>
      <c r="SGT145" s="17"/>
      <c r="SGU145" s="17"/>
      <c r="SGV145" s="17"/>
      <c r="SGW145" s="17"/>
      <c r="SGX145" s="17"/>
      <c r="SGY145" s="17"/>
      <c r="SGZ145" s="17"/>
      <c r="SHA145" s="17"/>
      <c r="SHB145" s="17"/>
      <c r="SHC145" s="17"/>
      <c r="SHD145" s="17"/>
      <c r="SHE145" s="17"/>
      <c r="SHF145" s="17"/>
      <c r="SHG145" s="17"/>
      <c r="SHH145" s="17"/>
      <c r="SHI145" s="17"/>
      <c r="SHJ145" s="17"/>
      <c r="SHK145" s="17"/>
      <c r="SHL145" s="17"/>
      <c r="SHM145" s="17"/>
      <c r="SHN145" s="17"/>
      <c r="SHO145" s="17"/>
      <c r="SHP145" s="17"/>
      <c r="SHQ145" s="17"/>
      <c r="SHR145" s="17"/>
      <c r="SHS145" s="17"/>
      <c r="SHT145" s="17"/>
      <c r="SHU145" s="17"/>
      <c r="SHV145" s="17"/>
      <c r="SHW145" s="17"/>
      <c r="SHX145" s="17"/>
      <c r="SHY145" s="17"/>
      <c r="SHZ145" s="17"/>
      <c r="SIA145" s="17"/>
      <c r="SIB145" s="17"/>
      <c r="SIC145" s="17"/>
      <c r="SID145" s="17"/>
      <c r="SIE145" s="17"/>
      <c r="SIF145" s="17"/>
      <c r="SIG145" s="17"/>
      <c r="SIH145" s="17"/>
      <c r="SII145" s="17"/>
      <c r="SIJ145" s="17"/>
      <c r="SIK145" s="17"/>
      <c r="SIL145" s="17"/>
      <c r="SIM145" s="17"/>
      <c r="SIN145" s="17"/>
      <c r="SIO145" s="17"/>
      <c r="SIP145" s="17"/>
      <c r="SIQ145" s="17"/>
      <c r="SIR145" s="17"/>
      <c r="SIS145" s="17"/>
      <c r="SIT145" s="17"/>
      <c r="SIU145" s="17"/>
      <c r="SIV145" s="17"/>
      <c r="SIW145" s="17"/>
      <c r="SIX145" s="17"/>
      <c r="SIY145" s="17"/>
      <c r="SIZ145" s="17"/>
      <c r="SJA145" s="17"/>
      <c r="SJB145" s="17"/>
      <c r="SJC145" s="17"/>
      <c r="SJD145" s="17"/>
      <c r="SJE145" s="17"/>
      <c r="SJF145" s="17"/>
      <c r="SJG145" s="17"/>
      <c r="SJH145" s="17"/>
      <c r="SJI145" s="17"/>
      <c r="SJJ145" s="17"/>
      <c r="SJK145" s="17"/>
      <c r="SJL145" s="17"/>
      <c r="SJM145" s="17"/>
      <c r="SJN145" s="17"/>
      <c r="SJO145" s="17"/>
      <c r="SJP145" s="17"/>
      <c r="SJQ145" s="17"/>
      <c r="SJR145" s="17"/>
      <c r="SJS145" s="17"/>
      <c r="SJT145" s="17"/>
      <c r="SJU145" s="17"/>
      <c r="SJV145" s="17"/>
      <c r="SJW145" s="17"/>
      <c r="SJX145" s="17"/>
      <c r="SJY145" s="17"/>
      <c r="SJZ145" s="17"/>
      <c r="SKA145" s="17"/>
      <c r="SKB145" s="17"/>
      <c r="SKC145" s="17"/>
      <c r="SKD145" s="17"/>
      <c r="SKE145" s="17"/>
      <c r="SKF145" s="17"/>
      <c r="SKG145" s="17"/>
      <c r="SKH145" s="17"/>
      <c r="SKI145" s="17"/>
      <c r="SKJ145" s="17"/>
      <c r="SKK145" s="17"/>
      <c r="SKL145" s="17"/>
      <c r="SKM145" s="17"/>
      <c r="SKN145" s="17"/>
      <c r="SKO145" s="17"/>
      <c r="SKP145" s="17"/>
      <c r="SKQ145" s="17"/>
      <c r="SKR145" s="17"/>
      <c r="SKS145" s="17"/>
      <c r="SKT145" s="17"/>
      <c r="SKU145" s="17"/>
      <c r="SKV145" s="17"/>
      <c r="SKW145" s="17"/>
      <c r="SKX145" s="17"/>
      <c r="SKY145" s="17"/>
      <c r="SKZ145" s="17"/>
      <c r="SLA145" s="17"/>
      <c r="SLB145" s="17"/>
      <c r="SLC145" s="17"/>
      <c r="SLD145" s="17"/>
      <c r="SLE145" s="17"/>
      <c r="SLF145" s="17"/>
      <c r="SLG145" s="17"/>
      <c r="SLH145" s="17"/>
      <c r="SLI145" s="17"/>
      <c r="SLJ145" s="17"/>
      <c r="SLK145" s="17"/>
      <c r="SLL145" s="17"/>
      <c r="SLM145" s="17"/>
      <c r="SLN145" s="17"/>
      <c r="SLO145" s="17"/>
      <c r="SLP145" s="17"/>
      <c r="SLQ145" s="17"/>
      <c r="SLR145" s="17"/>
      <c r="SLS145" s="17"/>
      <c r="SLT145" s="17"/>
      <c r="SLU145" s="17"/>
      <c r="SLV145" s="17"/>
      <c r="SLW145" s="17"/>
      <c r="SLX145" s="17"/>
      <c r="SLY145" s="17"/>
      <c r="SLZ145" s="17"/>
      <c r="SMA145" s="17"/>
      <c r="SMB145" s="17"/>
      <c r="SMC145" s="17"/>
      <c r="SMD145" s="17"/>
      <c r="SME145" s="17"/>
      <c r="SMF145" s="17"/>
      <c r="SMG145" s="17"/>
      <c r="SMH145" s="17"/>
      <c r="SMI145" s="17"/>
      <c r="SMJ145" s="17"/>
      <c r="SMK145" s="17"/>
      <c r="SML145" s="17"/>
      <c r="SMM145" s="17"/>
      <c r="SMN145" s="17"/>
      <c r="SMO145" s="17"/>
      <c r="SMP145" s="17"/>
      <c r="SMQ145" s="17"/>
      <c r="SMR145" s="17"/>
      <c r="SMS145" s="17"/>
      <c r="SMT145" s="17"/>
      <c r="SMU145" s="17"/>
      <c r="SMV145" s="17"/>
      <c r="SMW145" s="17"/>
      <c r="SMX145" s="17"/>
      <c r="SMY145" s="17"/>
      <c r="SMZ145" s="17"/>
      <c r="SNA145" s="17"/>
      <c r="SNB145" s="17"/>
      <c r="SNC145" s="17"/>
      <c r="SND145" s="17"/>
      <c r="SNE145" s="17"/>
      <c r="SNF145" s="17"/>
      <c r="SNG145" s="17"/>
      <c r="SNH145" s="17"/>
      <c r="SNI145" s="17"/>
      <c r="SNJ145" s="17"/>
      <c r="SNK145" s="17"/>
      <c r="SNL145" s="17"/>
      <c r="SNM145" s="17"/>
      <c r="SNN145" s="17"/>
      <c r="SNO145" s="17"/>
      <c r="SNP145" s="17"/>
      <c r="SNQ145" s="17"/>
      <c r="SNR145" s="17"/>
      <c r="SNS145" s="17"/>
      <c r="SNT145" s="17"/>
      <c r="SNU145" s="17"/>
      <c r="SNV145" s="17"/>
      <c r="SNW145" s="17"/>
      <c r="SNX145" s="17"/>
      <c r="SNY145" s="17"/>
      <c r="SNZ145" s="17"/>
      <c r="SOA145" s="17"/>
      <c r="SOB145" s="17"/>
      <c r="SOC145" s="17"/>
      <c r="SOD145" s="17"/>
      <c r="SOE145" s="17"/>
      <c r="SOF145" s="17"/>
      <c r="SOG145" s="17"/>
      <c r="SOH145" s="17"/>
      <c r="SOI145" s="17"/>
      <c r="SOJ145" s="17"/>
      <c r="SOK145" s="17"/>
      <c r="SOL145" s="17"/>
      <c r="SOM145" s="17"/>
      <c r="SON145" s="17"/>
      <c r="SOO145" s="17"/>
      <c r="SOP145" s="17"/>
      <c r="SOQ145" s="17"/>
      <c r="SOR145" s="17"/>
      <c r="SOS145" s="17"/>
      <c r="SOT145" s="17"/>
      <c r="SOU145" s="17"/>
      <c r="SOV145" s="17"/>
      <c r="SOW145" s="17"/>
      <c r="SOX145" s="17"/>
      <c r="SOY145" s="17"/>
      <c r="SOZ145" s="17"/>
      <c r="SPA145" s="17"/>
      <c r="SPB145" s="17"/>
      <c r="SPC145" s="17"/>
      <c r="SPD145" s="17"/>
      <c r="SPE145" s="17"/>
      <c r="SPF145" s="17"/>
      <c r="SPG145" s="17"/>
      <c r="SPH145" s="17"/>
      <c r="SPI145" s="17"/>
      <c r="SPJ145" s="17"/>
      <c r="SPK145" s="17"/>
      <c r="SPL145" s="17"/>
      <c r="SPM145" s="17"/>
      <c r="SPN145" s="17"/>
      <c r="SPO145" s="17"/>
      <c r="SPP145" s="17"/>
      <c r="SPQ145" s="17"/>
      <c r="SPR145" s="17"/>
      <c r="SPS145" s="17"/>
      <c r="SPT145" s="17"/>
      <c r="SPU145" s="17"/>
      <c r="SPV145" s="17"/>
      <c r="SPW145" s="17"/>
      <c r="SPX145" s="17"/>
      <c r="SPY145" s="17"/>
      <c r="SPZ145" s="17"/>
      <c r="SQA145" s="17"/>
      <c r="SQB145" s="17"/>
      <c r="SQC145" s="17"/>
      <c r="SQD145" s="17"/>
      <c r="SQE145" s="17"/>
      <c r="SQF145" s="17"/>
      <c r="SQG145" s="17"/>
      <c r="SQH145" s="17"/>
      <c r="SQI145" s="17"/>
      <c r="SQJ145" s="17"/>
      <c r="SQK145" s="17"/>
      <c r="SQL145" s="17"/>
      <c r="SQM145" s="17"/>
      <c r="SQN145" s="17"/>
      <c r="SQO145" s="17"/>
      <c r="SQP145" s="17"/>
      <c r="SQQ145" s="17"/>
      <c r="SQR145" s="17"/>
      <c r="SQS145" s="17"/>
      <c r="SQT145" s="17"/>
      <c r="SQU145" s="17"/>
      <c r="SQV145" s="17"/>
      <c r="SQW145" s="17"/>
      <c r="SQX145" s="17"/>
      <c r="SQY145" s="17"/>
      <c r="SQZ145" s="17"/>
      <c r="SRA145" s="17"/>
      <c r="SRB145" s="17"/>
      <c r="SRC145" s="17"/>
      <c r="SRD145" s="17"/>
      <c r="SRE145" s="17"/>
      <c r="SRF145" s="17"/>
      <c r="SRG145" s="17"/>
      <c r="SRH145" s="17"/>
      <c r="SRI145" s="17"/>
      <c r="SRJ145" s="17"/>
      <c r="SRK145" s="17"/>
      <c r="SRL145" s="17"/>
      <c r="SRM145" s="17"/>
      <c r="SRN145" s="17"/>
      <c r="SRO145" s="17"/>
      <c r="SRP145" s="17"/>
      <c r="SRQ145" s="17"/>
      <c r="SRR145" s="17"/>
      <c r="SRS145" s="17"/>
      <c r="SRT145" s="17"/>
      <c r="SRU145" s="17"/>
      <c r="SRV145" s="17"/>
      <c r="SRW145" s="17"/>
      <c r="SRX145" s="17"/>
      <c r="SRY145" s="17"/>
      <c r="SRZ145" s="17"/>
      <c r="SSA145" s="17"/>
      <c r="SSB145" s="17"/>
      <c r="SSC145" s="17"/>
      <c r="SSD145" s="17"/>
      <c r="SSE145" s="17"/>
      <c r="SSF145" s="17"/>
      <c r="SSG145" s="17"/>
      <c r="SSH145" s="17"/>
      <c r="SSI145" s="17"/>
      <c r="SSJ145" s="17"/>
      <c r="SSK145" s="17"/>
      <c r="SSL145" s="17"/>
      <c r="SSM145" s="17"/>
      <c r="SSN145" s="17"/>
      <c r="SSO145" s="17"/>
      <c r="SSP145" s="17"/>
      <c r="SSQ145" s="17"/>
      <c r="SSR145" s="17"/>
      <c r="SSS145" s="17"/>
      <c r="SST145" s="17"/>
      <c r="SSU145" s="17"/>
      <c r="SSV145" s="17"/>
      <c r="SSW145" s="17"/>
      <c r="SSX145" s="17"/>
      <c r="SSY145" s="17"/>
      <c r="SSZ145" s="17"/>
      <c r="STA145" s="17"/>
      <c r="STB145" s="17"/>
      <c r="STC145" s="17"/>
      <c r="STD145" s="17"/>
      <c r="STE145" s="17"/>
      <c r="STF145" s="17"/>
      <c r="STG145" s="17"/>
      <c r="STH145" s="17"/>
      <c r="STI145" s="17"/>
      <c r="STJ145" s="17"/>
      <c r="STK145" s="17"/>
      <c r="STL145" s="17"/>
      <c r="STM145" s="17"/>
      <c r="STN145" s="17"/>
      <c r="STO145" s="17"/>
      <c r="STP145" s="17"/>
      <c r="STQ145" s="17"/>
      <c r="STR145" s="17"/>
      <c r="STS145" s="17"/>
      <c r="STT145" s="17"/>
      <c r="STU145" s="17"/>
      <c r="STV145" s="17"/>
      <c r="STW145" s="17"/>
      <c r="STX145" s="17"/>
      <c r="STY145" s="17"/>
      <c r="STZ145" s="17"/>
      <c r="SUA145" s="17"/>
      <c r="SUB145" s="17"/>
      <c r="SUC145" s="17"/>
      <c r="SUD145" s="17"/>
      <c r="SUE145" s="17"/>
      <c r="SUF145" s="17"/>
      <c r="SUG145" s="17"/>
      <c r="SUH145" s="17"/>
      <c r="SUI145" s="17"/>
      <c r="SUJ145" s="17"/>
      <c r="SUK145" s="17"/>
      <c r="SUL145" s="17"/>
      <c r="SUM145" s="17"/>
      <c r="SUN145" s="17"/>
      <c r="SUO145" s="17"/>
      <c r="SUP145" s="17"/>
      <c r="SUQ145" s="17"/>
      <c r="SUR145" s="17"/>
      <c r="SUS145" s="17"/>
      <c r="SUT145" s="17"/>
      <c r="SUU145" s="17"/>
      <c r="SUV145" s="17"/>
      <c r="SUW145" s="17"/>
      <c r="SUX145" s="17"/>
      <c r="SUY145" s="17"/>
      <c r="SUZ145" s="17"/>
      <c r="SVA145" s="17"/>
      <c r="SVB145" s="17"/>
      <c r="SVC145" s="17"/>
      <c r="SVD145" s="17"/>
      <c r="SVE145" s="17"/>
      <c r="SVF145" s="17"/>
      <c r="SVG145" s="17"/>
      <c r="SVH145" s="17"/>
      <c r="SVI145" s="17"/>
      <c r="SVJ145" s="17"/>
      <c r="SVK145" s="17"/>
      <c r="SVL145" s="17"/>
      <c r="SVM145" s="17"/>
      <c r="SVN145" s="17"/>
      <c r="SVO145" s="17"/>
      <c r="SVP145" s="17"/>
      <c r="SVQ145" s="17"/>
      <c r="SVR145" s="17"/>
      <c r="SVS145" s="17"/>
      <c r="SVT145" s="17"/>
      <c r="SVU145" s="17"/>
      <c r="SVV145" s="17"/>
      <c r="SVW145" s="17"/>
      <c r="SVX145" s="17"/>
      <c r="SVY145" s="17"/>
      <c r="SVZ145" s="17"/>
      <c r="SWA145" s="17"/>
      <c r="SWB145" s="17"/>
      <c r="SWC145" s="17"/>
      <c r="SWD145" s="17"/>
      <c r="SWE145" s="17"/>
      <c r="SWF145" s="17"/>
      <c r="SWG145" s="17"/>
      <c r="SWH145" s="17"/>
      <c r="SWI145" s="17"/>
      <c r="SWJ145" s="17"/>
      <c r="SWK145" s="17"/>
      <c r="SWL145" s="17"/>
      <c r="SWM145" s="17"/>
      <c r="SWN145" s="17"/>
      <c r="SWO145" s="17"/>
      <c r="SWP145" s="17"/>
      <c r="SWQ145" s="17"/>
      <c r="SWR145" s="17"/>
      <c r="SWS145" s="17"/>
      <c r="SWT145" s="17"/>
      <c r="SWU145" s="17"/>
      <c r="SWV145" s="17"/>
      <c r="SWW145" s="17"/>
      <c r="SWX145" s="17"/>
      <c r="SWY145" s="17"/>
      <c r="SWZ145" s="17"/>
      <c r="SXA145" s="17"/>
      <c r="SXB145" s="17"/>
      <c r="SXC145" s="17"/>
      <c r="SXD145" s="17"/>
      <c r="SXE145" s="17"/>
      <c r="SXF145" s="17"/>
      <c r="SXG145" s="17"/>
      <c r="SXH145" s="17"/>
      <c r="SXI145" s="17"/>
      <c r="SXJ145" s="17"/>
      <c r="SXK145" s="17"/>
      <c r="SXL145" s="17"/>
      <c r="SXM145" s="17"/>
      <c r="SXN145" s="17"/>
      <c r="SXO145" s="17"/>
      <c r="SXP145" s="17"/>
      <c r="SXQ145" s="17"/>
      <c r="SXR145" s="17"/>
      <c r="SXS145" s="17"/>
      <c r="SXT145" s="17"/>
      <c r="SXU145" s="17"/>
      <c r="SXV145" s="17"/>
      <c r="SXW145" s="17"/>
      <c r="SXX145" s="17"/>
      <c r="SXY145" s="17"/>
      <c r="SXZ145" s="17"/>
      <c r="SYA145" s="17"/>
      <c r="SYB145" s="17"/>
      <c r="SYC145" s="17"/>
      <c r="SYD145" s="17"/>
      <c r="SYE145" s="17"/>
      <c r="SYF145" s="17"/>
      <c r="SYG145" s="17"/>
      <c r="SYH145" s="17"/>
      <c r="SYI145" s="17"/>
      <c r="SYJ145" s="17"/>
      <c r="SYK145" s="17"/>
      <c r="SYL145" s="17"/>
      <c r="SYM145" s="17"/>
      <c r="SYN145" s="17"/>
      <c r="SYO145" s="17"/>
      <c r="SYP145" s="17"/>
      <c r="SYQ145" s="17"/>
      <c r="SYR145" s="17"/>
      <c r="SYS145" s="17"/>
      <c r="SYT145" s="17"/>
      <c r="SYU145" s="17"/>
      <c r="SYV145" s="17"/>
      <c r="SYW145" s="17"/>
      <c r="SYX145" s="17"/>
      <c r="SYY145" s="17"/>
      <c r="SYZ145" s="17"/>
      <c r="SZA145" s="17"/>
      <c r="SZB145" s="17"/>
      <c r="SZC145" s="17"/>
      <c r="SZD145" s="17"/>
      <c r="SZE145" s="17"/>
      <c r="SZF145" s="17"/>
      <c r="SZG145" s="17"/>
      <c r="SZH145" s="17"/>
      <c r="SZI145" s="17"/>
      <c r="SZJ145" s="17"/>
      <c r="SZK145" s="17"/>
      <c r="SZL145" s="17"/>
      <c r="SZM145" s="17"/>
      <c r="SZN145" s="17"/>
      <c r="SZO145" s="17"/>
      <c r="SZP145" s="17"/>
      <c r="SZQ145" s="17"/>
      <c r="SZR145" s="17"/>
      <c r="SZS145" s="17"/>
      <c r="SZT145" s="17"/>
      <c r="SZU145" s="17"/>
      <c r="SZV145" s="17"/>
      <c r="SZW145" s="17"/>
      <c r="SZX145" s="17"/>
      <c r="SZY145" s="17"/>
      <c r="SZZ145" s="17"/>
      <c r="TAA145" s="17"/>
      <c r="TAB145" s="17"/>
      <c r="TAC145" s="17"/>
      <c r="TAD145" s="17"/>
      <c r="TAE145" s="17"/>
      <c r="TAF145" s="17"/>
      <c r="TAG145" s="17"/>
      <c r="TAH145" s="17"/>
      <c r="TAI145" s="17"/>
      <c r="TAJ145" s="17"/>
      <c r="TAK145" s="17"/>
      <c r="TAL145" s="17"/>
      <c r="TAM145" s="17"/>
      <c r="TAN145" s="17"/>
      <c r="TAO145" s="17"/>
      <c r="TAP145" s="17"/>
      <c r="TAQ145" s="17"/>
      <c r="TAR145" s="17"/>
      <c r="TAS145" s="17"/>
      <c r="TAT145" s="17"/>
      <c r="TAU145" s="17"/>
      <c r="TAV145" s="17"/>
      <c r="TAW145" s="17"/>
      <c r="TAX145" s="17"/>
      <c r="TAY145" s="17"/>
      <c r="TAZ145" s="17"/>
      <c r="TBA145" s="17"/>
      <c r="TBB145" s="17"/>
      <c r="TBC145" s="17"/>
      <c r="TBD145" s="17"/>
      <c r="TBE145" s="17"/>
      <c r="TBF145" s="17"/>
      <c r="TBG145" s="17"/>
      <c r="TBH145" s="17"/>
      <c r="TBI145" s="17"/>
      <c r="TBJ145" s="17"/>
      <c r="TBK145" s="17"/>
      <c r="TBL145" s="17"/>
      <c r="TBM145" s="17"/>
      <c r="TBN145" s="17"/>
      <c r="TBO145" s="17"/>
      <c r="TBP145" s="17"/>
      <c r="TBQ145" s="17"/>
      <c r="TBR145" s="17"/>
      <c r="TBS145" s="17"/>
      <c r="TBT145" s="17"/>
      <c r="TBU145" s="17"/>
      <c r="TBV145" s="17"/>
      <c r="TBW145" s="17"/>
      <c r="TBX145" s="17"/>
      <c r="TBY145" s="17"/>
      <c r="TBZ145" s="17"/>
      <c r="TCA145" s="17"/>
      <c r="TCB145" s="17"/>
      <c r="TCC145" s="17"/>
      <c r="TCD145" s="17"/>
      <c r="TCE145" s="17"/>
      <c r="TCF145" s="17"/>
      <c r="TCG145" s="17"/>
      <c r="TCH145" s="17"/>
      <c r="TCI145" s="17"/>
      <c r="TCJ145" s="17"/>
      <c r="TCK145" s="17"/>
      <c r="TCL145" s="17"/>
      <c r="TCM145" s="17"/>
      <c r="TCN145" s="17"/>
      <c r="TCO145" s="17"/>
      <c r="TCP145" s="17"/>
      <c r="TCQ145" s="17"/>
      <c r="TCR145" s="17"/>
      <c r="TCS145" s="17"/>
      <c r="TCT145" s="17"/>
      <c r="TCU145" s="17"/>
      <c r="TCV145" s="17"/>
      <c r="TCW145" s="17"/>
      <c r="TCX145" s="17"/>
      <c r="TCY145" s="17"/>
      <c r="TCZ145" s="17"/>
      <c r="TDA145" s="17"/>
      <c r="TDB145" s="17"/>
      <c r="TDC145" s="17"/>
      <c r="TDD145" s="17"/>
      <c r="TDE145" s="17"/>
      <c r="TDF145" s="17"/>
      <c r="TDG145" s="17"/>
      <c r="TDH145" s="17"/>
      <c r="TDI145" s="17"/>
      <c r="TDJ145" s="17"/>
      <c r="TDK145" s="17"/>
      <c r="TDL145" s="17"/>
      <c r="TDM145" s="17"/>
      <c r="TDN145" s="17"/>
      <c r="TDO145" s="17"/>
      <c r="TDP145" s="17"/>
      <c r="TDQ145" s="17"/>
      <c r="TDR145" s="17"/>
      <c r="TDS145" s="17"/>
      <c r="TDT145" s="17"/>
      <c r="TDU145" s="17"/>
      <c r="TDV145" s="17"/>
      <c r="TDW145" s="17"/>
      <c r="TDX145" s="17"/>
      <c r="TDY145" s="17"/>
      <c r="TDZ145" s="17"/>
      <c r="TEA145" s="17"/>
      <c r="TEB145" s="17"/>
      <c r="TEC145" s="17"/>
      <c r="TED145" s="17"/>
      <c r="TEE145" s="17"/>
      <c r="TEF145" s="17"/>
      <c r="TEG145" s="17"/>
      <c r="TEH145" s="17"/>
      <c r="TEI145" s="17"/>
      <c r="TEJ145" s="17"/>
      <c r="TEK145" s="17"/>
      <c r="TEL145" s="17"/>
      <c r="TEM145" s="17"/>
      <c r="TEN145" s="17"/>
      <c r="TEO145" s="17"/>
      <c r="TEP145" s="17"/>
      <c r="TEQ145" s="17"/>
      <c r="TER145" s="17"/>
      <c r="TES145" s="17"/>
      <c r="TET145" s="17"/>
      <c r="TEU145" s="17"/>
      <c r="TEV145" s="17"/>
      <c r="TEW145" s="17"/>
      <c r="TEX145" s="17"/>
      <c r="TEY145" s="17"/>
      <c r="TEZ145" s="17"/>
      <c r="TFA145" s="17"/>
      <c r="TFB145" s="17"/>
      <c r="TFC145" s="17"/>
      <c r="TFD145" s="17"/>
      <c r="TFE145" s="17"/>
      <c r="TFF145" s="17"/>
      <c r="TFG145" s="17"/>
      <c r="TFH145" s="17"/>
      <c r="TFI145" s="17"/>
      <c r="TFJ145" s="17"/>
      <c r="TFK145" s="17"/>
      <c r="TFL145" s="17"/>
      <c r="TFM145" s="17"/>
      <c r="TFN145" s="17"/>
      <c r="TFO145" s="17"/>
      <c r="TFP145" s="17"/>
      <c r="TFQ145" s="17"/>
      <c r="TFR145" s="17"/>
      <c r="TFS145" s="17"/>
      <c r="TFT145" s="17"/>
      <c r="TFU145" s="17"/>
      <c r="TFV145" s="17"/>
      <c r="TFW145" s="17"/>
      <c r="TFX145" s="17"/>
      <c r="TFY145" s="17"/>
      <c r="TFZ145" s="17"/>
      <c r="TGA145" s="17"/>
      <c r="TGB145" s="17"/>
      <c r="TGC145" s="17"/>
      <c r="TGD145" s="17"/>
      <c r="TGE145" s="17"/>
      <c r="TGF145" s="17"/>
      <c r="TGG145" s="17"/>
      <c r="TGH145" s="17"/>
      <c r="TGI145" s="17"/>
      <c r="TGJ145" s="17"/>
      <c r="TGK145" s="17"/>
      <c r="TGL145" s="17"/>
      <c r="TGM145" s="17"/>
      <c r="TGN145" s="17"/>
      <c r="TGO145" s="17"/>
      <c r="TGP145" s="17"/>
      <c r="TGQ145" s="17"/>
      <c r="TGR145" s="17"/>
      <c r="TGS145" s="17"/>
      <c r="TGT145" s="17"/>
      <c r="TGU145" s="17"/>
      <c r="TGV145" s="17"/>
      <c r="TGW145" s="17"/>
      <c r="TGX145" s="17"/>
      <c r="TGY145" s="17"/>
      <c r="TGZ145" s="17"/>
      <c r="THA145" s="17"/>
      <c r="THB145" s="17"/>
      <c r="THC145" s="17"/>
      <c r="THD145" s="17"/>
      <c r="THE145" s="17"/>
      <c r="THF145" s="17"/>
      <c r="THG145" s="17"/>
      <c r="THH145" s="17"/>
      <c r="THI145" s="17"/>
      <c r="THJ145" s="17"/>
      <c r="THK145" s="17"/>
      <c r="THL145" s="17"/>
      <c r="THM145" s="17"/>
      <c r="THN145" s="17"/>
      <c r="THO145" s="17"/>
      <c r="THP145" s="17"/>
      <c r="THQ145" s="17"/>
      <c r="THR145" s="17"/>
      <c r="THS145" s="17"/>
      <c r="THT145" s="17"/>
      <c r="THU145" s="17"/>
      <c r="THV145" s="17"/>
      <c r="THW145" s="17"/>
      <c r="THX145" s="17"/>
      <c r="THY145" s="17"/>
      <c r="THZ145" s="17"/>
      <c r="TIA145" s="17"/>
      <c r="TIB145" s="17"/>
      <c r="TIC145" s="17"/>
      <c r="TID145" s="17"/>
      <c r="TIE145" s="17"/>
      <c r="TIF145" s="17"/>
      <c r="TIG145" s="17"/>
      <c r="TIH145" s="17"/>
      <c r="TII145" s="17"/>
      <c r="TIJ145" s="17"/>
      <c r="TIK145" s="17"/>
      <c r="TIL145" s="17"/>
      <c r="TIM145" s="17"/>
      <c r="TIN145" s="17"/>
      <c r="TIO145" s="17"/>
      <c r="TIP145" s="17"/>
      <c r="TIQ145" s="17"/>
      <c r="TIR145" s="17"/>
      <c r="TIS145" s="17"/>
      <c r="TIT145" s="17"/>
      <c r="TIU145" s="17"/>
      <c r="TIV145" s="17"/>
      <c r="TIW145" s="17"/>
      <c r="TIX145" s="17"/>
      <c r="TIY145" s="17"/>
      <c r="TIZ145" s="17"/>
      <c r="TJA145" s="17"/>
      <c r="TJB145" s="17"/>
      <c r="TJC145" s="17"/>
      <c r="TJD145" s="17"/>
      <c r="TJE145" s="17"/>
      <c r="TJF145" s="17"/>
      <c r="TJG145" s="17"/>
      <c r="TJH145" s="17"/>
      <c r="TJI145" s="17"/>
      <c r="TJJ145" s="17"/>
      <c r="TJK145" s="17"/>
      <c r="TJL145" s="17"/>
      <c r="TJM145" s="17"/>
      <c r="TJN145" s="17"/>
      <c r="TJO145" s="17"/>
      <c r="TJP145" s="17"/>
      <c r="TJQ145" s="17"/>
      <c r="TJR145" s="17"/>
      <c r="TJS145" s="17"/>
      <c r="TJT145" s="17"/>
      <c r="TJU145" s="17"/>
      <c r="TJV145" s="17"/>
      <c r="TJW145" s="17"/>
      <c r="TJX145" s="17"/>
      <c r="TJY145" s="17"/>
      <c r="TJZ145" s="17"/>
      <c r="TKA145" s="17"/>
      <c r="TKB145" s="17"/>
      <c r="TKC145" s="17"/>
      <c r="TKD145" s="17"/>
      <c r="TKE145" s="17"/>
      <c r="TKF145" s="17"/>
      <c r="TKG145" s="17"/>
      <c r="TKH145" s="17"/>
      <c r="TKI145" s="17"/>
      <c r="TKJ145" s="17"/>
      <c r="TKK145" s="17"/>
      <c r="TKL145" s="17"/>
      <c r="TKM145" s="17"/>
      <c r="TKN145" s="17"/>
      <c r="TKO145" s="17"/>
      <c r="TKP145" s="17"/>
      <c r="TKQ145" s="17"/>
      <c r="TKR145" s="17"/>
      <c r="TKS145" s="17"/>
      <c r="TKT145" s="17"/>
      <c r="TKU145" s="17"/>
      <c r="TKV145" s="17"/>
      <c r="TKW145" s="17"/>
      <c r="TKX145" s="17"/>
      <c r="TKY145" s="17"/>
      <c r="TKZ145" s="17"/>
      <c r="TLA145" s="17"/>
      <c r="TLB145" s="17"/>
      <c r="TLC145" s="17"/>
      <c r="TLD145" s="17"/>
      <c r="TLE145" s="17"/>
      <c r="TLF145" s="17"/>
      <c r="TLG145" s="17"/>
      <c r="TLH145" s="17"/>
      <c r="TLI145" s="17"/>
      <c r="TLJ145" s="17"/>
      <c r="TLK145" s="17"/>
      <c r="TLL145" s="17"/>
      <c r="TLM145" s="17"/>
      <c r="TLN145" s="17"/>
      <c r="TLO145" s="17"/>
      <c r="TLP145" s="17"/>
      <c r="TLQ145" s="17"/>
      <c r="TLR145" s="17"/>
      <c r="TLS145" s="17"/>
      <c r="TLT145" s="17"/>
      <c r="TLU145" s="17"/>
      <c r="TLV145" s="17"/>
      <c r="TLW145" s="17"/>
      <c r="TLX145" s="17"/>
      <c r="TLY145" s="17"/>
      <c r="TLZ145" s="17"/>
      <c r="TMA145" s="17"/>
      <c r="TMB145" s="17"/>
      <c r="TMC145" s="17"/>
      <c r="TMD145" s="17"/>
      <c r="TME145" s="17"/>
      <c r="TMF145" s="17"/>
      <c r="TMG145" s="17"/>
      <c r="TMH145" s="17"/>
      <c r="TMI145" s="17"/>
      <c r="TMJ145" s="17"/>
      <c r="TMK145" s="17"/>
      <c r="TML145" s="17"/>
      <c r="TMM145" s="17"/>
      <c r="TMN145" s="17"/>
      <c r="TMO145" s="17"/>
      <c r="TMP145" s="17"/>
      <c r="TMQ145" s="17"/>
      <c r="TMR145" s="17"/>
      <c r="TMS145" s="17"/>
      <c r="TMT145" s="17"/>
      <c r="TMU145" s="17"/>
      <c r="TMV145" s="17"/>
      <c r="TMW145" s="17"/>
      <c r="TMX145" s="17"/>
      <c r="TMY145" s="17"/>
      <c r="TMZ145" s="17"/>
      <c r="TNA145" s="17"/>
      <c r="TNB145" s="17"/>
      <c r="TNC145" s="17"/>
      <c r="TND145" s="17"/>
      <c r="TNE145" s="17"/>
      <c r="TNF145" s="17"/>
      <c r="TNG145" s="17"/>
      <c r="TNH145" s="17"/>
      <c r="TNI145" s="17"/>
      <c r="TNJ145" s="17"/>
      <c r="TNK145" s="17"/>
      <c r="TNL145" s="17"/>
      <c r="TNM145" s="17"/>
      <c r="TNN145" s="17"/>
      <c r="TNO145" s="17"/>
      <c r="TNP145" s="17"/>
      <c r="TNQ145" s="17"/>
      <c r="TNR145" s="17"/>
      <c r="TNS145" s="17"/>
      <c r="TNT145" s="17"/>
      <c r="TNU145" s="17"/>
      <c r="TNV145" s="17"/>
      <c r="TNW145" s="17"/>
      <c r="TNX145" s="17"/>
      <c r="TNY145" s="17"/>
      <c r="TNZ145" s="17"/>
      <c r="TOA145" s="17"/>
      <c r="TOB145" s="17"/>
      <c r="TOC145" s="17"/>
      <c r="TOD145" s="17"/>
      <c r="TOE145" s="17"/>
      <c r="TOF145" s="17"/>
      <c r="TOG145" s="17"/>
      <c r="TOH145" s="17"/>
      <c r="TOI145" s="17"/>
      <c r="TOJ145" s="17"/>
      <c r="TOK145" s="17"/>
      <c r="TOL145" s="17"/>
      <c r="TOM145" s="17"/>
      <c r="TON145" s="17"/>
      <c r="TOO145" s="17"/>
      <c r="TOP145" s="17"/>
      <c r="TOQ145" s="17"/>
      <c r="TOR145" s="17"/>
      <c r="TOS145" s="17"/>
      <c r="TOT145" s="17"/>
      <c r="TOU145" s="17"/>
      <c r="TOV145" s="17"/>
      <c r="TOW145" s="17"/>
      <c r="TOX145" s="17"/>
      <c r="TOY145" s="17"/>
      <c r="TOZ145" s="17"/>
      <c r="TPA145" s="17"/>
      <c r="TPB145" s="17"/>
      <c r="TPC145" s="17"/>
      <c r="TPD145" s="17"/>
      <c r="TPE145" s="17"/>
      <c r="TPF145" s="17"/>
      <c r="TPG145" s="17"/>
      <c r="TPH145" s="17"/>
      <c r="TPI145" s="17"/>
      <c r="TPJ145" s="17"/>
      <c r="TPK145" s="17"/>
      <c r="TPL145" s="17"/>
      <c r="TPM145" s="17"/>
      <c r="TPN145" s="17"/>
      <c r="TPO145" s="17"/>
      <c r="TPP145" s="17"/>
      <c r="TPQ145" s="17"/>
      <c r="TPR145" s="17"/>
      <c r="TPS145" s="17"/>
      <c r="TPT145" s="17"/>
      <c r="TPU145" s="17"/>
      <c r="TPV145" s="17"/>
      <c r="TPW145" s="17"/>
      <c r="TPX145" s="17"/>
      <c r="TPY145" s="17"/>
      <c r="TPZ145" s="17"/>
      <c r="TQA145" s="17"/>
      <c r="TQB145" s="17"/>
      <c r="TQC145" s="17"/>
      <c r="TQD145" s="17"/>
      <c r="TQE145" s="17"/>
      <c r="TQF145" s="17"/>
      <c r="TQG145" s="17"/>
      <c r="TQH145" s="17"/>
      <c r="TQI145" s="17"/>
      <c r="TQJ145" s="17"/>
      <c r="TQK145" s="17"/>
      <c r="TQL145" s="17"/>
      <c r="TQM145" s="17"/>
      <c r="TQN145" s="17"/>
      <c r="TQO145" s="17"/>
      <c r="TQP145" s="17"/>
      <c r="TQQ145" s="17"/>
      <c r="TQR145" s="17"/>
      <c r="TQS145" s="17"/>
      <c r="TQT145" s="17"/>
      <c r="TQU145" s="17"/>
      <c r="TQV145" s="17"/>
      <c r="TQW145" s="17"/>
      <c r="TQX145" s="17"/>
      <c r="TQY145" s="17"/>
      <c r="TQZ145" s="17"/>
      <c r="TRA145" s="17"/>
      <c r="TRB145" s="17"/>
      <c r="TRC145" s="17"/>
      <c r="TRD145" s="17"/>
      <c r="TRE145" s="17"/>
      <c r="TRF145" s="17"/>
      <c r="TRG145" s="17"/>
      <c r="TRH145" s="17"/>
      <c r="TRI145" s="17"/>
      <c r="TRJ145" s="17"/>
      <c r="TRK145" s="17"/>
      <c r="TRL145" s="17"/>
      <c r="TRM145" s="17"/>
      <c r="TRN145" s="17"/>
      <c r="TRO145" s="17"/>
      <c r="TRP145" s="17"/>
      <c r="TRQ145" s="17"/>
      <c r="TRR145" s="17"/>
      <c r="TRS145" s="17"/>
      <c r="TRT145" s="17"/>
      <c r="TRU145" s="17"/>
      <c r="TRV145" s="17"/>
      <c r="TRW145" s="17"/>
      <c r="TRX145" s="17"/>
      <c r="TRY145" s="17"/>
      <c r="TRZ145" s="17"/>
      <c r="TSA145" s="17"/>
      <c r="TSB145" s="17"/>
      <c r="TSC145" s="17"/>
      <c r="TSD145" s="17"/>
      <c r="TSE145" s="17"/>
      <c r="TSF145" s="17"/>
      <c r="TSG145" s="17"/>
      <c r="TSH145" s="17"/>
      <c r="TSI145" s="17"/>
      <c r="TSJ145" s="17"/>
      <c r="TSK145" s="17"/>
      <c r="TSL145" s="17"/>
      <c r="TSM145" s="17"/>
      <c r="TSN145" s="17"/>
      <c r="TSO145" s="17"/>
      <c r="TSP145" s="17"/>
      <c r="TSQ145" s="17"/>
      <c r="TSR145" s="17"/>
      <c r="TSS145" s="17"/>
      <c r="TST145" s="17"/>
      <c r="TSU145" s="17"/>
      <c r="TSV145" s="17"/>
      <c r="TSW145" s="17"/>
      <c r="TSX145" s="17"/>
      <c r="TSY145" s="17"/>
      <c r="TSZ145" s="17"/>
      <c r="TTA145" s="17"/>
      <c r="TTB145" s="17"/>
      <c r="TTC145" s="17"/>
      <c r="TTD145" s="17"/>
      <c r="TTE145" s="17"/>
      <c r="TTF145" s="17"/>
      <c r="TTG145" s="17"/>
      <c r="TTH145" s="17"/>
      <c r="TTI145" s="17"/>
      <c r="TTJ145" s="17"/>
      <c r="TTK145" s="17"/>
      <c r="TTL145" s="17"/>
      <c r="TTM145" s="17"/>
      <c r="TTN145" s="17"/>
      <c r="TTO145" s="17"/>
      <c r="TTP145" s="17"/>
      <c r="TTQ145" s="17"/>
      <c r="TTR145" s="17"/>
      <c r="TTS145" s="17"/>
      <c r="TTT145" s="17"/>
      <c r="TTU145" s="17"/>
      <c r="TTV145" s="17"/>
      <c r="TTW145" s="17"/>
      <c r="TTX145" s="17"/>
      <c r="TTY145" s="17"/>
      <c r="TTZ145" s="17"/>
      <c r="TUA145" s="17"/>
      <c r="TUB145" s="17"/>
      <c r="TUC145" s="17"/>
      <c r="TUD145" s="17"/>
      <c r="TUE145" s="17"/>
      <c r="TUF145" s="17"/>
      <c r="TUG145" s="17"/>
      <c r="TUH145" s="17"/>
      <c r="TUI145" s="17"/>
      <c r="TUJ145" s="17"/>
      <c r="TUK145" s="17"/>
      <c r="TUL145" s="17"/>
      <c r="TUM145" s="17"/>
      <c r="TUN145" s="17"/>
      <c r="TUO145" s="17"/>
      <c r="TUP145" s="17"/>
      <c r="TUQ145" s="17"/>
      <c r="TUR145" s="17"/>
      <c r="TUS145" s="17"/>
      <c r="TUT145" s="17"/>
      <c r="TUU145" s="17"/>
      <c r="TUV145" s="17"/>
      <c r="TUW145" s="17"/>
      <c r="TUX145" s="17"/>
      <c r="TUY145" s="17"/>
      <c r="TUZ145" s="17"/>
      <c r="TVA145" s="17"/>
      <c r="TVB145" s="17"/>
      <c r="TVC145" s="17"/>
      <c r="TVD145" s="17"/>
      <c r="TVE145" s="17"/>
      <c r="TVF145" s="17"/>
      <c r="TVG145" s="17"/>
      <c r="TVH145" s="17"/>
      <c r="TVI145" s="17"/>
      <c r="TVJ145" s="17"/>
      <c r="TVK145" s="17"/>
      <c r="TVL145" s="17"/>
      <c r="TVM145" s="17"/>
      <c r="TVN145" s="17"/>
      <c r="TVO145" s="17"/>
      <c r="TVP145" s="17"/>
      <c r="TVQ145" s="17"/>
      <c r="TVR145" s="17"/>
      <c r="TVS145" s="17"/>
      <c r="TVT145" s="17"/>
      <c r="TVU145" s="17"/>
      <c r="TVV145" s="17"/>
      <c r="TVW145" s="17"/>
      <c r="TVX145" s="17"/>
      <c r="TVY145" s="17"/>
      <c r="TVZ145" s="17"/>
      <c r="TWA145" s="17"/>
      <c r="TWB145" s="17"/>
      <c r="TWC145" s="17"/>
      <c r="TWD145" s="17"/>
      <c r="TWE145" s="17"/>
      <c r="TWF145" s="17"/>
      <c r="TWG145" s="17"/>
      <c r="TWH145" s="17"/>
      <c r="TWI145" s="17"/>
      <c r="TWJ145" s="17"/>
      <c r="TWK145" s="17"/>
      <c r="TWL145" s="17"/>
      <c r="TWM145" s="17"/>
      <c r="TWN145" s="17"/>
      <c r="TWO145" s="17"/>
      <c r="TWP145" s="17"/>
      <c r="TWQ145" s="17"/>
      <c r="TWR145" s="17"/>
      <c r="TWS145" s="17"/>
      <c r="TWT145" s="17"/>
      <c r="TWU145" s="17"/>
      <c r="TWV145" s="17"/>
      <c r="TWW145" s="17"/>
      <c r="TWX145" s="17"/>
      <c r="TWY145" s="17"/>
      <c r="TWZ145" s="17"/>
      <c r="TXA145" s="17"/>
      <c r="TXB145" s="17"/>
      <c r="TXC145" s="17"/>
      <c r="TXD145" s="17"/>
      <c r="TXE145" s="17"/>
      <c r="TXF145" s="17"/>
      <c r="TXG145" s="17"/>
      <c r="TXH145" s="17"/>
      <c r="TXI145" s="17"/>
      <c r="TXJ145" s="17"/>
      <c r="TXK145" s="17"/>
      <c r="TXL145" s="17"/>
      <c r="TXM145" s="17"/>
      <c r="TXN145" s="17"/>
      <c r="TXO145" s="17"/>
      <c r="TXP145" s="17"/>
      <c r="TXQ145" s="17"/>
      <c r="TXR145" s="17"/>
      <c r="TXS145" s="17"/>
      <c r="TXT145" s="17"/>
      <c r="TXU145" s="17"/>
      <c r="TXV145" s="17"/>
      <c r="TXW145" s="17"/>
      <c r="TXX145" s="17"/>
      <c r="TXY145" s="17"/>
      <c r="TXZ145" s="17"/>
      <c r="TYA145" s="17"/>
      <c r="TYB145" s="17"/>
      <c r="TYC145" s="17"/>
      <c r="TYD145" s="17"/>
      <c r="TYE145" s="17"/>
      <c r="TYF145" s="17"/>
      <c r="TYG145" s="17"/>
      <c r="TYH145" s="17"/>
      <c r="TYI145" s="17"/>
      <c r="TYJ145" s="17"/>
      <c r="TYK145" s="17"/>
      <c r="TYL145" s="17"/>
      <c r="TYM145" s="17"/>
      <c r="TYN145" s="17"/>
      <c r="TYO145" s="17"/>
      <c r="TYP145" s="17"/>
      <c r="TYQ145" s="17"/>
      <c r="TYR145" s="17"/>
      <c r="TYS145" s="17"/>
      <c r="TYT145" s="17"/>
      <c r="TYU145" s="17"/>
      <c r="TYV145" s="17"/>
      <c r="TYW145" s="17"/>
      <c r="TYX145" s="17"/>
      <c r="TYY145" s="17"/>
      <c r="TYZ145" s="17"/>
      <c r="TZA145" s="17"/>
      <c r="TZB145" s="17"/>
      <c r="TZC145" s="17"/>
      <c r="TZD145" s="17"/>
      <c r="TZE145" s="17"/>
      <c r="TZF145" s="17"/>
      <c r="TZG145" s="17"/>
      <c r="TZH145" s="17"/>
      <c r="TZI145" s="17"/>
      <c r="TZJ145" s="17"/>
      <c r="TZK145" s="17"/>
      <c r="TZL145" s="17"/>
      <c r="TZM145" s="17"/>
      <c r="TZN145" s="17"/>
      <c r="TZO145" s="17"/>
      <c r="TZP145" s="17"/>
      <c r="TZQ145" s="17"/>
      <c r="TZR145" s="17"/>
      <c r="TZS145" s="17"/>
      <c r="TZT145" s="17"/>
      <c r="TZU145" s="17"/>
      <c r="TZV145" s="17"/>
      <c r="TZW145" s="17"/>
      <c r="TZX145" s="17"/>
      <c r="TZY145" s="17"/>
      <c r="TZZ145" s="17"/>
      <c r="UAA145" s="17"/>
      <c r="UAB145" s="17"/>
      <c r="UAC145" s="17"/>
      <c r="UAD145" s="17"/>
      <c r="UAE145" s="17"/>
      <c r="UAF145" s="17"/>
      <c r="UAG145" s="17"/>
      <c r="UAH145" s="17"/>
      <c r="UAI145" s="17"/>
      <c r="UAJ145" s="17"/>
      <c r="UAK145" s="17"/>
      <c r="UAL145" s="17"/>
      <c r="UAM145" s="17"/>
      <c r="UAN145" s="17"/>
      <c r="UAO145" s="17"/>
      <c r="UAP145" s="17"/>
      <c r="UAQ145" s="17"/>
      <c r="UAR145" s="17"/>
      <c r="UAS145" s="17"/>
      <c r="UAT145" s="17"/>
      <c r="UAU145" s="17"/>
      <c r="UAV145" s="17"/>
      <c r="UAW145" s="17"/>
      <c r="UAX145" s="17"/>
      <c r="UAY145" s="17"/>
      <c r="UAZ145" s="17"/>
      <c r="UBA145" s="17"/>
      <c r="UBB145" s="17"/>
      <c r="UBC145" s="17"/>
      <c r="UBD145" s="17"/>
      <c r="UBE145" s="17"/>
      <c r="UBF145" s="17"/>
      <c r="UBG145" s="17"/>
      <c r="UBH145" s="17"/>
      <c r="UBI145" s="17"/>
      <c r="UBJ145" s="17"/>
      <c r="UBK145" s="17"/>
      <c r="UBL145" s="17"/>
      <c r="UBM145" s="17"/>
      <c r="UBN145" s="17"/>
      <c r="UBO145" s="17"/>
      <c r="UBP145" s="17"/>
      <c r="UBQ145" s="17"/>
      <c r="UBR145" s="17"/>
      <c r="UBS145" s="17"/>
      <c r="UBT145" s="17"/>
      <c r="UBU145" s="17"/>
      <c r="UBV145" s="17"/>
      <c r="UBW145" s="17"/>
      <c r="UBX145" s="17"/>
      <c r="UBY145" s="17"/>
      <c r="UBZ145" s="17"/>
      <c r="UCA145" s="17"/>
      <c r="UCB145" s="17"/>
      <c r="UCC145" s="17"/>
      <c r="UCD145" s="17"/>
      <c r="UCE145" s="17"/>
      <c r="UCF145" s="17"/>
      <c r="UCG145" s="17"/>
      <c r="UCH145" s="17"/>
      <c r="UCI145" s="17"/>
      <c r="UCJ145" s="17"/>
      <c r="UCK145" s="17"/>
      <c r="UCL145" s="17"/>
      <c r="UCM145" s="17"/>
      <c r="UCN145" s="17"/>
      <c r="UCO145" s="17"/>
      <c r="UCP145" s="17"/>
      <c r="UCQ145" s="17"/>
      <c r="UCR145" s="17"/>
      <c r="UCS145" s="17"/>
      <c r="UCT145" s="17"/>
      <c r="UCU145" s="17"/>
      <c r="UCV145" s="17"/>
      <c r="UCW145" s="17"/>
      <c r="UCX145" s="17"/>
      <c r="UCY145" s="17"/>
      <c r="UCZ145" s="17"/>
      <c r="UDA145" s="17"/>
      <c r="UDB145" s="17"/>
      <c r="UDC145" s="17"/>
      <c r="UDD145" s="17"/>
      <c r="UDE145" s="17"/>
      <c r="UDF145" s="17"/>
      <c r="UDG145" s="17"/>
      <c r="UDH145" s="17"/>
      <c r="UDI145" s="17"/>
      <c r="UDJ145" s="17"/>
      <c r="UDK145" s="17"/>
      <c r="UDL145" s="17"/>
      <c r="UDM145" s="17"/>
      <c r="UDN145" s="17"/>
      <c r="UDO145" s="17"/>
      <c r="UDP145" s="17"/>
      <c r="UDQ145" s="17"/>
      <c r="UDR145" s="17"/>
      <c r="UDS145" s="17"/>
      <c r="UDT145" s="17"/>
      <c r="UDU145" s="17"/>
      <c r="UDV145" s="17"/>
      <c r="UDW145" s="17"/>
      <c r="UDX145" s="17"/>
      <c r="UDY145" s="17"/>
      <c r="UDZ145" s="17"/>
      <c r="UEA145" s="17"/>
      <c r="UEB145" s="17"/>
      <c r="UEC145" s="17"/>
      <c r="UED145" s="17"/>
      <c r="UEE145" s="17"/>
      <c r="UEF145" s="17"/>
      <c r="UEG145" s="17"/>
      <c r="UEH145" s="17"/>
      <c r="UEI145" s="17"/>
      <c r="UEJ145" s="17"/>
      <c r="UEK145" s="17"/>
      <c r="UEL145" s="17"/>
      <c r="UEM145" s="17"/>
      <c r="UEN145" s="17"/>
      <c r="UEO145" s="17"/>
      <c r="UEP145" s="17"/>
      <c r="UEQ145" s="17"/>
      <c r="UER145" s="17"/>
      <c r="UES145" s="17"/>
      <c r="UET145" s="17"/>
      <c r="UEU145" s="17"/>
      <c r="UEV145" s="17"/>
      <c r="UEW145" s="17"/>
      <c r="UEX145" s="17"/>
      <c r="UEY145" s="17"/>
      <c r="UEZ145" s="17"/>
      <c r="UFA145" s="17"/>
      <c r="UFB145" s="17"/>
      <c r="UFC145" s="17"/>
      <c r="UFD145" s="17"/>
      <c r="UFE145" s="17"/>
      <c r="UFF145" s="17"/>
      <c r="UFG145" s="17"/>
      <c r="UFH145" s="17"/>
      <c r="UFI145" s="17"/>
      <c r="UFJ145" s="17"/>
      <c r="UFK145" s="17"/>
      <c r="UFL145" s="17"/>
      <c r="UFM145" s="17"/>
      <c r="UFN145" s="17"/>
      <c r="UFO145" s="17"/>
      <c r="UFP145" s="17"/>
      <c r="UFQ145" s="17"/>
      <c r="UFR145" s="17"/>
      <c r="UFS145" s="17"/>
      <c r="UFT145" s="17"/>
      <c r="UFU145" s="17"/>
      <c r="UFV145" s="17"/>
      <c r="UFW145" s="17"/>
      <c r="UFX145" s="17"/>
      <c r="UFY145" s="17"/>
      <c r="UFZ145" s="17"/>
      <c r="UGA145" s="17"/>
      <c r="UGB145" s="17"/>
      <c r="UGC145" s="17"/>
      <c r="UGD145" s="17"/>
      <c r="UGE145" s="17"/>
      <c r="UGF145" s="17"/>
      <c r="UGG145" s="17"/>
      <c r="UGH145" s="17"/>
      <c r="UGI145" s="17"/>
      <c r="UGJ145" s="17"/>
      <c r="UGK145" s="17"/>
      <c r="UGL145" s="17"/>
      <c r="UGM145" s="17"/>
      <c r="UGN145" s="17"/>
      <c r="UGO145" s="17"/>
      <c r="UGP145" s="17"/>
      <c r="UGQ145" s="17"/>
      <c r="UGR145" s="17"/>
      <c r="UGS145" s="17"/>
      <c r="UGT145" s="17"/>
      <c r="UGU145" s="17"/>
      <c r="UGV145" s="17"/>
      <c r="UGW145" s="17"/>
      <c r="UGX145" s="17"/>
      <c r="UGY145" s="17"/>
      <c r="UGZ145" s="17"/>
      <c r="UHA145" s="17"/>
      <c r="UHB145" s="17"/>
      <c r="UHC145" s="17"/>
      <c r="UHD145" s="17"/>
      <c r="UHE145" s="17"/>
      <c r="UHF145" s="17"/>
      <c r="UHG145" s="17"/>
      <c r="UHH145" s="17"/>
      <c r="UHI145" s="17"/>
      <c r="UHJ145" s="17"/>
      <c r="UHK145" s="17"/>
      <c r="UHL145" s="17"/>
      <c r="UHM145" s="17"/>
      <c r="UHN145" s="17"/>
      <c r="UHO145" s="17"/>
      <c r="UHP145" s="17"/>
      <c r="UHQ145" s="17"/>
      <c r="UHR145" s="17"/>
      <c r="UHS145" s="17"/>
      <c r="UHT145" s="17"/>
      <c r="UHU145" s="17"/>
      <c r="UHV145" s="17"/>
      <c r="UHW145" s="17"/>
      <c r="UHX145" s="17"/>
      <c r="UHY145" s="17"/>
      <c r="UHZ145" s="17"/>
      <c r="UIA145" s="17"/>
      <c r="UIB145" s="17"/>
      <c r="UIC145" s="17"/>
      <c r="UID145" s="17"/>
      <c r="UIE145" s="17"/>
      <c r="UIF145" s="17"/>
      <c r="UIG145" s="17"/>
      <c r="UIH145" s="17"/>
      <c r="UII145" s="17"/>
      <c r="UIJ145" s="17"/>
      <c r="UIK145" s="17"/>
      <c r="UIL145" s="17"/>
      <c r="UIM145" s="17"/>
      <c r="UIN145" s="17"/>
      <c r="UIO145" s="17"/>
      <c r="UIP145" s="17"/>
      <c r="UIQ145" s="17"/>
      <c r="UIR145" s="17"/>
      <c r="UIS145" s="17"/>
      <c r="UIT145" s="17"/>
      <c r="UIU145" s="17"/>
      <c r="UIV145" s="17"/>
      <c r="UIW145" s="17"/>
      <c r="UIX145" s="17"/>
      <c r="UIY145" s="17"/>
      <c r="UIZ145" s="17"/>
      <c r="UJA145" s="17"/>
      <c r="UJB145" s="17"/>
      <c r="UJC145" s="17"/>
      <c r="UJD145" s="17"/>
      <c r="UJE145" s="17"/>
      <c r="UJF145" s="17"/>
      <c r="UJG145" s="17"/>
      <c r="UJH145" s="17"/>
      <c r="UJI145" s="17"/>
      <c r="UJJ145" s="17"/>
      <c r="UJK145" s="17"/>
      <c r="UJL145" s="17"/>
      <c r="UJM145" s="17"/>
      <c r="UJN145" s="17"/>
      <c r="UJO145" s="17"/>
      <c r="UJP145" s="17"/>
      <c r="UJQ145" s="17"/>
      <c r="UJR145" s="17"/>
      <c r="UJS145" s="17"/>
      <c r="UJT145" s="17"/>
      <c r="UJU145" s="17"/>
      <c r="UJV145" s="17"/>
      <c r="UJW145" s="17"/>
      <c r="UJX145" s="17"/>
      <c r="UJY145" s="17"/>
      <c r="UJZ145" s="17"/>
      <c r="UKA145" s="17"/>
      <c r="UKB145" s="17"/>
      <c r="UKC145" s="17"/>
      <c r="UKD145" s="17"/>
      <c r="UKE145" s="17"/>
      <c r="UKF145" s="17"/>
      <c r="UKG145" s="17"/>
      <c r="UKH145" s="17"/>
      <c r="UKI145" s="17"/>
      <c r="UKJ145" s="17"/>
      <c r="UKK145" s="17"/>
      <c r="UKL145" s="17"/>
      <c r="UKM145" s="17"/>
      <c r="UKN145" s="17"/>
      <c r="UKO145" s="17"/>
      <c r="UKP145" s="17"/>
      <c r="UKQ145" s="17"/>
      <c r="UKR145" s="17"/>
      <c r="UKS145" s="17"/>
      <c r="UKT145" s="17"/>
      <c r="UKU145" s="17"/>
      <c r="UKV145" s="17"/>
      <c r="UKW145" s="17"/>
      <c r="UKX145" s="17"/>
      <c r="UKY145" s="17"/>
      <c r="UKZ145" s="17"/>
      <c r="ULA145" s="17"/>
      <c r="ULB145" s="17"/>
      <c r="ULC145" s="17"/>
      <c r="ULD145" s="17"/>
      <c r="ULE145" s="17"/>
      <c r="ULF145" s="17"/>
      <c r="ULG145" s="17"/>
      <c r="ULH145" s="17"/>
      <c r="ULI145" s="17"/>
      <c r="ULJ145" s="17"/>
      <c r="ULK145" s="17"/>
      <c r="ULL145" s="17"/>
      <c r="ULM145" s="17"/>
      <c r="ULN145" s="17"/>
      <c r="ULO145" s="17"/>
      <c r="ULP145" s="17"/>
      <c r="ULQ145" s="17"/>
      <c r="ULR145" s="17"/>
      <c r="ULS145" s="17"/>
      <c r="ULT145" s="17"/>
      <c r="ULU145" s="17"/>
      <c r="ULV145" s="17"/>
      <c r="ULW145" s="17"/>
      <c r="ULX145" s="17"/>
      <c r="ULY145" s="17"/>
      <c r="ULZ145" s="17"/>
      <c r="UMA145" s="17"/>
      <c r="UMB145" s="17"/>
      <c r="UMC145" s="17"/>
      <c r="UMD145" s="17"/>
      <c r="UME145" s="17"/>
      <c r="UMF145" s="17"/>
      <c r="UMG145" s="17"/>
      <c r="UMH145" s="17"/>
      <c r="UMI145" s="17"/>
      <c r="UMJ145" s="17"/>
      <c r="UMK145" s="17"/>
      <c r="UML145" s="17"/>
      <c r="UMM145" s="17"/>
      <c r="UMN145" s="17"/>
      <c r="UMO145" s="17"/>
      <c r="UMP145" s="17"/>
      <c r="UMQ145" s="17"/>
      <c r="UMR145" s="17"/>
      <c r="UMS145" s="17"/>
      <c r="UMT145" s="17"/>
      <c r="UMU145" s="17"/>
      <c r="UMV145" s="17"/>
      <c r="UMW145" s="17"/>
      <c r="UMX145" s="17"/>
      <c r="UMY145" s="17"/>
      <c r="UMZ145" s="17"/>
      <c r="UNA145" s="17"/>
      <c r="UNB145" s="17"/>
      <c r="UNC145" s="17"/>
      <c r="UND145" s="17"/>
      <c r="UNE145" s="17"/>
      <c r="UNF145" s="17"/>
      <c r="UNG145" s="17"/>
      <c r="UNH145" s="17"/>
      <c r="UNI145" s="17"/>
      <c r="UNJ145" s="17"/>
      <c r="UNK145" s="17"/>
      <c r="UNL145" s="17"/>
      <c r="UNM145" s="17"/>
      <c r="UNN145" s="17"/>
      <c r="UNO145" s="17"/>
      <c r="UNP145" s="17"/>
      <c r="UNQ145" s="17"/>
      <c r="UNR145" s="17"/>
      <c r="UNS145" s="17"/>
      <c r="UNT145" s="17"/>
      <c r="UNU145" s="17"/>
      <c r="UNV145" s="17"/>
      <c r="UNW145" s="17"/>
      <c r="UNX145" s="17"/>
      <c r="UNY145" s="17"/>
      <c r="UNZ145" s="17"/>
      <c r="UOA145" s="17"/>
      <c r="UOB145" s="17"/>
      <c r="UOC145" s="17"/>
      <c r="UOD145" s="17"/>
      <c r="UOE145" s="17"/>
      <c r="UOF145" s="17"/>
      <c r="UOG145" s="17"/>
      <c r="UOH145" s="17"/>
      <c r="UOI145" s="17"/>
      <c r="UOJ145" s="17"/>
      <c r="UOK145" s="17"/>
      <c r="UOL145" s="17"/>
      <c r="UOM145" s="17"/>
      <c r="UON145" s="17"/>
      <c r="UOO145" s="17"/>
      <c r="UOP145" s="17"/>
      <c r="UOQ145" s="17"/>
      <c r="UOR145" s="17"/>
      <c r="UOS145" s="17"/>
      <c r="UOT145" s="17"/>
      <c r="UOU145" s="17"/>
      <c r="UOV145" s="17"/>
      <c r="UOW145" s="17"/>
      <c r="UOX145" s="17"/>
      <c r="UOY145" s="17"/>
      <c r="UOZ145" s="17"/>
      <c r="UPA145" s="17"/>
      <c r="UPB145" s="17"/>
      <c r="UPC145" s="17"/>
      <c r="UPD145" s="17"/>
      <c r="UPE145" s="17"/>
      <c r="UPF145" s="17"/>
      <c r="UPG145" s="17"/>
      <c r="UPH145" s="17"/>
      <c r="UPI145" s="17"/>
      <c r="UPJ145" s="17"/>
      <c r="UPK145" s="17"/>
      <c r="UPL145" s="17"/>
      <c r="UPM145" s="17"/>
      <c r="UPN145" s="17"/>
      <c r="UPO145" s="17"/>
      <c r="UPP145" s="17"/>
      <c r="UPQ145" s="17"/>
      <c r="UPR145" s="17"/>
      <c r="UPS145" s="17"/>
      <c r="UPT145" s="17"/>
      <c r="UPU145" s="17"/>
      <c r="UPV145" s="17"/>
      <c r="UPW145" s="17"/>
      <c r="UPX145" s="17"/>
      <c r="UPY145" s="17"/>
      <c r="UPZ145" s="17"/>
      <c r="UQA145" s="17"/>
      <c r="UQB145" s="17"/>
      <c r="UQC145" s="17"/>
      <c r="UQD145" s="17"/>
      <c r="UQE145" s="17"/>
      <c r="UQF145" s="17"/>
      <c r="UQG145" s="17"/>
      <c r="UQH145" s="17"/>
      <c r="UQI145" s="17"/>
      <c r="UQJ145" s="17"/>
      <c r="UQK145" s="17"/>
      <c r="UQL145" s="17"/>
      <c r="UQM145" s="17"/>
      <c r="UQN145" s="17"/>
      <c r="UQO145" s="17"/>
      <c r="UQP145" s="17"/>
      <c r="UQQ145" s="17"/>
      <c r="UQR145" s="17"/>
      <c r="UQS145" s="17"/>
      <c r="UQT145" s="17"/>
      <c r="UQU145" s="17"/>
      <c r="UQV145" s="17"/>
      <c r="UQW145" s="17"/>
      <c r="UQX145" s="17"/>
      <c r="UQY145" s="17"/>
      <c r="UQZ145" s="17"/>
      <c r="URA145" s="17"/>
      <c r="URB145" s="17"/>
      <c r="URC145" s="17"/>
      <c r="URD145" s="17"/>
      <c r="URE145" s="17"/>
      <c r="URF145" s="17"/>
      <c r="URG145" s="17"/>
      <c r="URH145" s="17"/>
      <c r="URI145" s="17"/>
      <c r="URJ145" s="17"/>
      <c r="URK145" s="17"/>
      <c r="URL145" s="17"/>
      <c r="URM145" s="17"/>
      <c r="URN145" s="17"/>
      <c r="URO145" s="17"/>
      <c r="URP145" s="17"/>
      <c r="URQ145" s="17"/>
      <c r="URR145" s="17"/>
      <c r="URS145" s="17"/>
      <c r="URT145" s="17"/>
      <c r="URU145" s="17"/>
      <c r="URV145" s="17"/>
      <c r="URW145" s="17"/>
      <c r="URX145" s="17"/>
      <c r="URY145" s="17"/>
      <c r="URZ145" s="17"/>
      <c r="USA145" s="17"/>
      <c r="USB145" s="17"/>
      <c r="USC145" s="17"/>
      <c r="USD145" s="17"/>
      <c r="USE145" s="17"/>
      <c r="USF145" s="17"/>
      <c r="USG145" s="17"/>
      <c r="USH145" s="17"/>
      <c r="USI145" s="17"/>
      <c r="USJ145" s="17"/>
      <c r="USK145" s="17"/>
      <c r="USL145" s="17"/>
      <c r="USM145" s="17"/>
      <c r="USN145" s="17"/>
      <c r="USO145" s="17"/>
      <c r="USP145" s="17"/>
      <c r="USQ145" s="17"/>
      <c r="USR145" s="17"/>
      <c r="USS145" s="17"/>
      <c r="UST145" s="17"/>
      <c r="USU145" s="17"/>
      <c r="USV145" s="17"/>
      <c r="USW145" s="17"/>
      <c r="USX145" s="17"/>
      <c r="USY145" s="17"/>
      <c r="USZ145" s="17"/>
      <c r="UTA145" s="17"/>
      <c r="UTB145" s="17"/>
      <c r="UTC145" s="17"/>
      <c r="UTD145" s="17"/>
      <c r="UTE145" s="17"/>
      <c r="UTF145" s="17"/>
      <c r="UTG145" s="17"/>
      <c r="UTH145" s="17"/>
      <c r="UTI145" s="17"/>
      <c r="UTJ145" s="17"/>
      <c r="UTK145" s="17"/>
      <c r="UTL145" s="17"/>
      <c r="UTM145" s="17"/>
      <c r="UTN145" s="17"/>
      <c r="UTO145" s="17"/>
      <c r="UTP145" s="17"/>
      <c r="UTQ145" s="17"/>
      <c r="UTR145" s="17"/>
      <c r="UTS145" s="17"/>
      <c r="UTT145" s="17"/>
      <c r="UTU145" s="17"/>
      <c r="UTV145" s="17"/>
      <c r="UTW145" s="17"/>
      <c r="UTX145" s="17"/>
      <c r="UTY145" s="17"/>
      <c r="UTZ145" s="17"/>
      <c r="UUA145" s="17"/>
      <c r="UUB145" s="17"/>
      <c r="UUC145" s="17"/>
      <c r="UUD145" s="17"/>
      <c r="UUE145" s="17"/>
      <c r="UUF145" s="17"/>
      <c r="UUG145" s="17"/>
      <c r="UUH145" s="17"/>
      <c r="UUI145" s="17"/>
      <c r="UUJ145" s="17"/>
      <c r="UUK145" s="17"/>
      <c r="UUL145" s="17"/>
      <c r="UUM145" s="17"/>
      <c r="UUN145" s="17"/>
      <c r="UUO145" s="17"/>
      <c r="UUP145" s="17"/>
      <c r="UUQ145" s="17"/>
      <c r="UUR145" s="17"/>
      <c r="UUS145" s="17"/>
      <c r="UUT145" s="17"/>
      <c r="UUU145" s="17"/>
      <c r="UUV145" s="17"/>
      <c r="UUW145" s="17"/>
      <c r="UUX145" s="17"/>
      <c r="UUY145" s="17"/>
      <c r="UUZ145" s="17"/>
      <c r="UVA145" s="17"/>
      <c r="UVB145" s="17"/>
      <c r="UVC145" s="17"/>
      <c r="UVD145" s="17"/>
      <c r="UVE145" s="17"/>
      <c r="UVF145" s="17"/>
      <c r="UVG145" s="17"/>
      <c r="UVH145" s="17"/>
      <c r="UVI145" s="17"/>
      <c r="UVJ145" s="17"/>
      <c r="UVK145" s="17"/>
      <c r="UVL145" s="17"/>
      <c r="UVM145" s="17"/>
      <c r="UVN145" s="17"/>
      <c r="UVO145" s="17"/>
      <c r="UVP145" s="17"/>
      <c r="UVQ145" s="17"/>
      <c r="UVR145" s="17"/>
      <c r="UVS145" s="17"/>
      <c r="UVT145" s="17"/>
      <c r="UVU145" s="17"/>
      <c r="UVV145" s="17"/>
      <c r="UVW145" s="17"/>
      <c r="UVX145" s="17"/>
      <c r="UVY145" s="17"/>
      <c r="UVZ145" s="17"/>
      <c r="UWA145" s="17"/>
      <c r="UWB145" s="17"/>
      <c r="UWC145" s="17"/>
      <c r="UWD145" s="17"/>
      <c r="UWE145" s="17"/>
      <c r="UWF145" s="17"/>
      <c r="UWG145" s="17"/>
      <c r="UWH145" s="17"/>
      <c r="UWI145" s="17"/>
      <c r="UWJ145" s="17"/>
      <c r="UWK145" s="17"/>
      <c r="UWL145" s="17"/>
      <c r="UWM145" s="17"/>
      <c r="UWN145" s="17"/>
      <c r="UWO145" s="17"/>
      <c r="UWP145" s="17"/>
      <c r="UWQ145" s="17"/>
      <c r="UWR145" s="17"/>
      <c r="UWS145" s="17"/>
      <c r="UWT145" s="17"/>
      <c r="UWU145" s="17"/>
      <c r="UWV145" s="17"/>
      <c r="UWW145" s="17"/>
      <c r="UWX145" s="17"/>
      <c r="UWY145" s="17"/>
      <c r="UWZ145" s="17"/>
      <c r="UXA145" s="17"/>
      <c r="UXB145" s="17"/>
      <c r="UXC145" s="17"/>
      <c r="UXD145" s="17"/>
      <c r="UXE145" s="17"/>
      <c r="UXF145" s="17"/>
      <c r="UXG145" s="17"/>
      <c r="UXH145" s="17"/>
      <c r="UXI145" s="17"/>
      <c r="UXJ145" s="17"/>
      <c r="UXK145" s="17"/>
      <c r="UXL145" s="17"/>
      <c r="UXM145" s="17"/>
      <c r="UXN145" s="17"/>
      <c r="UXO145" s="17"/>
      <c r="UXP145" s="17"/>
      <c r="UXQ145" s="17"/>
      <c r="UXR145" s="17"/>
      <c r="UXS145" s="17"/>
      <c r="UXT145" s="17"/>
      <c r="UXU145" s="17"/>
      <c r="UXV145" s="17"/>
      <c r="UXW145" s="17"/>
      <c r="UXX145" s="17"/>
      <c r="UXY145" s="17"/>
      <c r="UXZ145" s="17"/>
      <c r="UYA145" s="17"/>
      <c r="UYB145" s="17"/>
      <c r="UYC145" s="17"/>
      <c r="UYD145" s="17"/>
      <c r="UYE145" s="17"/>
      <c r="UYF145" s="17"/>
      <c r="UYG145" s="17"/>
      <c r="UYH145" s="17"/>
      <c r="UYI145" s="17"/>
      <c r="UYJ145" s="17"/>
      <c r="UYK145" s="17"/>
      <c r="UYL145" s="17"/>
      <c r="UYM145" s="17"/>
      <c r="UYN145" s="17"/>
      <c r="UYO145" s="17"/>
      <c r="UYP145" s="17"/>
      <c r="UYQ145" s="17"/>
      <c r="UYR145" s="17"/>
      <c r="UYS145" s="17"/>
      <c r="UYT145" s="17"/>
      <c r="UYU145" s="17"/>
      <c r="UYV145" s="17"/>
      <c r="UYW145" s="17"/>
      <c r="UYX145" s="17"/>
      <c r="UYY145" s="17"/>
      <c r="UYZ145" s="17"/>
      <c r="UZA145" s="17"/>
      <c r="UZB145" s="17"/>
      <c r="UZC145" s="17"/>
      <c r="UZD145" s="17"/>
      <c r="UZE145" s="17"/>
      <c r="UZF145" s="17"/>
      <c r="UZG145" s="17"/>
      <c r="UZH145" s="17"/>
      <c r="UZI145" s="17"/>
      <c r="UZJ145" s="17"/>
      <c r="UZK145" s="17"/>
      <c r="UZL145" s="17"/>
      <c r="UZM145" s="17"/>
      <c r="UZN145" s="17"/>
      <c r="UZO145" s="17"/>
      <c r="UZP145" s="17"/>
      <c r="UZQ145" s="17"/>
      <c r="UZR145" s="17"/>
      <c r="UZS145" s="17"/>
      <c r="UZT145" s="17"/>
      <c r="UZU145" s="17"/>
      <c r="UZV145" s="17"/>
      <c r="UZW145" s="17"/>
      <c r="UZX145" s="17"/>
      <c r="UZY145" s="17"/>
      <c r="UZZ145" s="17"/>
      <c r="VAA145" s="17"/>
      <c r="VAB145" s="17"/>
      <c r="VAC145" s="17"/>
      <c r="VAD145" s="17"/>
      <c r="VAE145" s="17"/>
      <c r="VAF145" s="17"/>
      <c r="VAG145" s="17"/>
      <c r="VAH145" s="17"/>
      <c r="VAI145" s="17"/>
      <c r="VAJ145" s="17"/>
      <c r="VAK145" s="17"/>
      <c r="VAL145" s="17"/>
      <c r="VAM145" s="17"/>
      <c r="VAN145" s="17"/>
      <c r="VAO145" s="17"/>
      <c r="VAP145" s="17"/>
      <c r="VAQ145" s="17"/>
      <c r="VAR145" s="17"/>
      <c r="VAS145" s="17"/>
      <c r="VAT145" s="17"/>
      <c r="VAU145" s="17"/>
      <c r="VAV145" s="17"/>
      <c r="VAW145" s="17"/>
      <c r="VAX145" s="17"/>
      <c r="VAY145" s="17"/>
      <c r="VAZ145" s="17"/>
      <c r="VBA145" s="17"/>
      <c r="VBB145" s="17"/>
      <c r="VBC145" s="17"/>
      <c r="VBD145" s="17"/>
      <c r="VBE145" s="17"/>
      <c r="VBF145" s="17"/>
      <c r="VBG145" s="17"/>
      <c r="VBH145" s="17"/>
      <c r="VBI145" s="17"/>
      <c r="VBJ145" s="17"/>
      <c r="VBK145" s="17"/>
      <c r="VBL145" s="17"/>
      <c r="VBM145" s="17"/>
      <c r="VBN145" s="17"/>
      <c r="VBO145" s="17"/>
      <c r="VBP145" s="17"/>
      <c r="VBQ145" s="17"/>
      <c r="VBR145" s="17"/>
      <c r="VBS145" s="17"/>
      <c r="VBT145" s="17"/>
      <c r="VBU145" s="17"/>
      <c r="VBV145" s="17"/>
      <c r="VBW145" s="17"/>
      <c r="VBX145" s="17"/>
      <c r="VBY145" s="17"/>
      <c r="VBZ145" s="17"/>
      <c r="VCA145" s="17"/>
      <c r="VCB145" s="17"/>
      <c r="VCC145" s="17"/>
      <c r="VCD145" s="17"/>
      <c r="VCE145" s="17"/>
      <c r="VCF145" s="17"/>
      <c r="VCG145" s="17"/>
      <c r="VCH145" s="17"/>
      <c r="VCI145" s="17"/>
      <c r="VCJ145" s="17"/>
      <c r="VCK145" s="17"/>
      <c r="VCL145" s="17"/>
      <c r="VCM145" s="17"/>
      <c r="VCN145" s="17"/>
      <c r="VCO145" s="17"/>
      <c r="VCP145" s="17"/>
      <c r="VCQ145" s="17"/>
      <c r="VCR145" s="17"/>
      <c r="VCS145" s="17"/>
      <c r="VCT145" s="17"/>
      <c r="VCU145" s="17"/>
      <c r="VCV145" s="17"/>
      <c r="VCW145" s="17"/>
      <c r="VCX145" s="17"/>
      <c r="VCY145" s="17"/>
      <c r="VCZ145" s="17"/>
      <c r="VDA145" s="17"/>
      <c r="VDB145" s="17"/>
      <c r="VDC145" s="17"/>
      <c r="VDD145" s="17"/>
      <c r="VDE145" s="17"/>
      <c r="VDF145" s="17"/>
      <c r="VDG145" s="17"/>
      <c r="VDH145" s="17"/>
      <c r="VDI145" s="17"/>
      <c r="VDJ145" s="17"/>
      <c r="VDK145" s="17"/>
      <c r="VDL145" s="17"/>
      <c r="VDM145" s="17"/>
      <c r="VDN145" s="17"/>
      <c r="VDO145" s="17"/>
      <c r="VDP145" s="17"/>
      <c r="VDQ145" s="17"/>
      <c r="VDR145" s="17"/>
      <c r="VDS145" s="17"/>
      <c r="VDT145" s="17"/>
      <c r="VDU145" s="17"/>
      <c r="VDV145" s="17"/>
      <c r="VDW145" s="17"/>
      <c r="VDX145" s="17"/>
      <c r="VDY145" s="17"/>
      <c r="VDZ145" s="17"/>
      <c r="VEA145" s="17"/>
      <c r="VEB145" s="17"/>
      <c r="VEC145" s="17"/>
      <c r="VED145" s="17"/>
      <c r="VEE145" s="17"/>
      <c r="VEF145" s="17"/>
      <c r="VEG145" s="17"/>
      <c r="VEH145" s="17"/>
      <c r="VEI145" s="17"/>
      <c r="VEJ145" s="17"/>
      <c r="VEK145" s="17"/>
      <c r="VEL145" s="17"/>
      <c r="VEM145" s="17"/>
      <c r="VEN145" s="17"/>
      <c r="VEO145" s="17"/>
      <c r="VEP145" s="17"/>
      <c r="VEQ145" s="17"/>
      <c r="VER145" s="17"/>
      <c r="VES145" s="17"/>
      <c r="VET145" s="17"/>
      <c r="VEU145" s="17"/>
      <c r="VEV145" s="17"/>
      <c r="VEW145" s="17"/>
      <c r="VEX145" s="17"/>
      <c r="VEY145" s="17"/>
      <c r="VEZ145" s="17"/>
      <c r="VFA145" s="17"/>
      <c r="VFB145" s="17"/>
      <c r="VFC145" s="17"/>
      <c r="VFD145" s="17"/>
      <c r="VFE145" s="17"/>
      <c r="VFF145" s="17"/>
      <c r="VFG145" s="17"/>
      <c r="VFH145" s="17"/>
      <c r="VFI145" s="17"/>
      <c r="VFJ145" s="17"/>
      <c r="VFK145" s="17"/>
      <c r="VFL145" s="17"/>
      <c r="VFM145" s="17"/>
      <c r="VFN145" s="17"/>
      <c r="VFO145" s="17"/>
      <c r="VFP145" s="17"/>
      <c r="VFQ145" s="17"/>
      <c r="VFR145" s="17"/>
      <c r="VFS145" s="17"/>
      <c r="VFT145" s="17"/>
      <c r="VFU145" s="17"/>
      <c r="VFV145" s="17"/>
      <c r="VFW145" s="17"/>
      <c r="VFX145" s="17"/>
      <c r="VFY145" s="17"/>
      <c r="VFZ145" s="17"/>
      <c r="VGA145" s="17"/>
      <c r="VGB145" s="17"/>
      <c r="VGC145" s="17"/>
      <c r="VGD145" s="17"/>
      <c r="VGE145" s="17"/>
      <c r="VGF145" s="17"/>
      <c r="VGG145" s="17"/>
      <c r="VGH145" s="17"/>
      <c r="VGI145" s="17"/>
      <c r="VGJ145" s="17"/>
      <c r="VGK145" s="17"/>
      <c r="VGL145" s="17"/>
      <c r="VGM145" s="17"/>
      <c r="VGN145" s="17"/>
      <c r="VGO145" s="17"/>
      <c r="VGP145" s="17"/>
      <c r="VGQ145" s="17"/>
      <c r="VGR145" s="17"/>
      <c r="VGS145" s="17"/>
      <c r="VGT145" s="17"/>
      <c r="VGU145" s="17"/>
      <c r="VGV145" s="17"/>
      <c r="VGW145" s="17"/>
      <c r="VGX145" s="17"/>
      <c r="VGY145" s="17"/>
      <c r="VGZ145" s="17"/>
      <c r="VHA145" s="17"/>
      <c r="VHB145" s="17"/>
      <c r="VHC145" s="17"/>
      <c r="VHD145" s="17"/>
      <c r="VHE145" s="17"/>
      <c r="VHF145" s="17"/>
      <c r="VHG145" s="17"/>
      <c r="VHH145" s="17"/>
      <c r="VHI145" s="17"/>
      <c r="VHJ145" s="17"/>
      <c r="VHK145" s="17"/>
      <c r="VHL145" s="17"/>
      <c r="VHM145" s="17"/>
      <c r="VHN145" s="17"/>
      <c r="VHO145" s="17"/>
      <c r="VHP145" s="17"/>
      <c r="VHQ145" s="17"/>
      <c r="VHR145" s="17"/>
      <c r="VHS145" s="17"/>
      <c r="VHT145" s="17"/>
      <c r="VHU145" s="17"/>
      <c r="VHV145" s="17"/>
      <c r="VHW145" s="17"/>
      <c r="VHX145" s="17"/>
      <c r="VHY145" s="17"/>
      <c r="VHZ145" s="17"/>
      <c r="VIA145" s="17"/>
      <c r="VIB145" s="17"/>
      <c r="VIC145" s="17"/>
      <c r="VID145" s="17"/>
      <c r="VIE145" s="17"/>
      <c r="VIF145" s="17"/>
      <c r="VIG145" s="17"/>
      <c r="VIH145" s="17"/>
      <c r="VII145" s="17"/>
      <c r="VIJ145" s="17"/>
      <c r="VIK145" s="17"/>
      <c r="VIL145" s="17"/>
      <c r="VIM145" s="17"/>
      <c r="VIN145" s="17"/>
      <c r="VIO145" s="17"/>
      <c r="VIP145" s="17"/>
      <c r="VIQ145" s="17"/>
      <c r="VIR145" s="17"/>
      <c r="VIS145" s="17"/>
      <c r="VIT145" s="17"/>
      <c r="VIU145" s="17"/>
      <c r="VIV145" s="17"/>
      <c r="VIW145" s="17"/>
      <c r="VIX145" s="17"/>
      <c r="VIY145" s="17"/>
      <c r="VIZ145" s="17"/>
      <c r="VJA145" s="17"/>
      <c r="VJB145" s="17"/>
      <c r="VJC145" s="17"/>
      <c r="VJD145" s="17"/>
      <c r="VJE145" s="17"/>
      <c r="VJF145" s="17"/>
      <c r="VJG145" s="17"/>
      <c r="VJH145" s="17"/>
      <c r="VJI145" s="17"/>
      <c r="VJJ145" s="17"/>
      <c r="VJK145" s="17"/>
      <c r="VJL145" s="17"/>
      <c r="VJM145" s="17"/>
      <c r="VJN145" s="17"/>
      <c r="VJO145" s="17"/>
      <c r="VJP145" s="17"/>
      <c r="VJQ145" s="17"/>
      <c r="VJR145" s="17"/>
      <c r="VJS145" s="17"/>
      <c r="VJT145" s="17"/>
      <c r="VJU145" s="17"/>
      <c r="VJV145" s="17"/>
      <c r="VJW145" s="17"/>
      <c r="VJX145" s="17"/>
      <c r="VJY145" s="17"/>
      <c r="VJZ145" s="17"/>
      <c r="VKA145" s="17"/>
      <c r="VKB145" s="17"/>
      <c r="VKC145" s="17"/>
      <c r="VKD145" s="17"/>
      <c r="VKE145" s="17"/>
      <c r="VKF145" s="17"/>
      <c r="VKG145" s="17"/>
      <c r="VKH145" s="17"/>
      <c r="VKI145" s="17"/>
      <c r="VKJ145" s="17"/>
      <c r="VKK145" s="17"/>
      <c r="VKL145" s="17"/>
      <c r="VKM145" s="17"/>
      <c r="VKN145" s="17"/>
      <c r="VKO145" s="17"/>
      <c r="VKP145" s="17"/>
      <c r="VKQ145" s="17"/>
      <c r="VKR145" s="17"/>
      <c r="VKS145" s="17"/>
      <c r="VKT145" s="17"/>
      <c r="VKU145" s="17"/>
      <c r="VKV145" s="17"/>
      <c r="VKW145" s="17"/>
      <c r="VKX145" s="17"/>
      <c r="VKY145" s="17"/>
      <c r="VKZ145" s="17"/>
      <c r="VLA145" s="17"/>
      <c r="VLB145" s="17"/>
      <c r="VLC145" s="17"/>
      <c r="VLD145" s="17"/>
      <c r="VLE145" s="17"/>
      <c r="VLF145" s="17"/>
      <c r="VLG145" s="17"/>
      <c r="VLH145" s="17"/>
      <c r="VLI145" s="17"/>
      <c r="VLJ145" s="17"/>
      <c r="VLK145" s="17"/>
      <c r="VLL145" s="17"/>
      <c r="VLM145" s="17"/>
      <c r="VLN145" s="17"/>
      <c r="VLO145" s="17"/>
      <c r="VLP145" s="17"/>
      <c r="VLQ145" s="17"/>
      <c r="VLR145" s="17"/>
      <c r="VLS145" s="17"/>
      <c r="VLT145" s="17"/>
      <c r="VLU145" s="17"/>
      <c r="VLV145" s="17"/>
      <c r="VLW145" s="17"/>
      <c r="VLX145" s="17"/>
      <c r="VLY145" s="17"/>
      <c r="VLZ145" s="17"/>
      <c r="VMA145" s="17"/>
      <c r="VMB145" s="17"/>
      <c r="VMC145" s="17"/>
      <c r="VMD145" s="17"/>
      <c r="VME145" s="17"/>
      <c r="VMF145" s="17"/>
      <c r="VMG145" s="17"/>
      <c r="VMH145" s="17"/>
      <c r="VMI145" s="17"/>
      <c r="VMJ145" s="17"/>
      <c r="VMK145" s="17"/>
      <c r="VML145" s="17"/>
      <c r="VMM145" s="17"/>
      <c r="VMN145" s="17"/>
      <c r="VMO145" s="17"/>
      <c r="VMP145" s="17"/>
      <c r="VMQ145" s="17"/>
      <c r="VMR145" s="17"/>
      <c r="VMS145" s="17"/>
      <c r="VMT145" s="17"/>
      <c r="VMU145" s="17"/>
      <c r="VMV145" s="17"/>
      <c r="VMW145" s="17"/>
      <c r="VMX145" s="17"/>
      <c r="VMY145" s="17"/>
      <c r="VMZ145" s="17"/>
      <c r="VNA145" s="17"/>
      <c r="VNB145" s="17"/>
      <c r="VNC145" s="17"/>
      <c r="VND145" s="17"/>
      <c r="VNE145" s="17"/>
      <c r="VNF145" s="17"/>
      <c r="VNG145" s="17"/>
      <c r="VNH145" s="17"/>
      <c r="VNI145" s="17"/>
      <c r="VNJ145" s="17"/>
      <c r="VNK145" s="17"/>
      <c r="VNL145" s="17"/>
      <c r="VNM145" s="17"/>
      <c r="VNN145" s="17"/>
      <c r="VNO145" s="17"/>
      <c r="VNP145" s="17"/>
      <c r="VNQ145" s="17"/>
      <c r="VNR145" s="17"/>
      <c r="VNS145" s="17"/>
      <c r="VNT145" s="17"/>
      <c r="VNU145" s="17"/>
      <c r="VNV145" s="17"/>
      <c r="VNW145" s="17"/>
      <c r="VNX145" s="17"/>
      <c r="VNY145" s="17"/>
      <c r="VNZ145" s="17"/>
      <c r="VOA145" s="17"/>
      <c r="VOB145" s="17"/>
      <c r="VOC145" s="17"/>
      <c r="VOD145" s="17"/>
      <c r="VOE145" s="17"/>
      <c r="VOF145" s="17"/>
      <c r="VOG145" s="17"/>
      <c r="VOH145" s="17"/>
      <c r="VOI145" s="17"/>
      <c r="VOJ145" s="17"/>
      <c r="VOK145" s="17"/>
      <c r="VOL145" s="17"/>
      <c r="VOM145" s="17"/>
      <c r="VON145" s="17"/>
      <c r="VOO145" s="17"/>
      <c r="VOP145" s="17"/>
      <c r="VOQ145" s="17"/>
      <c r="VOR145" s="17"/>
      <c r="VOS145" s="17"/>
      <c r="VOT145" s="17"/>
      <c r="VOU145" s="17"/>
      <c r="VOV145" s="17"/>
      <c r="VOW145" s="17"/>
      <c r="VOX145" s="17"/>
      <c r="VOY145" s="17"/>
      <c r="VOZ145" s="17"/>
      <c r="VPA145" s="17"/>
      <c r="VPB145" s="17"/>
      <c r="VPC145" s="17"/>
      <c r="VPD145" s="17"/>
      <c r="VPE145" s="17"/>
      <c r="VPF145" s="17"/>
      <c r="VPG145" s="17"/>
      <c r="VPH145" s="17"/>
      <c r="VPI145" s="17"/>
      <c r="VPJ145" s="17"/>
      <c r="VPK145" s="17"/>
      <c r="VPL145" s="17"/>
      <c r="VPM145" s="17"/>
      <c r="VPN145" s="17"/>
      <c r="VPO145" s="17"/>
      <c r="VPP145" s="17"/>
      <c r="VPQ145" s="17"/>
      <c r="VPR145" s="17"/>
      <c r="VPS145" s="17"/>
      <c r="VPT145" s="17"/>
      <c r="VPU145" s="17"/>
      <c r="VPV145" s="17"/>
      <c r="VPW145" s="17"/>
      <c r="VPX145" s="17"/>
      <c r="VPY145" s="17"/>
      <c r="VPZ145" s="17"/>
      <c r="VQA145" s="17"/>
      <c r="VQB145" s="17"/>
      <c r="VQC145" s="17"/>
      <c r="VQD145" s="17"/>
      <c r="VQE145" s="17"/>
      <c r="VQF145" s="17"/>
      <c r="VQG145" s="17"/>
      <c r="VQH145" s="17"/>
      <c r="VQI145" s="17"/>
      <c r="VQJ145" s="17"/>
      <c r="VQK145" s="17"/>
      <c r="VQL145" s="17"/>
      <c r="VQM145" s="17"/>
      <c r="VQN145" s="17"/>
      <c r="VQO145" s="17"/>
      <c r="VQP145" s="17"/>
      <c r="VQQ145" s="17"/>
      <c r="VQR145" s="17"/>
      <c r="VQS145" s="17"/>
      <c r="VQT145" s="17"/>
      <c r="VQU145" s="17"/>
      <c r="VQV145" s="17"/>
      <c r="VQW145" s="17"/>
      <c r="VQX145" s="17"/>
      <c r="VQY145" s="17"/>
      <c r="VQZ145" s="17"/>
      <c r="VRA145" s="17"/>
      <c r="VRB145" s="17"/>
      <c r="VRC145" s="17"/>
      <c r="VRD145" s="17"/>
      <c r="VRE145" s="17"/>
      <c r="VRF145" s="17"/>
      <c r="VRG145" s="17"/>
      <c r="VRH145" s="17"/>
      <c r="VRI145" s="17"/>
      <c r="VRJ145" s="17"/>
      <c r="VRK145" s="17"/>
      <c r="VRL145" s="17"/>
      <c r="VRM145" s="17"/>
      <c r="VRN145" s="17"/>
      <c r="VRO145" s="17"/>
      <c r="VRP145" s="17"/>
      <c r="VRQ145" s="17"/>
      <c r="VRR145" s="17"/>
      <c r="VRS145" s="17"/>
      <c r="VRT145" s="17"/>
      <c r="VRU145" s="17"/>
      <c r="VRV145" s="17"/>
      <c r="VRW145" s="17"/>
      <c r="VRX145" s="17"/>
      <c r="VRY145" s="17"/>
      <c r="VRZ145" s="17"/>
      <c r="VSA145" s="17"/>
      <c r="VSB145" s="17"/>
      <c r="VSC145" s="17"/>
      <c r="VSD145" s="17"/>
      <c r="VSE145" s="17"/>
      <c r="VSF145" s="17"/>
      <c r="VSG145" s="17"/>
      <c r="VSH145" s="17"/>
      <c r="VSI145" s="17"/>
      <c r="VSJ145" s="17"/>
      <c r="VSK145" s="17"/>
      <c r="VSL145" s="17"/>
      <c r="VSM145" s="17"/>
      <c r="VSN145" s="17"/>
      <c r="VSO145" s="17"/>
      <c r="VSP145" s="17"/>
      <c r="VSQ145" s="17"/>
      <c r="VSR145" s="17"/>
      <c r="VSS145" s="17"/>
      <c r="VST145" s="17"/>
      <c r="VSU145" s="17"/>
      <c r="VSV145" s="17"/>
      <c r="VSW145" s="17"/>
      <c r="VSX145" s="17"/>
      <c r="VSY145" s="17"/>
      <c r="VSZ145" s="17"/>
      <c r="VTA145" s="17"/>
      <c r="VTB145" s="17"/>
      <c r="VTC145" s="17"/>
      <c r="VTD145" s="17"/>
      <c r="VTE145" s="17"/>
      <c r="VTF145" s="17"/>
      <c r="VTG145" s="17"/>
      <c r="VTH145" s="17"/>
      <c r="VTI145" s="17"/>
      <c r="VTJ145" s="17"/>
      <c r="VTK145" s="17"/>
      <c r="VTL145" s="17"/>
      <c r="VTM145" s="17"/>
      <c r="VTN145" s="17"/>
      <c r="VTO145" s="17"/>
      <c r="VTP145" s="17"/>
      <c r="VTQ145" s="17"/>
      <c r="VTR145" s="17"/>
      <c r="VTS145" s="17"/>
      <c r="VTT145" s="17"/>
      <c r="VTU145" s="17"/>
      <c r="VTV145" s="17"/>
      <c r="VTW145" s="17"/>
      <c r="VTX145" s="17"/>
      <c r="VTY145" s="17"/>
      <c r="VTZ145" s="17"/>
      <c r="VUA145" s="17"/>
      <c r="VUB145" s="17"/>
      <c r="VUC145" s="17"/>
      <c r="VUD145" s="17"/>
      <c r="VUE145" s="17"/>
      <c r="VUF145" s="17"/>
      <c r="VUG145" s="17"/>
      <c r="VUH145" s="17"/>
      <c r="VUI145" s="17"/>
      <c r="VUJ145" s="17"/>
      <c r="VUK145" s="17"/>
      <c r="VUL145" s="17"/>
      <c r="VUM145" s="17"/>
      <c r="VUN145" s="17"/>
      <c r="VUO145" s="17"/>
      <c r="VUP145" s="17"/>
      <c r="VUQ145" s="17"/>
      <c r="VUR145" s="17"/>
      <c r="VUS145" s="17"/>
      <c r="VUT145" s="17"/>
      <c r="VUU145" s="17"/>
      <c r="VUV145" s="17"/>
      <c r="VUW145" s="17"/>
      <c r="VUX145" s="17"/>
      <c r="VUY145" s="17"/>
      <c r="VUZ145" s="17"/>
      <c r="VVA145" s="17"/>
      <c r="VVB145" s="17"/>
      <c r="VVC145" s="17"/>
      <c r="VVD145" s="17"/>
      <c r="VVE145" s="17"/>
      <c r="VVF145" s="17"/>
      <c r="VVG145" s="17"/>
      <c r="VVH145" s="17"/>
      <c r="VVI145" s="17"/>
      <c r="VVJ145" s="17"/>
      <c r="VVK145" s="17"/>
      <c r="VVL145" s="17"/>
      <c r="VVM145" s="17"/>
      <c r="VVN145" s="17"/>
      <c r="VVO145" s="17"/>
      <c r="VVP145" s="17"/>
      <c r="VVQ145" s="17"/>
      <c r="VVR145" s="17"/>
      <c r="VVS145" s="17"/>
      <c r="VVT145" s="17"/>
      <c r="VVU145" s="17"/>
      <c r="VVV145" s="17"/>
      <c r="VVW145" s="17"/>
      <c r="VVX145" s="17"/>
      <c r="VVY145" s="17"/>
      <c r="VVZ145" s="17"/>
      <c r="VWA145" s="17"/>
      <c r="VWB145" s="17"/>
      <c r="VWC145" s="17"/>
      <c r="VWD145" s="17"/>
      <c r="VWE145" s="17"/>
      <c r="VWF145" s="17"/>
      <c r="VWG145" s="17"/>
      <c r="VWH145" s="17"/>
      <c r="VWI145" s="17"/>
      <c r="VWJ145" s="17"/>
      <c r="VWK145" s="17"/>
      <c r="VWL145" s="17"/>
      <c r="VWM145" s="17"/>
      <c r="VWN145" s="17"/>
      <c r="VWO145" s="17"/>
      <c r="VWP145" s="17"/>
      <c r="VWQ145" s="17"/>
      <c r="VWR145" s="17"/>
      <c r="VWS145" s="17"/>
      <c r="VWT145" s="17"/>
      <c r="VWU145" s="17"/>
      <c r="VWV145" s="17"/>
      <c r="VWW145" s="17"/>
      <c r="VWX145" s="17"/>
      <c r="VWY145" s="17"/>
      <c r="VWZ145" s="17"/>
      <c r="VXA145" s="17"/>
      <c r="VXB145" s="17"/>
      <c r="VXC145" s="17"/>
      <c r="VXD145" s="17"/>
      <c r="VXE145" s="17"/>
      <c r="VXF145" s="17"/>
      <c r="VXG145" s="17"/>
      <c r="VXH145" s="17"/>
      <c r="VXI145" s="17"/>
      <c r="VXJ145" s="17"/>
      <c r="VXK145" s="17"/>
      <c r="VXL145" s="17"/>
      <c r="VXM145" s="17"/>
      <c r="VXN145" s="17"/>
      <c r="VXO145" s="17"/>
      <c r="VXP145" s="17"/>
      <c r="VXQ145" s="17"/>
      <c r="VXR145" s="17"/>
      <c r="VXS145" s="17"/>
      <c r="VXT145" s="17"/>
      <c r="VXU145" s="17"/>
      <c r="VXV145" s="17"/>
      <c r="VXW145" s="17"/>
      <c r="VXX145" s="17"/>
      <c r="VXY145" s="17"/>
      <c r="VXZ145" s="17"/>
      <c r="VYA145" s="17"/>
      <c r="VYB145" s="17"/>
      <c r="VYC145" s="17"/>
      <c r="VYD145" s="17"/>
      <c r="VYE145" s="17"/>
      <c r="VYF145" s="17"/>
      <c r="VYG145" s="17"/>
      <c r="VYH145" s="17"/>
      <c r="VYI145" s="17"/>
      <c r="VYJ145" s="17"/>
      <c r="VYK145" s="17"/>
      <c r="VYL145" s="17"/>
      <c r="VYM145" s="17"/>
      <c r="VYN145" s="17"/>
      <c r="VYO145" s="17"/>
      <c r="VYP145" s="17"/>
      <c r="VYQ145" s="17"/>
      <c r="VYR145" s="17"/>
      <c r="VYS145" s="17"/>
      <c r="VYT145" s="17"/>
      <c r="VYU145" s="17"/>
      <c r="VYV145" s="17"/>
      <c r="VYW145" s="17"/>
      <c r="VYX145" s="17"/>
      <c r="VYY145" s="17"/>
      <c r="VYZ145" s="17"/>
      <c r="VZA145" s="17"/>
      <c r="VZB145" s="17"/>
      <c r="VZC145" s="17"/>
      <c r="VZD145" s="17"/>
      <c r="VZE145" s="17"/>
      <c r="VZF145" s="17"/>
      <c r="VZG145" s="17"/>
      <c r="VZH145" s="17"/>
      <c r="VZI145" s="17"/>
      <c r="VZJ145" s="17"/>
      <c r="VZK145" s="17"/>
      <c r="VZL145" s="17"/>
      <c r="VZM145" s="17"/>
      <c r="VZN145" s="17"/>
      <c r="VZO145" s="17"/>
      <c r="VZP145" s="17"/>
      <c r="VZQ145" s="17"/>
      <c r="VZR145" s="17"/>
      <c r="VZS145" s="17"/>
      <c r="VZT145" s="17"/>
      <c r="VZU145" s="17"/>
      <c r="VZV145" s="17"/>
      <c r="VZW145" s="17"/>
      <c r="VZX145" s="17"/>
      <c r="VZY145" s="17"/>
      <c r="VZZ145" s="17"/>
      <c r="WAA145" s="17"/>
      <c r="WAB145" s="17"/>
      <c r="WAC145" s="17"/>
      <c r="WAD145" s="17"/>
      <c r="WAE145" s="17"/>
      <c r="WAF145" s="17"/>
      <c r="WAG145" s="17"/>
      <c r="WAH145" s="17"/>
      <c r="WAI145" s="17"/>
      <c r="WAJ145" s="17"/>
      <c r="WAK145" s="17"/>
      <c r="WAL145" s="17"/>
      <c r="WAM145" s="17"/>
      <c r="WAN145" s="17"/>
      <c r="WAO145" s="17"/>
      <c r="WAP145" s="17"/>
      <c r="WAQ145" s="17"/>
      <c r="WAR145" s="17"/>
      <c r="WAS145" s="17"/>
      <c r="WAT145" s="17"/>
      <c r="WAU145" s="17"/>
      <c r="WAV145" s="17"/>
      <c r="WAW145" s="17"/>
      <c r="WAX145" s="17"/>
      <c r="WAY145" s="17"/>
      <c r="WAZ145" s="17"/>
      <c r="WBA145" s="17"/>
      <c r="WBB145" s="17"/>
      <c r="WBC145" s="17"/>
      <c r="WBD145" s="17"/>
      <c r="WBE145" s="17"/>
      <c r="WBF145" s="17"/>
      <c r="WBG145" s="17"/>
      <c r="WBH145" s="17"/>
      <c r="WBI145" s="17"/>
      <c r="WBJ145" s="17"/>
      <c r="WBK145" s="17"/>
      <c r="WBL145" s="17"/>
      <c r="WBM145" s="17"/>
      <c r="WBN145" s="17"/>
      <c r="WBO145" s="17"/>
      <c r="WBP145" s="17"/>
      <c r="WBQ145" s="17"/>
      <c r="WBR145" s="17"/>
      <c r="WBS145" s="17"/>
      <c r="WBT145" s="17"/>
      <c r="WBU145" s="17"/>
      <c r="WBV145" s="17"/>
      <c r="WBW145" s="17"/>
      <c r="WBX145" s="17"/>
      <c r="WBY145" s="17"/>
      <c r="WBZ145" s="17"/>
      <c r="WCA145" s="17"/>
      <c r="WCB145" s="17"/>
      <c r="WCC145" s="17"/>
      <c r="WCD145" s="17"/>
      <c r="WCE145" s="17"/>
      <c r="WCF145" s="17"/>
      <c r="WCG145" s="17"/>
      <c r="WCH145" s="17"/>
      <c r="WCI145" s="17"/>
      <c r="WCJ145" s="17"/>
      <c r="WCK145" s="17"/>
      <c r="WCL145" s="17"/>
      <c r="WCM145" s="17"/>
      <c r="WCN145" s="17"/>
      <c r="WCO145" s="17"/>
      <c r="WCP145" s="17"/>
      <c r="WCQ145" s="17"/>
      <c r="WCR145" s="17"/>
      <c r="WCS145" s="17"/>
      <c r="WCT145" s="17"/>
      <c r="WCU145" s="17"/>
      <c r="WCV145" s="17"/>
      <c r="WCW145" s="17"/>
      <c r="WCX145" s="17"/>
      <c r="WCY145" s="17"/>
      <c r="WCZ145" s="17"/>
      <c r="WDA145" s="17"/>
      <c r="WDB145" s="17"/>
      <c r="WDC145" s="17"/>
      <c r="WDD145" s="17"/>
      <c r="WDE145" s="17"/>
      <c r="WDF145" s="17"/>
      <c r="WDG145" s="17"/>
      <c r="WDH145" s="17"/>
      <c r="WDI145" s="17"/>
      <c r="WDJ145" s="17"/>
      <c r="WDK145" s="17"/>
      <c r="WDL145" s="17"/>
      <c r="WDM145" s="17"/>
      <c r="WDN145" s="17"/>
      <c r="WDO145" s="17"/>
      <c r="WDP145" s="17"/>
      <c r="WDQ145" s="17"/>
      <c r="WDR145" s="17"/>
      <c r="WDS145" s="17"/>
      <c r="WDT145" s="17"/>
      <c r="WDU145" s="17"/>
      <c r="WDV145" s="17"/>
      <c r="WDW145" s="17"/>
      <c r="WDX145" s="17"/>
      <c r="WDY145" s="17"/>
      <c r="WDZ145" s="17"/>
      <c r="WEA145" s="17"/>
      <c r="WEB145" s="17"/>
      <c r="WEC145" s="17"/>
      <c r="WED145" s="17"/>
      <c r="WEE145" s="17"/>
      <c r="WEF145" s="17"/>
      <c r="WEG145" s="17"/>
      <c r="WEH145" s="17"/>
      <c r="WEI145" s="17"/>
      <c r="WEJ145" s="17"/>
      <c r="WEK145" s="17"/>
      <c r="WEL145" s="17"/>
      <c r="WEM145" s="17"/>
      <c r="WEN145" s="17"/>
      <c r="WEO145" s="17"/>
      <c r="WEP145" s="17"/>
      <c r="WEQ145" s="17"/>
      <c r="WER145" s="17"/>
      <c r="WES145" s="17"/>
      <c r="WET145" s="17"/>
      <c r="WEU145" s="17"/>
      <c r="WEV145" s="17"/>
      <c r="WEW145" s="17"/>
      <c r="WEX145" s="17"/>
      <c r="WEY145" s="17"/>
      <c r="WEZ145" s="17"/>
      <c r="WFA145" s="17"/>
      <c r="WFB145" s="17"/>
      <c r="WFC145" s="17"/>
      <c r="WFD145" s="17"/>
      <c r="WFE145" s="17"/>
      <c r="WFF145" s="17"/>
      <c r="WFG145" s="17"/>
      <c r="WFH145" s="17"/>
      <c r="WFI145" s="17"/>
      <c r="WFJ145" s="17"/>
      <c r="WFK145" s="17"/>
      <c r="WFL145" s="17"/>
      <c r="WFM145" s="17"/>
      <c r="WFN145" s="17"/>
      <c r="WFO145" s="17"/>
      <c r="WFP145" s="17"/>
      <c r="WFQ145" s="17"/>
      <c r="WFR145" s="17"/>
      <c r="WFS145" s="17"/>
      <c r="WFT145" s="17"/>
      <c r="WFU145" s="17"/>
      <c r="WFV145" s="17"/>
      <c r="WFW145" s="17"/>
      <c r="WFX145" s="17"/>
      <c r="WFY145" s="17"/>
      <c r="WFZ145" s="17"/>
      <c r="WGA145" s="17"/>
      <c r="WGB145" s="17"/>
      <c r="WGC145" s="17"/>
      <c r="WGD145" s="17"/>
      <c r="WGE145" s="17"/>
      <c r="WGF145" s="17"/>
      <c r="WGG145" s="17"/>
      <c r="WGH145" s="17"/>
      <c r="WGI145" s="17"/>
      <c r="WGJ145" s="17"/>
      <c r="WGK145" s="17"/>
      <c r="WGL145" s="17"/>
      <c r="WGM145" s="17"/>
      <c r="WGN145" s="17"/>
      <c r="WGO145" s="17"/>
      <c r="WGP145" s="17"/>
      <c r="WGQ145" s="17"/>
      <c r="WGR145" s="17"/>
      <c r="WGS145" s="17"/>
      <c r="WGT145" s="17"/>
      <c r="WGU145" s="17"/>
      <c r="WGV145" s="17"/>
      <c r="WGW145" s="17"/>
      <c r="WGX145" s="17"/>
      <c r="WGY145" s="17"/>
      <c r="WGZ145" s="17"/>
      <c r="WHA145" s="17"/>
      <c r="WHB145" s="17"/>
      <c r="WHC145" s="17"/>
      <c r="WHD145" s="17"/>
      <c r="WHE145" s="17"/>
      <c r="WHF145" s="17"/>
      <c r="WHG145" s="17"/>
      <c r="WHH145" s="17"/>
      <c r="WHI145" s="17"/>
      <c r="WHJ145" s="17"/>
      <c r="WHK145" s="17"/>
      <c r="WHL145" s="17"/>
      <c r="WHM145" s="17"/>
      <c r="WHN145" s="17"/>
      <c r="WHO145" s="17"/>
      <c r="WHP145" s="17"/>
      <c r="WHQ145" s="17"/>
      <c r="WHR145" s="17"/>
      <c r="WHS145" s="17"/>
      <c r="WHT145" s="17"/>
      <c r="WHU145" s="17"/>
      <c r="WHV145" s="17"/>
      <c r="WHW145" s="17"/>
      <c r="WHX145" s="17"/>
      <c r="WHY145" s="17"/>
      <c r="WHZ145" s="17"/>
      <c r="WIA145" s="17"/>
      <c r="WIB145" s="17"/>
      <c r="WIC145" s="17"/>
      <c r="WID145" s="17"/>
      <c r="WIE145" s="17"/>
      <c r="WIF145" s="17"/>
      <c r="WIG145" s="17"/>
      <c r="WIH145" s="17"/>
      <c r="WII145" s="17"/>
      <c r="WIJ145" s="17"/>
      <c r="WIK145" s="17"/>
      <c r="WIL145" s="17"/>
      <c r="WIM145" s="17"/>
      <c r="WIN145" s="17"/>
      <c r="WIO145" s="17"/>
      <c r="WIP145" s="17"/>
      <c r="WIQ145" s="17"/>
      <c r="WIR145" s="17"/>
      <c r="WIS145" s="17"/>
      <c r="WIT145" s="17"/>
      <c r="WIU145" s="17"/>
      <c r="WIV145" s="17"/>
      <c r="WIW145" s="17"/>
      <c r="WIX145" s="17"/>
      <c r="WIY145" s="17"/>
      <c r="WIZ145" s="17"/>
      <c r="WJA145" s="17"/>
      <c r="WJB145" s="17"/>
      <c r="WJC145" s="17"/>
      <c r="WJD145" s="17"/>
      <c r="WJE145" s="17"/>
      <c r="WJF145" s="17"/>
      <c r="WJG145" s="17"/>
      <c r="WJH145" s="17"/>
      <c r="WJI145" s="17"/>
      <c r="WJJ145" s="17"/>
      <c r="WJK145" s="17"/>
      <c r="WJL145" s="17"/>
      <c r="WJM145" s="17"/>
      <c r="WJN145" s="17"/>
      <c r="WJO145" s="17"/>
      <c r="WJP145" s="17"/>
      <c r="WJQ145" s="17"/>
      <c r="WJR145" s="17"/>
      <c r="WJS145" s="17"/>
      <c r="WJT145" s="17"/>
      <c r="WJU145" s="17"/>
      <c r="WJV145" s="17"/>
      <c r="WJW145" s="17"/>
      <c r="WJX145" s="17"/>
      <c r="WJY145" s="17"/>
      <c r="WJZ145" s="17"/>
      <c r="WKA145" s="17"/>
      <c r="WKB145" s="17"/>
      <c r="WKC145" s="17"/>
      <c r="WKD145" s="17"/>
      <c r="WKE145" s="17"/>
      <c r="WKF145" s="17"/>
      <c r="WKG145" s="17"/>
      <c r="WKH145" s="17"/>
      <c r="WKI145" s="17"/>
      <c r="WKJ145" s="17"/>
      <c r="WKK145" s="17"/>
      <c r="WKL145" s="17"/>
      <c r="WKM145" s="17"/>
      <c r="WKN145" s="17"/>
      <c r="WKO145" s="17"/>
      <c r="WKP145" s="17"/>
      <c r="WKQ145" s="17"/>
      <c r="WKR145" s="17"/>
      <c r="WKS145" s="17"/>
      <c r="WKT145" s="17"/>
      <c r="WKU145" s="17"/>
      <c r="WKV145" s="17"/>
      <c r="WKW145" s="17"/>
      <c r="WKX145" s="17"/>
      <c r="WKY145" s="17"/>
      <c r="WKZ145" s="17"/>
      <c r="WLA145" s="17"/>
      <c r="WLB145" s="17"/>
      <c r="WLC145" s="17"/>
      <c r="WLD145" s="17"/>
      <c r="WLE145" s="17"/>
      <c r="WLF145" s="17"/>
      <c r="WLG145" s="17"/>
      <c r="WLH145" s="17"/>
      <c r="WLI145" s="17"/>
      <c r="WLJ145" s="17"/>
      <c r="WLK145" s="17"/>
      <c r="WLL145" s="17"/>
      <c r="WLM145" s="17"/>
      <c r="WLN145" s="17"/>
      <c r="WLO145" s="17"/>
      <c r="WLP145" s="17"/>
      <c r="WLQ145" s="17"/>
      <c r="WLR145" s="17"/>
      <c r="WLS145" s="17"/>
      <c r="WLT145" s="17"/>
      <c r="WLU145" s="17"/>
      <c r="WLV145" s="17"/>
      <c r="WLW145" s="17"/>
      <c r="WLX145" s="17"/>
      <c r="WLY145" s="17"/>
      <c r="WLZ145" s="17"/>
      <c r="WMA145" s="17"/>
      <c r="WMB145" s="17"/>
      <c r="WMC145" s="17"/>
      <c r="WMD145" s="17"/>
      <c r="WME145" s="17"/>
      <c r="WMF145" s="17"/>
      <c r="WMG145" s="17"/>
      <c r="WMH145" s="17"/>
      <c r="WMI145" s="17"/>
      <c r="WMJ145" s="17"/>
      <c r="WMK145" s="17"/>
      <c r="WML145" s="17"/>
      <c r="WMM145" s="17"/>
      <c r="WMN145" s="17"/>
      <c r="WMO145" s="17"/>
      <c r="WMP145" s="17"/>
      <c r="WMQ145" s="17"/>
      <c r="WMR145" s="17"/>
      <c r="WMS145" s="17"/>
      <c r="WMT145" s="17"/>
      <c r="WMU145" s="17"/>
      <c r="WMV145" s="17"/>
      <c r="WMW145" s="17"/>
      <c r="WMX145" s="17"/>
      <c r="WMY145" s="17"/>
      <c r="WMZ145" s="17"/>
      <c r="WNA145" s="17"/>
      <c r="WNB145" s="17"/>
      <c r="WNC145" s="17"/>
      <c r="WND145" s="17"/>
      <c r="WNE145" s="17"/>
      <c r="WNF145" s="17"/>
      <c r="WNG145" s="17"/>
      <c r="WNH145" s="17"/>
      <c r="WNI145" s="17"/>
      <c r="WNJ145" s="17"/>
      <c r="WNK145" s="17"/>
      <c r="WNL145" s="17"/>
      <c r="WNM145" s="17"/>
      <c r="WNN145" s="17"/>
      <c r="WNO145" s="17"/>
      <c r="WNP145" s="17"/>
      <c r="WNQ145" s="17"/>
      <c r="WNR145" s="17"/>
      <c r="WNS145" s="17"/>
      <c r="WNT145" s="17"/>
      <c r="WNU145" s="17"/>
      <c r="WNV145" s="17"/>
      <c r="WNW145" s="17"/>
      <c r="WNX145" s="17"/>
      <c r="WNY145" s="17"/>
      <c r="WNZ145" s="17"/>
      <c r="WOA145" s="17"/>
      <c r="WOB145" s="17"/>
      <c r="WOC145" s="17"/>
      <c r="WOD145" s="17"/>
      <c r="WOE145" s="17"/>
      <c r="WOF145" s="17"/>
      <c r="WOG145" s="17"/>
      <c r="WOH145" s="17"/>
      <c r="WOI145" s="17"/>
      <c r="WOJ145" s="17"/>
      <c r="WOK145" s="17"/>
      <c r="WOL145" s="17"/>
      <c r="WOM145" s="17"/>
      <c r="WON145" s="17"/>
      <c r="WOO145" s="17"/>
      <c r="WOP145" s="17"/>
      <c r="WOQ145" s="17"/>
      <c r="WOR145" s="17"/>
      <c r="WOS145" s="17"/>
      <c r="WOT145" s="17"/>
      <c r="WOU145" s="17"/>
      <c r="WOV145" s="17"/>
      <c r="WOW145" s="17"/>
      <c r="WOX145" s="17"/>
      <c r="WOY145" s="17"/>
      <c r="WOZ145" s="17"/>
      <c r="WPA145" s="17"/>
      <c r="WPB145" s="17"/>
      <c r="WPC145" s="17"/>
      <c r="WPD145" s="17"/>
      <c r="WPE145" s="17"/>
      <c r="WPF145" s="17"/>
      <c r="WPG145" s="17"/>
      <c r="WPH145" s="17"/>
      <c r="WPI145" s="17"/>
      <c r="WPJ145" s="17"/>
      <c r="WPK145" s="17"/>
      <c r="WPL145" s="17"/>
      <c r="WPM145" s="17"/>
      <c r="WPN145" s="17"/>
      <c r="WPO145" s="17"/>
      <c r="WPP145" s="17"/>
      <c r="WPQ145" s="17"/>
      <c r="WPR145" s="17"/>
      <c r="WPS145" s="17"/>
      <c r="WPT145" s="17"/>
      <c r="WPU145" s="17"/>
      <c r="WPV145" s="17"/>
      <c r="WPW145" s="17"/>
      <c r="WPX145" s="17"/>
      <c r="WPY145" s="17"/>
      <c r="WPZ145" s="17"/>
      <c r="WQA145" s="17"/>
      <c r="WQB145" s="17"/>
      <c r="WQC145" s="17"/>
      <c r="WQD145" s="17"/>
      <c r="WQE145" s="17"/>
      <c r="WQF145" s="17"/>
      <c r="WQG145" s="17"/>
      <c r="WQH145" s="17"/>
      <c r="WQI145" s="17"/>
      <c r="WQJ145" s="17"/>
      <c r="WQK145" s="17"/>
      <c r="WQL145" s="17"/>
      <c r="WQM145" s="17"/>
      <c r="WQN145" s="17"/>
      <c r="WQO145" s="17"/>
      <c r="WQP145" s="17"/>
      <c r="WQQ145" s="17"/>
      <c r="WQR145" s="17"/>
      <c r="WQS145" s="17"/>
      <c r="WQT145" s="17"/>
      <c r="WQU145" s="17"/>
      <c r="WQV145" s="17"/>
      <c r="WQW145" s="17"/>
      <c r="WQX145" s="17"/>
      <c r="WQY145" s="17"/>
      <c r="WQZ145" s="17"/>
      <c r="WRA145" s="17"/>
      <c r="WRB145" s="17"/>
      <c r="WRC145" s="17"/>
      <c r="WRD145" s="17"/>
      <c r="WRE145" s="17"/>
      <c r="WRF145" s="17"/>
      <c r="WRG145" s="17"/>
      <c r="WRH145" s="17"/>
      <c r="WRI145" s="17"/>
      <c r="WRJ145" s="17"/>
      <c r="WRK145" s="17"/>
      <c r="WRL145" s="17"/>
      <c r="WRM145" s="17"/>
      <c r="WRN145" s="17"/>
      <c r="WRO145" s="17"/>
      <c r="WRP145" s="17"/>
      <c r="WRQ145" s="17"/>
      <c r="WRR145" s="17"/>
      <c r="WRS145" s="17"/>
      <c r="WRT145" s="17"/>
      <c r="WRU145" s="17"/>
      <c r="WRV145" s="17"/>
      <c r="WRW145" s="17"/>
      <c r="WRX145" s="17"/>
      <c r="WRY145" s="17"/>
      <c r="WRZ145" s="17"/>
      <c r="WSA145" s="17"/>
      <c r="WSB145" s="17"/>
      <c r="WSC145" s="17"/>
      <c r="WSD145" s="17"/>
      <c r="WSE145" s="17"/>
      <c r="WSF145" s="17"/>
      <c r="WSG145" s="17"/>
      <c r="WSH145" s="17"/>
      <c r="WSI145" s="17"/>
      <c r="WSJ145" s="17"/>
      <c r="WSK145" s="17"/>
      <c r="WSL145" s="17"/>
      <c r="WSM145" s="17"/>
      <c r="WSN145" s="17"/>
      <c r="WSO145" s="17"/>
      <c r="WSP145" s="17"/>
      <c r="WSQ145" s="17"/>
      <c r="WSR145" s="17"/>
      <c r="WSS145" s="17"/>
      <c r="WST145" s="17"/>
      <c r="WSU145" s="17"/>
      <c r="WSV145" s="17"/>
      <c r="WSW145" s="17"/>
      <c r="WSX145" s="17"/>
      <c r="WSY145" s="17"/>
      <c r="WSZ145" s="17"/>
      <c r="WTA145" s="17"/>
      <c r="WTB145" s="17"/>
      <c r="WTC145" s="17"/>
      <c r="WTD145" s="17"/>
      <c r="WTE145" s="17"/>
      <c r="WTF145" s="17"/>
      <c r="WTG145" s="17"/>
      <c r="WTH145" s="17"/>
      <c r="WTI145" s="17"/>
      <c r="WTJ145" s="17"/>
      <c r="WTK145" s="17"/>
      <c r="WTL145" s="17"/>
      <c r="WTM145" s="17"/>
      <c r="WTN145" s="17"/>
      <c r="WTO145" s="17"/>
      <c r="WTP145" s="17"/>
      <c r="WTQ145" s="17"/>
      <c r="WTR145" s="17"/>
      <c r="WTS145" s="17"/>
      <c r="WTT145" s="17"/>
      <c r="WTU145" s="17"/>
      <c r="WTV145" s="17"/>
      <c r="WTW145" s="17"/>
      <c r="WTX145" s="17"/>
      <c r="WTY145" s="17"/>
      <c r="WTZ145" s="17"/>
      <c r="WUA145" s="17"/>
      <c r="WUB145" s="17"/>
      <c r="WUC145" s="17"/>
      <c r="WUD145" s="17"/>
      <c r="WUE145" s="17"/>
      <c r="WUF145" s="17"/>
      <c r="WUG145" s="17"/>
      <c r="WUH145" s="17"/>
      <c r="WUI145" s="17"/>
      <c r="WUJ145" s="17"/>
      <c r="WUK145" s="17"/>
      <c r="WUL145" s="17"/>
      <c r="WUM145" s="17"/>
      <c r="WUN145" s="17"/>
      <c r="WUO145" s="17"/>
      <c r="WUP145" s="17"/>
      <c r="WUQ145" s="17"/>
      <c r="WUR145" s="17"/>
      <c r="WUS145" s="17"/>
      <c r="WUT145" s="17"/>
      <c r="WUU145" s="17"/>
      <c r="WUV145" s="17"/>
      <c r="WUW145" s="17"/>
      <c r="WUX145" s="17"/>
      <c r="WUY145" s="17"/>
      <c r="WUZ145" s="17"/>
      <c r="WVA145" s="17"/>
      <c r="WVB145" s="17"/>
      <c r="WVC145" s="17"/>
      <c r="WVD145" s="17"/>
      <c r="WVE145" s="17"/>
      <c r="WVF145" s="17"/>
      <c r="WVG145" s="17"/>
      <c r="WVH145" s="17"/>
      <c r="WVI145" s="17"/>
      <c r="WVJ145" s="17"/>
      <c r="WVK145" s="17"/>
      <c r="WVL145" s="17"/>
      <c r="WVM145" s="17"/>
      <c r="WVN145" s="17"/>
      <c r="WVO145" s="17"/>
      <c r="WVP145" s="17"/>
      <c r="WVQ145" s="17"/>
      <c r="WVR145" s="17"/>
      <c r="WVS145" s="17"/>
      <c r="WVT145" s="17"/>
      <c r="WVU145" s="17"/>
      <c r="WVV145" s="17"/>
      <c r="WVW145" s="17"/>
      <c r="WVX145" s="17"/>
      <c r="WVY145" s="17"/>
      <c r="WVZ145" s="17"/>
      <c r="WWA145" s="17"/>
      <c r="WWB145" s="17"/>
      <c r="WWC145" s="17"/>
      <c r="WWD145" s="17"/>
      <c r="WWE145" s="17"/>
      <c r="WWF145" s="17"/>
      <c r="WWG145" s="17"/>
      <c r="WWH145" s="17"/>
      <c r="WWI145" s="17"/>
      <c r="WWJ145" s="17"/>
      <c r="WWK145" s="17"/>
      <c r="WWL145" s="17"/>
      <c r="WWM145" s="17"/>
      <c r="WWN145" s="17"/>
      <c r="WWO145" s="17"/>
      <c r="WWP145" s="17"/>
      <c r="WWQ145" s="17"/>
      <c r="WWR145" s="17"/>
      <c r="WWS145" s="17"/>
      <c r="WWT145" s="17"/>
      <c r="WWU145" s="17"/>
      <c r="WWV145" s="17"/>
      <c r="WWW145" s="17"/>
      <c r="WWX145" s="17"/>
      <c r="WWY145" s="17"/>
      <c r="WWZ145" s="17"/>
      <c r="WXA145" s="17"/>
      <c r="WXB145" s="17"/>
      <c r="WXC145" s="17"/>
      <c r="WXD145" s="17"/>
      <c r="WXE145" s="17"/>
      <c r="WXF145" s="17"/>
      <c r="WXG145" s="17"/>
      <c r="WXH145" s="17"/>
      <c r="WXI145" s="17"/>
      <c r="WXJ145" s="17"/>
      <c r="WXK145" s="17"/>
      <c r="WXL145" s="17"/>
      <c r="WXM145" s="17"/>
      <c r="WXN145" s="17"/>
      <c r="WXO145" s="17"/>
      <c r="WXP145" s="17"/>
      <c r="WXQ145" s="17"/>
      <c r="WXR145" s="17"/>
      <c r="WXS145" s="17"/>
      <c r="WXT145" s="17"/>
      <c r="WXU145" s="17"/>
      <c r="WXV145" s="17"/>
      <c r="WXW145" s="17"/>
      <c r="WXX145" s="17"/>
      <c r="WXY145" s="17"/>
      <c r="WXZ145" s="17"/>
      <c r="WYA145" s="17"/>
      <c r="WYB145" s="17"/>
      <c r="WYC145" s="17"/>
      <c r="WYD145" s="17"/>
      <c r="WYE145" s="17"/>
      <c r="WYF145" s="17"/>
      <c r="WYG145" s="17"/>
      <c r="WYH145" s="17"/>
      <c r="WYI145" s="17"/>
      <c r="WYJ145" s="17"/>
      <c r="WYK145" s="17"/>
      <c r="WYL145" s="17"/>
      <c r="WYM145" s="17"/>
      <c r="WYN145" s="17"/>
      <c r="WYO145" s="17"/>
      <c r="WYP145" s="17"/>
      <c r="WYQ145" s="17"/>
      <c r="WYR145" s="17"/>
      <c r="WYS145" s="17"/>
      <c r="WYT145" s="17"/>
      <c r="WYU145" s="17"/>
      <c r="WYV145" s="17"/>
      <c r="WYW145" s="17"/>
      <c r="WYX145" s="17"/>
      <c r="WYY145" s="17"/>
      <c r="WYZ145" s="17"/>
      <c r="WZA145" s="17"/>
      <c r="WZB145" s="17"/>
      <c r="WZC145" s="17"/>
      <c r="WZD145" s="17"/>
      <c r="WZE145" s="17"/>
      <c r="WZF145" s="17"/>
      <c r="WZG145" s="17"/>
      <c r="WZH145" s="17"/>
      <c r="WZI145" s="17"/>
      <c r="WZJ145" s="17"/>
      <c r="WZK145" s="17"/>
      <c r="WZL145" s="17"/>
      <c r="WZM145" s="17"/>
      <c r="WZN145" s="17"/>
      <c r="WZO145" s="17"/>
      <c r="WZP145" s="17"/>
      <c r="WZQ145" s="17"/>
      <c r="WZR145" s="17"/>
      <c r="WZS145" s="17"/>
      <c r="WZT145" s="17"/>
      <c r="WZU145" s="17"/>
      <c r="WZV145" s="17"/>
      <c r="WZW145" s="17"/>
      <c r="WZX145" s="17"/>
      <c r="WZY145" s="17"/>
      <c r="WZZ145" s="17"/>
      <c r="XAA145" s="17"/>
      <c r="XAB145" s="17"/>
      <c r="XAC145" s="17"/>
      <c r="XAD145" s="17"/>
      <c r="XAE145" s="17"/>
      <c r="XAF145" s="17"/>
      <c r="XAG145" s="17"/>
      <c r="XAH145" s="17"/>
      <c r="XAI145" s="17"/>
      <c r="XAJ145" s="17"/>
      <c r="XAK145" s="17"/>
      <c r="XAL145" s="17"/>
      <c r="XAM145" s="17"/>
      <c r="XAN145" s="17"/>
      <c r="XAO145" s="17"/>
      <c r="XAP145" s="17"/>
      <c r="XAQ145" s="17"/>
      <c r="XAR145" s="17"/>
      <c r="XAS145" s="17"/>
      <c r="XAT145" s="17"/>
      <c r="XAU145" s="17"/>
      <c r="XAV145" s="17"/>
      <c r="XAW145" s="17"/>
      <c r="XAX145" s="17"/>
      <c r="XAY145" s="17"/>
      <c r="XAZ145" s="17"/>
      <c r="XBA145" s="17"/>
      <c r="XBB145" s="17"/>
      <c r="XBC145" s="17"/>
      <c r="XBD145" s="17"/>
      <c r="XBE145" s="17"/>
      <c r="XBF145" s="17"/>
      <c r="XBG145" s="17"/>
      <c r="XBH145" s="17"/>
      <c r="XBI145" s="17"/>
      <c r="XBJ145" s="17"/>
      <c r="XBK145" s="17"/>
      <c r="XBL145" s="17"/>
      <c r="XBM145" s="17"/>
      <c r="XBN145" s="17"/>
      <c r="XBO145" s="17"/>
      <c r="XBP145" s="17"/>
      <c r="XBQ145" s="17"/>
      <c r="XBR145" s="17"/>
      <c r="XBS145" s="17"/>
      <c r="XBT145" s="17"/>
      <c r="XBU145" s="17"/>
      <c r="XBV145" s="17"/>
      <c r="XBW145" s="17"/>
      <c r="XBX145" s="17"/>
      <c r="XBY145" s="17"/>
      <c r="XBZ145" s="17"/>
      <c r="XCA145" s="17"/>
      <c r="XCB145" s="17"/>
      <c r="XCC145" s="17"/>
      <c r="XCD145" s="17"/>
      <c r="XCE145" s="17"/>
      <c r="XCF145" s="17"/>
      <c r="XCG145" s="17"/>
      <c r="XCH145" s="17"/>
      <c r="XCI145" s="17"/>
      <c r="XCJ145" s="17"/>
      <c r="XCK145" s="17"/>
      <c r="XCL145" s="17"/>
      <c r="XCM145" s="17"/>
      <c r="XCN145" s="17"/>
      <c r="XCO145" s="17"/>
      <c r="XCP145" s="17"/>
      <c r="XCQ145" s="17"/>
      <c r="XCR145" s="17"/>
      <c r="XCS145" s="17"/>
      <c r="XCT145" s="17"/>
      <c r="XCU145" s="17"/>
      <c r="XCV145" s="17"/>
      <c r="XCW145" s="17"/>
      <c r="XCX145" s="17"/>
      <c r="XCY145" s="17"/>
      <c r="XCZ145" s="17"/>
      <c r="XDA145" s="17"/>
      <c r="XDB145" s="17"/>
      <c r="XDC145" s="17"/>
      <c r="XDD145" s="17"/>
      <c r="XDE145" s="17"/>
      <c r="XDF145" s="17"/>
      <c r="XDG145" s="17"/>
      <c r="XDH145" s="17"/>
      <c r="XDI145" s="17"/>
      <c r="XDJ145" s="17"/>
      <c r="XDK145" s="17"/>
      <c r="XDL145" s="17"/>
      <c r="XDM145" s="17"/>
      <c r="XDN145" s="17"/>
      <c r="XDO145" s="17"/>
      <c r="XDP145" s="17"/>
      <c r="XDQ145" s="17"/>
      <c r="XDR145" s="17"/>
      <c r="XDS145" s="17"/>
      <c r="XDT145" s="17"/>
      <c r="XDU145" s="17"/>
      <c r="XDV145" s="17"/>
      <c r="XDW145" s="17"/>
      <c r="XDX145" s="17"/>
      <c r="XDY145" s="17"/>
      <c r="XDZ145" s="17"/>
      <c r="XEA145" s="17"/>
      <c r="XEB145" s="17"/>
      <c r="XEC145" s="17"/>
      <c r="XED145" s="17"/>
      <c r="XEE145" s="17"/>
      <c r="XEF145" s="17"/>
      <c r="XEG145" s="17"/>
      <c r="XEH145" s="17"/>
      <c r="XEI145" s="17"/>
      <c r="XEJ145" s="17"/>
      <c r="XEK145" s="17"/>
      <c r="XEL145" s="17"/>
      <c r="XEM145" s="17"/>
      <c r="XEN145" s="17"/>
      <c r="XEO145" s="17"/>
      <c r="XEP145" s="17"/>
      <c r="XEQ145" s="17"/>
      <c r="XER145" s="17"/>
      <c r="XES145" s="17"/>
      <c r="XET145" s="17"/>
      <c r="XEU145" s="17"/>
      <c r="XEV145" s="17"/>
      <c r="XEW145" s="17"/>
      <c r="XEX145" s="17"/>
      <c r="XEY145" s="17"/>
      <c r="XEZ145" s="17"/>
      <c r="XFA145" s="17"/>
      <c r="XFB145" s="17"/>
      <c r="XFC145" s="17"/>
      <c r="XFD145" s="17"/>
    </row>
    <row r="146" spans="2:16384" ht="15" hidden="1" customHeight="1" outlineLevel="1" x14ac:dyDescent="0.35">
      <c r="B146" s="194" t="s">
        <v>115</v>
      </c>
      <c r="C146" s="205" t="s">
        <v>23</v>
      </c>
      <c r="D146" s="196">
        <v>-7018</v>
      </c>
      <c r="E146" s="196">
        <v>-27872</v>
      </c>
      <c r="F146" s="196">
        <v>-23787</v>
      </c>
      <c r="G146" s="196">
        <v>-23513</v>
      </c>
      <c r="H146" s="196">
        <v>-7245</v>
      </c>
      <c r="I146" s="215"/>
      <c r="J146" s="215"/>
      <c r="K146" s="215"/>
      <c r="L146" s="215"/>
      <c r="M146" s="215"/>
      <c r="N146" s="196"/>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c r="CW146" s="17"/>
      <c r="CX146" s="17"/>
      <c r="CY146" s="17"/>
      <c r="CZ146" s="17"/>
      <c r="DA146" s="17"/>
      <c r="DB146" s="17"/>
      <c r="DC146" s="17"/>
      <c r="DD146" s="17"/>
      <c r="DE146" s="17"/>
      <c r="DF146" s="17"/>
      <c r="DG146" s="17"/>
      <c r="DH146" s="17"/>
      <c r="DI146" s="17"/>
      <c r="DJ146" s="17"/>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7"/>
      <c r="FG146" s="17"/>
      <c r="FH146" s="17"/>
      <c r="FI146" s="17"/>
      <c r="FJ146" s="17"/>
      <c r="FK146" s="17"/>
      <c r="FL146" s="17"/>
      <c r="FM146" s="17"/>
      <c r="FN146" s="17"/>
      <c r="FO146" s="17"/>
      <c r="FP146" s="17"/>
      <c r="FQ146" s="17"/>
      <c r="FR146" s="17"/>
      <c r="FS146" s="17"/>
      <c r="FT146" s="17"/>
      <c r="FU146" s="17"/>
      <c r="FV146" s="17"/>
      <c r="FW146" s="17"/>
      <c r="FX146" s="17"/>
      <c r="FY146" s="17"/>
      <c r="FZ146" s="17"/>
      <c r="GA146" s="17"/>
      <c r="GB146" s="17"/>
      <c r="GC146" s="17"/>
      <c r="GD146" s="17"/>
      <c r="GE146" s="17"/>
      <c r="GF146" s="17"/>
      <c r="GG146" s="17"/>
      <c r="GH146" s="17"/>
      <c r="GI146" s="17"/>
      <c r="GJ146" s="17"/>
      <c r="GK146" s="17"/>
      <c r="GL146" s="17"/>
      <c r="GM146" s="17"/>
      <c r="GN146" s="17"/>
      <c r="GO146" s="17"/>
      <c r="GP146" s="17"/>
      <c r="GQ146" s="17"/>
      <c r="GR146" s="17"/>
      <c r="GS146" s="17"/>
      <c r="GT146" s="17"/>
      <c r="GU146" s="17"/>
      <c r="GV146" s="17"/>
      <c r="GW146" s="17"/>
      <c r="GX146" s="17"/>
      <c r="GY146" s="17"/>
      <c r="GZ146" s="17"/>
      <c r="HA146" s="17"/>
      <c r="HB146" s="17"/>
      <c r="HC146" s="17"/>
      <c r="HD146" s="17"/>
      <c r="HE146" s="17"/>
      <c r="HF146" s="17"/>
      <c r="HG146" s="17"/>
      <c r="HH146" s="17"/>
      <c r="HI146" s="17"/>
      <c r="HJ146" s="17"/>
      <c r="HK146" s="17"/>
      <c r="HL146" s="17"/>
      <c r="HM146" s="17"/>
      <c r="HN146" s="17"/>
      <c r="HO146" s="17"/>
      <c r="HP146" s="17"/>
      <c r="HQ146" s="17"/>
      <c r="HR146" s="17"/>
      <c r="HS146" s="17"/>
      <c r="HT146" s="17"/>
      <c r="HU146" s="17"/>
      <c r="HV146" s="17"/>
      <c r="HW146" s="17"/>
      <c r="HX146" s="17"/>
      <c r="HY146" s="17"/>
      <c r="HZ146" s="17"/>
      <c r="IA146" s="17"/>
      <c r="IB146" s="17"/>
      <c r="IC146" s="17"/>
      <c r="ID146" s="17"/>
      <c r="IE146" s="17"/>
      <c r="IF146" s="17"/>
      <c r="IG146" s="17"/>
      <c r="IH146" s="17"/>
      <c r="II146" s="17"/>
      <c r="IJ146" s="17"/>
      <c r="IK146" s="17"/>
      <c r="IL146" s="17"/>
      <c r="IM146" s="17"/>
      <c r="IN146" s="17"/>
      <c r="IO146" s="17"/>
      <c r="IP146" s="17"/>
      <c r="IQ146" s="17"/>
      <c r="IR146" s="17"/>
      <c r="IS146" s="17"/>
      <c r="IT146" s="17"/>
      <c r="IU146" s="17"/>
      <c r="IV146" s="17"/>
      <c r="IW146" s="17"/>
      <c r="IX146" s="17"/>
      <c r="IY146" s="17"/>
      <c r="IZ146" s="17"/>
      <c r="JA146" s="17"/>
      <c r="JB146" s="17"/>
      <c r="JC146" s="17"/>
      <c r="JD146" s="17"/>
      <c r="JE146" s="17"/>
      <c r="JF146" s="17"/>
      <c r="JG146" s="17"/>
      <c r="JH146" s="17"/>
      <c r="JI146" s="17"/>
      <c r="JJ146" s="17"/>
      <c r="JK146" s="17"/>
      <c r="JL146" s="17"/>
      <c r="JM146" s="17"/>
      <c r="JN146" s="17"/>
      <c r="JO146" s="17"/>
      <c r="JP146" s="17"/>
      <c r="JQ146" s="17"/>
      <c r="JR146" s="17"/>
      <c r="JS146" s="17"/>
      <c r="JT146" s="17"/>
      <c r="JU146" s="17"/>
      <c r="JV146" s="17"/>
      <c r="JW146" s="17"/>
      <c r="JX146" s="17"/>
      <c r="JY146" s="17"/>
      <c r="JZ146" s="17"/>
      <c r="KA146" s="17"/>
      <c r="KB146" s="17"/>
      <c r="KC146" s="17"/>
      <c r="KD146" s="17"/>
      <c r="KE146" s="17"/>
      <c r="KF146" s="17"/>
      <c r="KG146" s="17"/>
      <c r="KH146" s="17"/>
      <c r="KI146" s="17"/>
      <c r="KJ146" s="17"/>
      <c r="KK146" s="17"/>
      <c r="KL146" s="17"/>
      <c r="KM146" s="17"/>
      <c r="KN146" s="17"/>
      <c r="KO146" s="17"/>
      <c r="KP146" s="17"/>
      <c r="KQ146" s="17"/>
      <c r="KR146" s="17"/>
      <c r="KS146" s="17"/>
      <c r="KT146" s="17"/>
      <c r="KU146" s="17"/>
      <c r="KV146" s="17"/>
      <c r="KW146" s="17"/>
      <c r="KX146" s="17"/>
      <c r="KY146" s="17"/>
      <c r="KZ146" s="17"/>
      <c r="LA146" s="17"/>
      <c r="LB146" s="17"/>
      <c r="LC146" s="17"/>
      <c r="LD146" s="17"/>
      <c r="LE146" s="17"/>
      <c r="LF146" s="17"/>
      <c r="LG146" s="17"/>
      <c r="LH146" s="17"/>
      <c r="LI146" s="17"/>
      <c r="LJ146" s="17"/>
      <c r="LK146" s="17"/>
      <c r="LL146" s="17"/>
      <c r="LM146" s="17"/>
      <c r="LN146" s="17"/>
      <c r="LO146" s="17"/>
      <c r="LP146" s="17"/>
      <c r="LQ146" s="17"/>
      <c r="LR146" s="17"/>
      <c r="LS146" s="17"/>
      <c r="LT146" s="17"/>
      <c r="LU146" s="17"/>
      <c r="LV146" s="17"/>
      <c r="LW146" s="17"/>
      <c r="LX146" s="17"/>
      <c r="LY146" s="17"/>
      <c r="LZ146" s="17"/>
      <c r="MA146" s="17"/>
      <c r="MB146" s="17"/>
      <c r="MC146" s="17"/>
      <c r="MD146" s="17"/>
      <c r="ME146" s="17"/>
      <c r="MF146" s="17"/>
      <c r="MG146" s="17"/>
      <c r="MH146" s="17"/>
      <c r="MI146" s="17"/>
      <c r="MJ146" s="17"/>
      <c r="MK146" s="17"/>
      <c r="ML146" s="17"/>
      <c r="MM146" s="17"/>
      <c r="MN146" s="17"/>
      <c r="MO146" s="17"/>
      <c r="MP146" s="17"/>
      <c r="MQ146" s="17"/>
      <c r="MR146" s="17"/>
      <c r="MS146" s="17"/>
      <c r="MT146" s="17"/>
      <c r="MU146" s="17"/>
      <c r="MV146" s="17"/>
      <c r="MW146" s="17"/>
      <c r="MX146" s="17"/>
      <c r="MY146" s="17"/>
      <c r="MZ146" s="17"/>
      <c r="NA146" s="17"/>
      <c r="NB146" s="17"/>
      <c r="NC146" s="17"/>
      <c r="ND146" s="17"/>
      <c r="NE146" s="17"/>
      <c r="NF146" s="17"/>
      <c r="NG146" s="17"/>
      <c r="NH146" s="17"/>
      <c r="NI146" s="17"/>
      <c r="NJ146" s="17"/>
      <c r="NK146" s="17"/>
      <c r="NL146" s="17"/>
      <c r="NM146" s="17"/>
      <c r="NN146" s="17"/>
      <c r="NO146" s="17"/>
      <c r="NP146" s="17"/>
      <c r="NQ146" s="17"/>
      <c r="NR146" s="17"/>
      <c r="NS146" s="17"/>
      <c r="NT146" s="17"/>
      <c r="NU146" s="17"/>
      <c r="NV146" s="17"/>
      <c r="NW146" s="17"/>
      <c r="NX146" s="17"/>
      <c r="NY146" s="17"/>
      <c r="NZ146" s="17"/>
      <c r="OA146" s="17"/>
      <c r="OB146" s="17"/>
      <c r="OC146" s="17"/>
      <c r="OD146" s="17"/>
      <c r="OE146" s="17"/>
      <c r="OF146" s="17"/>
      <c r="OG146" s="17"/>
      <c r="OH146" s="17"/>
      <c r="OI146" s="17"/>
      <c r="OJ146" s="17"/>
      <c r="OK146" s="17"/>
      <c r="OL146" s="17"/>
      <c r="OM146" s="17"/>
      <c r="ON146" s="17"/>
      <c r="OO146" s="17"/>
      <c r="OP146" s="17"/>
      <c r="OQ146" s="17"/>
      <c r="OR146" s="17"/>
      <c r="OS146" s="17"/>
      <c r="OT146" s="17"/>
      <c r="OU146" s="17"/>
      <c r="OV146" s="17"/>
      <c r="OW146" s="17"/>
      <c r="OX146" s="17"/>
      <c r="OY146" s="17"/>
      <c r="OZ146" s="17"/>
      <c r="PA146" s="17"/>
      <c r="PB146" s="17"/>
      <c r="PC146" s="17"/>
      <c r="PD146" s="17"/>
      <c r="PE146" s="17"/>
      <c r="PF146" s="17"/>
      <c r="PG146" s="17"/>
      <c r="PH146" s="17"/>
      <c r="PI146" s="17"/>
      <c r="PJ146" s="17"/>
      <c r="PK146" s="17"/>
      <c r="PL146" s="17"/>
      <c r="PM146" s="17"/>
      <c r="PN146" s="17"/>
      <c r="PO146" s="17"/>
      <c r="PP146" s="17"/>
      <c r="PQ146" s="17"/>
      <c r="PR146" s="17"/>
      <c r="PS146" s="17"/>
      <c r="PT146" s="17"/>
      <c r="PU146" s="17"/>
      <c r="PV146" s="17"/>
      <c r="PW146" s="17"/>
      <c r="PX146" s="17"/>
      <c r="PY146" s="17"/>
      <c r="PZ146" s="17"/>
      <c r="QA146" s="17"/>
      <c r="QB146" s="17"/>
      <c r="QC146" s="17"/>
      <c r="QD146" s="17"/>
      <c r="QE146" s="17"/>
      <c r="QF146" s="17"/>
      <c r="QG146" s="17"/>
      <c r="QH146" s="17"/>
      <c r="QI146" s="17"/>
      <c r="QJ146" s="17"/>
      <c r="QK146" s="17"/>
      <c r="QL146" s="17"/>
      <c r="QM146" s="17"/>
      <c r="QN146" s="17"/>
      <c r="QO146" s="17"/>
      <c r="QP146" s="17"/>
      <c r="QQ146" s="17"/>
      <c r="QR146" s="17"/>
      <c r="QS146" s="17"/>
      <c r="QT146" s="17"/>
      <c r="QU146" s="17"/>
      <c r="QV146" s="17"/>
      <c r="QW146" s="17"/>
      <c r="QX146" s="17"/>
      <c r="QY146" s="17"/>
      <c r="QZ146" s="17"/>
      <c r="RA146" s="17"/>
      <c r="RB146" s="17"/>
      <c r="RC146" s="17"/>
      <c r="RD146" s="17"/>
      <c r="RE146" s="17"/>
      <c r="RF146" s="17"/>
      <c r="RG146" s="17"/>
      <c r="RH146" s="17"/>
      <c r="RI146" s="17"/>
      <c r="RJ146" s="17"/>
      <c r="RK146" s="17"/>
      <c r="RL146" s="17"/>
      <c r="RM146" s="17"/>
      <c r="RN146" s="17"/>
      <c r="RO146" s="17"/>
      <c r="RP146" s="17"/>
      <c r="RQ146" s="17"/>
      <c r="RR146" s="17"/>
      <c r="RS146" s="17"/>
      <c r="RT146" s="17"/>
      <c r="RU146" s="17"/>
      <c r="RV146" s="17"/>
      <c r="RW146" s="17"/>
      <c r="RX146" s="17"/>
      <c r="RY146" s="17"/>
      <c r="RZ146" s="17"/>
      <c r="SA146" s="17"/>
      <c r="SB146" s="17"/>
      <c r="SC146" s="17"/>
      <c r="SD146" s="17"/>
      <c r="SE146" s="17"/>
      <c r="SF146" s="17"/>
      <c r="SG146" s="17"/>
      <c r="SH146" s="17"/>
      <c r="SI146" s="17"/>
      <c r="SJ146" s="17"/>
      <c r="SK146" s="17"/>
      <c r="SL146" s="17"/>
      <c r="SM146" s="17"/>
      <c r="SN146" s="17"/>
      <c r="SO146" s="17"/>
      <c r="SP146" s="17"/>
      <c r="SQ146" s="17"/>
      <c r="SR146" s="17"/>
      <c r="SS146" s="17"/>
      <c r="ST146" s="17"/>
      <c r="SU146" s="17"/>
      <c r="SV146" s="17"/>
      <c r="SW146" s="17"/>
      <c r="SX146" s="17"/>
      <c r="SY146" s="17"/>
      <c r="SZ146" s="17"/>
      <c r="TA146" s="17"/>
      <c r="TB146" s="17"/>
      <c r="TC146" s="17"/>
      <c r="TD146" s="17"/>
      <c r="TE146" s="17"/>
      <c r="TF146" s="17"/>
      <c r="TG146" s="17"/>
      <c r="TH146" s="17"/>
      <c r="TI146" s="17"/>
      <c r="TJ146" s="17"/>
      <c r="TK146" s="17"/>
      <c r="TL146" s="17"/>
      <c r="TM146" s="17"/>
      <c r="TN146" s="17"/>
      <c r="TO146" s="17"/>
      <c r="TP146" s="17"/>
      <c r="TQ146" s="17"/>
      <c r="TR146" s="17"/>
      <c r="TS146" s="17"/>
      <c r="TT146" s="17"/>
      <c r="TU146" s="17"/>
      <c r="TV146" s="17"/>
      <c r="TW146" s="17"/>
      <c r="TX146" s="17"/>
      <c r="TY146" s="17"/>
      <c r="TZ146" s="17"/>
      <c r="UA146" s="17"/>
      <c r="UB146" s="17"/>
      <c r="UC146" s="17"/>
      <c r="UD146" s="17"/>
      <c r="UE146" s="17"/>
      <c r="UF146" s="17"/>
      <c r="UG146" s="17"/>
      <c r="UH146" s="17"/>
      <c r="UI146" s="17"/>
      <c r="UJ146" s="17"/>
      <c r="UK146" s="17"/>
      <c r="UL146" s="17"/>
      <c r="UM146" s="17"/>
      <c r="UN146" s="17"/>
      <c r="UO146" s="17"/>
      <c r="UP146" s="17"/>
      <c r="UQ146" s="17"/>
      <c r="UR146" s="17"/>
      <c r="US146" s="17"/>
      <c r="UT146" s="17"/>
      <c r="UU146" s="17"/>
      <c r="UV146" s="17"/>
      <c r="UW146" s="17"/>
      <c r="UX146" s="17"/>
      <c r="UY146" s="17"/>
      <c r="UZ146" s="17"/>
      <c r="VA146" s="17"/>
      <c r="VB146" s="17"/>
      <c r="VC146" s="17"/>
      <c r="VD146" s="17"/>
      <c r="VE146" s="17"/>
      <c r="VF146" s="17"/>
      <c r="VG146" s="17"/>
      <c r="VH146" s="17"/>
      <c r="VI146" s="17"/>
      <c r="VJ146" s="17"/>
      <c r="VK146" s="17"/>
      <c r="VL146" s="17"/>
      <c r="VM146" s="17"/>
      <c r="VN146" s="17"/>
      <c r="VO146" s="17"/>
      <c r="VP146" s="17"/>
      <c r="VQ146" s="17"/>
      <c r="VR146" s="17"/>
      <c r="VS146" s="17"/>
      <c r="VT146" s="17"/>
      <c r="VU146" s="17"/>
      <c r="VV146" s="17"/>
      <c r="VW146" s="17"/>
      <c r="VX146" s="17"/>
      <c r="VY146" s="17"/>
      <c r="VZ146" s="17"/>
      <c r="WA146" s="17"/>
      <c r="WB146" s="17"/>
      <c r="WC146" s="17"/>
      <c r="WD146" s="17"/>
      <c r="WE146" s="17"/>
      <c r="WF146" s="17"/>
      <c r="WG146" s="17"/>
      <c r="WH146" s="17"/>
      <c r="WI146" s="17"/>
      <c r="WJ146" s="17"/>
      <c r="WK146" s="17"/>
      <c r="WL146" s="17"/>
      <c r="WM146" s="17"/>
      <c r="WN146" s="17"/>
      <c r="WO146" s="17"/>
      <c r="WP146" s="17"/>
      <c r="WQ146" s="17"/>
      <c r="WR146" s="17"/>
      <c r="WS146" s="17"/>
      <c r="WT146" s="17"/>
      <c r="WU146" s="17"/>
      <c r="WV146" s="17"/>
      <c r="WW146" s="17"/>
      <c r="WX146" s="17"/>
      <c r="WY146" s="17"/>
      <c r="WZ146" s="17"/>
      <c r="XA146" s="17"/>
      <c r="XB146" s="17"/>
      <c r="XC146" s="17"/>
      <c r="XD146" s="17"/>
      <c r="XE146" s="17"/>
      <c r="XF146" s="17"/>
      <c r="XG146" s="17"/>
      <c r="XH146" s="17"/>
      <c r="XI146" s="17"/>
      <c r="XJ146" s="17"/>
      <c r="XK146" s="17"/>
      <c r="XL146" s="17"/>
      <c r="XM146" s="17"/>
      <c r="XN146" s="17"/>
      <c r="XO146" s="17"/>
      <c r="XP146" s="17"/>
      <c r="XQ146" s="17"/>
      <c r="XR146" s="17"/>
      <c r="XS146" s="17"/>
      <c r="XT146" s="17"/>
      <c r="XU146" s="17"/>
      <c r="XV146" s="17"/>
      <c r="XW146" s="17"/>
      <c r="XX146" s="17"/>
      <c r="XY146" s="17"/>
      <c r="XZ146" s="17"/>
      <c r="YA146" s="17"/>
      <c r="YB146" s="17"/>
      <c r="YC146" s="17"/>
      <c r="YD146" s="17"/>
      <c r="YE146" s="17"/>
      <c r="YF146" s="17"/>
      <c r="YG146" s="17"/>
      <c r="YH146" s="17"/>
      <c r="YI146" s="17"/>
      <c r="YJ146" s="17"/>
      <c r="YK146" s="17"/>
      <c r="YL146" s="17"/>
      <c r="YM146" s="17"/>
      <c r="YN146" s="17"/>
      <c r="YO146" s="17"/>
      <c r="YP146" s="17"/>
      <c r="YQ146" s="17"/>
      <c r="YR146" s="17"/>
      <c r="YS146" s="17"/>
      <c r="YT146" s="17"/>
      <c r="YU146" s="17"/>
      <c r="YV146" s="17"/>
      <c r="YW146" s="17"/>
      <c r="YX146" s="17"/>
      <c r="YY146" s="17"/>
      <c r="YZ146" s="17"/>
      <c r="ZA146" s="17"/>
      <c r="ZB146" s="17"/>
      <c r="ZC146" s="17"/>
      <c r="ZD146" s="17"/>
      <c r="ZE146" s="17"/>
      <c r="ZF146" s="17"/>
      <c r="ZG146" s="17"/>
      <c r="ZH146" s="17"/>
      <c r="ZI146" s="17"/>
      <c r="ZJ146" s="17"/>
      <c r="ZK146" s="17"/>
      <c r="ZL146" s="17"/>
      <c r="ZM146" s="17"/>
      <c r="ZN146" s="17"/>
      <c r="ZO146" s="17"/>
      <c r="ZP146" s="17"/>
      <c r="ZQ146" s="17"/>
      <c r="ZR146" s="17"/>
      <c r="ZS146" s="17"/>
      <c r="ZT146" s="17"/>
      <c r="ZU146" s="17"/>
      <c r="ZV146" s="17"/>
      <c r="ZW146" s="17"/>
      <c r="ZX146" s="17"/>
      <c r="ZY146" s="17"/>
      <c r="ZZ146" s="17"/>
      <c r="AAA146" s="17"/>
      <c r="AAB146" s="17"/>
      <c r="AAC146" s="17"/>
      <c r="AAD146" s="17"/>
      <c r="AAE146" s="17"/>
      <c r="AAF146" s="17"/>
      <c r="AAG146" s="17"/>
      <c r="AAH146" s="17"/>
      <c r="AAI146" s="17"/>
      <c r="AAJ146" s="17"/>
      <c r="AAK146" s="17"/>
      <c r="AAL146" s="17"/>
      <c r="AAM146" s="17"/>
      <c r="AAN146" s="17"/>
      <c r="AAO146" s="17"/>
      <c r="AAP146" s="17"/>
      <c r="AAQ146" s="17"/>
      <c r="AAR146" s="17"/>
      <c r="AAS146" s="17"/>
      <c r="AAT146" s="17"/>
      <c r="AAU146" s="17"/>
      <c r="AAV146" s="17"/>
      <c r="AAW146" s="17"/>
      <c r="AAX146" s="17"/>
      <c r="AAY146" s="17"/>
      <c r="AAZ146" s="17"/>
      <c r="ABA146" s="17"/>
      <c r="ABB146" s="17"/>
      <c r="ABC146" s="17"/>
      <c r="ABD146" s="17"/>
      <c r="ABE146" s="17"/>
      <c r="ABF146" s="17"/>
      <c r="ABG146" s="17"/>
      <c r="ABH146" s="17"/>
      <c r="ABI146" s="17"/>
      <c r="ABJ146" s="17"/>
      <c r="ABK146" s="17"/>
      <c r="ABL146" s="17"/>
      <c r="ABM146" s="17"/>
      <c r="ABN146" s="17"/>
      <c r="ABO146" s="17"/>
      <c r="ABP146" s="17"/>
      <c r="ABQ146" s="17"/>
      <c r="ABR146" s="17"/>
      <c r="ABS146" s="17"/>
      <c r="ABT146" s="17"/>
      <c r="ABU146" s="17"/>
      <c r="ABV146" s="17"/>
      <c r="ABW146" s="17"/>
      <c r="ABX146" s="17"/>
      <c r="ABY146" s="17"/>
      <c r="ABZ146" s="17"/>
      <c r="ACA146" s="17"/>
      <c r="ACB146" s="17"/>
      <c r="ACC146" s="17"/>
      <c r="ACD146" s="17"/>
      <c r="ACE146" s="17"/>
      <c r="ACF146" s="17"/>
      <c r="ACG146" s="17"/>
      <c r="ACH146" s="17"/>
      <c r="ACI146" s="17"/>
      <c r="ACJ146" s="17"/>
      <c r="ACK146" s="17"/>
      <c r="ACL146" s="17"/>
      <c r="ACM146" s="17"/>
      <c r="ACN146" s="17"/>
      <c r="ACO146" s="17"/>
      <c r="ACP146" s="17"/>
      <c r="ACQ146" s="17"/>
      <c r="ACR146" s="17"/>
      <c r="ACS146" s="17"/>
      <c r="ACT146" s="17"/>
      <c r="ACU146" s="17"/>
      <c r="ACV146" s="17"/>
      <c r="ACW146" s="17"/>
      <c r="ACX146" s="17"/>
      <c r="ACY146" s="17"/>
      <c r="ACZ146" s="17"/>
      <c r="ADA146" s="17"/>
      <c r="ADB146" s="17"/>
      <c r="ADC146" s="17"/>
      <c r="ADD146" s="17"/>
      <c r="ADE146" s="17"/>
      <c r="ADF146" s="17"/>
      <c r="ADG146" s="17"/>
      <c r="ADH146" s="17"/>
      <c r="ADI146" s="17"/>
      <c r="ADJ146" s="17"/>
      <c r="ADK146" s="17"/>
      <c r="ADL146" s="17"/>
      <c r="ADM146" s="17"/>
      <c r="ADN146" s="17"/>
      <c r="ADO146" s="17"/>
      <c r="ADP146" s="17"/>
      <c r="ADQ146" s="17"/>
      <c r="ADR146" s="17"/>
      <c r="ADS146" s="17"/>
      <c r="ADT146" s="17"/>
      <c r="ADU146" s="17"/>
      <c r="ADV146" s="17"/>
      <c r="ADW146" s="17"/>
      <c r="ADX146" s="17"/>
      <c r="ADY146" s="17"/>
      <c r="ADZ146" s="17"/>
      <c r="AEA146" s="17"/>
      <c r="AEB146" s="17"/>
      <c r="AEC146" s="17"/>
      <c r="AED146" s="17"/>
      <c r="AEE146" s="17"/>
      <c r="AEF146" s="17"/>
      <c r="AEG146" s="17"/>
      <c r="AEH146" s="17"/>
      <c r="AEI146" s="17"/>
      <c r="AEJ146" s="17"/>
      <c r="AEK146" s="17"/>
      <c r="AEL146" s="17"/>
      <c r="AEM146" s="17"/>
      <c r="AEN146" s="17"/>
      <c r="AEO146" s="17"/>
      <c r="AEP146" s="17"/>
      <c r="AEQ146" s="17"/>
      <c r="AER146" s="17"/>
      <c r="AES146" s="17"/>
      <c r="AET146" s="17"/>
      <c r="AEU146" s="17"/>
      <c r="AEV146" s="17"/>
      <c r="AEW146" s="17"/>
      <c r="AEX146" s="17"/>
      <c r="AEY146" s="17"/>
      <c r="AEZ146" s="17"/>
      <c r="AFA146" s="17"/>
      <c r="AFB146" s="17"/>
      <c r="AFC146" s="17"/>
      <c r="AFD146" s="17"/>
      <c r="AFE146" s="17"/>
      <c r="AFF146" s="17"/>
      <c r="AFG146" s="17"/>
      <c r="AFH146" s="17"/>
      <c r="AFI146" s="17"/>
      <c r="AFJ146" s="17"/>
      <c r="AFK146" s="17"/>
      <c r="AFL146" s="17"/>
      <c r="AFM146" s="17"/>
      <c r="AFN146" s="17"/>
      <c r="AFO146" s="17"/>
      <c r="AFP146" s="17"/>
      <c r="AFQ146" s="17"/>
      <c r="AFR146" s="17"/>
      <c r="AFS146" s="17"/>
      <c r="AFT146" s="17"/>
      <c r="AFU146" s="17"/>
      <c r="AFV146" s="17"/>
      <c r="AFW146" s="17"/>
      <c r="AFX146" s="17"/>
      <c r="AFY146" s="17"/>
      <c r="AFZ146" s="17"/>
      <c r="AGA146" s="17"/>
      <c r="AGB146" s="17"/>
      <c r="AGC146" s="17"/>
      <c r="AGD146" s="17"/>
      <c r="AGE146" s="17"/>
      <c r="AGF146" s="17"/>
      <c r="AGG146" s="17"/>
      <c r="AGH146" s="17"/>
      <c r="AGI146" s="17"/>
      <c r="AGJ146" s="17"/>
      <c r="AGK146" s="17"/>
      <c r="AGL146" s="17"/>
      <c r="AGM146" s="17"/>
      <c r="AGN146" s="17"/>
      <c r="AGO146" s="17"/>
      <c r="AGP146" s="17"/>
      <c r="AGQ146" s="17"/>
      <c r="AGR146" s="17"/>
      <c r="AGS146" s="17"/>
      <c r="AGT146" s="17"/>
      <c r="AGU146" s="17"/>
      <c r="AGV146" s="17"/>
      <c r="AGW146" s="17"/>
      <c r="AGX146" s="17"/>
      <c r="AGY146" s="17"/>
      <c r="AGZ146" s="17"/>
      <c r="AHA146" s="17"/>
      <c r="AHB146" s="17"/>
      <c r="AHC146" s="17"/>
      <c r="AHD146" s="17"/>
      <c r="AHE146" s="17"/>
      <c r="AHF146" s="17"/>
      <c r="AHG146" s="17"/>
      <c r="AHH146" s="17"/>
      <c r="AHI146" s="17"/>
      <c r="AHJ146" s="17"/>
      <c r="AHK146" s="17"/>
      <c r="AHL146" s="17"/>
      <c r="AHM146" s="17"/>
      <c r="AHN146" s="17"/>
      <c r="AHO146" s="17"/>
      <c r="AHP146" s="17"/>
      <c r="AHQ146" s="17"/>
      <c r="AHR146" s="17"/>
      <c r="AHS146" s="17"/>
      <c r="AHT146" s="17"/>
      <c r="AHU146" s="17"/>
      <c r="AHV146" s="17"/>
      <c r="AHW146" s="17"/>
      <c r="AHX146" s="17"/>
      <c r="AHY146" s="17"/>
      <c r="AHZ146" s="17"/>
      <c r="AIA146" s="17"/>
      <c r="AIB146" s="17"/>
      <c r="AIC146" s="17"/>
      <c r="AID146" s="17"/>
      <c r="AIE146" s="17"/>
      <c r="AIF146" s="17"/>
      <c r="AIG146" s="17"/>
      <c r="AIH146" s="17"/>
      <c r="AII146" s="17"/>
      <c r="AIJ146" s="17"/>
      <c r="AIK146" s="17"/>
      <c r="AIL146" s="17"/>
      <c r="AIM146" s="17"/>
      <c r="AIN146" s="17"/>
      <c r="AIO146" s="17"/>
      <c r="AIP146" s="17"/>
      <c r="AIQ146" s="17"/>
      <c r="AIR146" s="17"/>
      <c r="AIS146" s="17"/>
      <c r="AIT146" s="17"/>
      <c r="AIU146" s="17"/>
      <c r="AIV146" s="17"/>
      <c r="AIW146" s="17"/>
      <c r="AIX146" s="17"/>
      <c r="AIY146" s="17"/>
      <c r="AIZ146" s="17"/>
      <c r="AJA146" s="17"/>
      <c r="AJB146" s="17"/>
      <c r="AJC146" s="17"/>
      <c r="AJD146" s="17"/>
      <c r="AJE146" s="17"/>
      <c r="AJF146" s="17"/>
      <c r="AJG146" s="17"/>
      <c r="AJH146" s="17"/>
      <c r="AJI146" s="17"/>
      <c r="AJJ146" s="17"/>
      <c r="AJK146" s="17"/>
      <c r="AJL146" s="17"/>
      <c r="AJM146" s="17"/>
      <c r="AJN146" s="17"/>
      <c r="AJO146" s="17"/>
      <c r="AJP146" s="17"/>
      <c r="AJQ146" s="17"/>
      <c r="AJR146" s="17"/>
      <c r="AJS146" s="17"/>
      <c r="AJT146" s="17"/>
      <c r="AJU146" s="17"/>
      <c r="AJV146" s="17"/>
      <c r="AJW146" s="17"/>
      <c r="AJX146" s="17"/>
      <c r="AJY146" s="17"/>
      <c r="AJZ146" s="17"/>
      <c r="AKA146" s="17"/>
      <c r="AKB146" s="17"/>
      <c r="AKC146" s="17"/>
      <c r="AKD146" s="17"/>
      <c r="AKE146" s="17"/>
      <c r="AKF146" s="17"/>
      <c r="AKG146" s="17"/>
      <c r="AKH146" s="17"/>
      <c r="AKI146" s="17"/>
      <c r="AKJ146" s="17"/>
      <c r="AKK146" s="17"/>
      <c r="AKL146" s="17"/>
      <c r="AKM146" s="17"/>
      <c r="AKN146" s="17"/>
      <c r="AKO146" s="17"/>
      <c r="AKP146" s="17"/>
      <c r="AKQ146" s="17"/>
      <c r="AKR146" s="17"/>
      <c r="AKS146" s="17"/>
      <c r="AKT146" s="17"/>
      <c r="AKU146" s="17"/>
      <c r="AKV146" s="17"/>
      <c r="AKW146" s="17"/>
      <c r="AKX146" s="17"/>
      <c r="AKY146" s="17"/>
      <c r="AKZ146" s="17"/>
      <c r="ALA146" s="17"/>
      <c r="ALB146" s="17"/>
      <c r="ALC146" s="17"/>
      <c r="ALD146" s="17"/>
      <c r="ALE146" s="17"/>
      <c r="ALF146" s="17"/>
      <c r="ALG146" s="17"/>
      <c r="ALH146" s="17"/>
      <c r="ALI146" s="17"/>
      <c r="ALJ146" s="17"/>
      <c r="ALK146" s="17"/>
      <c r="ALL146" s="17"/>
      <c r="ALM146" s="17"/>
      <c r="ALN146" s="17"/>
      <c r="ALO146" s="17"/>
      <c r="ALP146" s="17"/>
      <c r="ALQ146" s="17"/>
      <c r="ALR146" s="17"/>
      <c r="ALS146" s="17"/>
      <c r="ALT146" s="17"/>
      <c r="ALU146" s="17"/>
      <c r="ALV146" s="17"/>
      <c r="ALW146" s="17"/>
      <c r="ALX146" s="17"/>
      <c r="ALY146" s="17"/>
      <c r="ALZ146" s="17"/>
      <c r="AMA146" s="17"/>
      <c r="AMB146" s="17"/>
      <c r="AMC146" s="17"/>
      <c r="AMD146" s="17"/>
      <c r="AME146" s="17"/>
      <c r="AMF146" s="17"/>
      <c r="AMG146" s="17"/>
      <c r="AMH146" s="17"/>
      <c r="AMI146" s="17"/>
      <c r="AMJ146" s="17"/>
      <c r="AMK146" s="17"/>
      <c r="AML146" s="17"/>
      <c r="AMM146" s="17"/>
      <c r="AMN146" s="17"/>
      <c r="AMO146" s="17"/>
      <c r="AMP146" s="17"/>
      <c r="AMQ146" s="17"/>
      <c r="AMR146" s="17"/>
      <c r="AMS146" s="17"/>
      <c r="AMT146" s="17"/>
      <c r="AMU146" s="17"/>
      <c r="AMV146" s="17"/>
      <c r="AMW146" s="17"/>
      <c r="AMX146" s="17"/>
      <c r="AMY146" s="17"/>
      <c r="AMZ146" s="17"/>
      <c r="ANA146" s="17"/>
      <c r="ANB146" s="17"/>
      <c r="ANC146" s="17"/>
      <c r="AND146" s="17"/>
      <c r="ANE146" s="17"/>
      <c r="ANF146" s="17"/>
      <c r="ANG146" s="17"/>
      <c r="ANH146" s="17"/>
      <c r="ANI146" s="17"/>
      <c r="ANJ146" s="17"/>
      <c r="ANK146" s="17"/>
      <c r="ANL146" s="17"/>
      <c r="ANM146" s="17"/>
      <c r="ANN146" s="17"/>
      <c r="ANO146" s="17"/>
      <c r="ANP146" s="17"/>
      <c r="ANQ146" s="17"/>
      <c r="ANR146" s="17"/>
      <c r="ANS146" s="17"/>
      <c r="ANT146" s="17"/>
      <c r="ANU146" s="17"/>
      <c r="ANV146" s="17"/>
      <c r="ANW146" s="17"/>
      <c r="ANX146" s="17"/>
      <c r="ANY146" s="17"/>
      <c r="ANZ146" s="17"/>
      <c r="AOA146" s="17"/>
      <c r="AOB146" s="17"/>
      <c r="AOC146" s="17"/>
      <c r="AOD146" s="17"/>
      <c r="AOE146" s="17"/>
      <c r="AOF146" s="17"/>
      <c r="AOG146" s="17"/>
      <c r="AOH146" s="17"/>
      <c r="AOI146" s="17"/>
      <c r="AOJ146" s="17"/>
      <c r="AOK146" s="17"/>
      <c r="AOL146" s="17"/>
      <c r="AOM146" s="17"/>
      <c r="AON146" s="17"/>
      <c r="AOO146" s="17"/>
      <c r="AOP146" s="17"/>
      <c r="AOQ146" s="17"/>
      <c r="AOR146" s="17"/>
      <c r="AOS146" s="17"/>
      <c r="AOT146" s="17"/>
      <c r="AOU146" s="17"/>
      <c r="AOV146" s="17"/>
      <c r="AOW146" s="17"/>
      <c r="AOX146" s="17"/>
      <c r="AOY146" s="17"/>
      <c r="AOZ146" s="17"/>
      <c r="APA146" s="17"/>
      <c r="APB146" s="17"/>
      <c r="APC146" s="17"/>
      <c r="APD146" s="17"/>
      <c r="APE146" s="17"/>
      <c r="APF146" s="17"/>
      <c r="APG146" s="17"/>
      <c r="APH146" s="17"/>
      <c r="API146" s="17"/>
      <c r="APJ146" s="17"/>
      <c r="APK146" s="17"/>
      <c r="APL146" s="17"/>
      <c r="APM146" s="17"/>
      <c r="APN146" s="17"/>
      <c r="APO146" s="17"/>
      <c r="APP146" s="17"/>
      <c r="APQ146" s="17"/>
      <c r="APR146" s="17"/>
      <c r="APS146" s="17"/>
      <c r="APT146" s="17"/>
      <c r="APU146" s="17"/>
      <c r="APV146" s="17"/>
      <c r="APW146" s="17"/>
      <c r="APX146" s="17"/>
      <c r="APY146" s="17"/>
      <c r="APZ146" s="17"/>
      <c r="AQA146" s="17"/>
      <c r="AQB146" s="17"/>
      <c r="AQC146" s="17"/>
      <c r="AQD146" s="17"/>
      <c r="AQE146" s="17"/>
      <c r="AQF146" s="17"/>
      <c r="AQG146" s="17"/>
      <c r="AQH146" s="17"/>
      <c r="AQI146" s="17"/>
      <c r="AQJ146" s="17"/>
      <c r="AQK146" s="17"/>
      <c r="AQL146" s="17"/>
      <c r="AQM146" s="17"/>
      <c r="AQN146" s="17"/>
      <c r="AQO146" s="17"/>
      <c r="AQP146" s="17"/>
      <c r="AQQ146" s="17"/>
      <c r="AQR146" s="17"/>
      <c r="AQS146" s="17"/>
      <c r="AQT146" s="17"/>
      <c r="AQU146" s="17"/>
      <c r="AQV146" s="17"/>
      <c r="AQW146" s="17"/>
      <c r="AQX146" s="17"/>
      <c r="AQY146" s="17"/>
      <c r="AQZ146" s="17"/>
      <c r="ARA146" s="17"/>
      <c r="ARB146" s="17"/>
      <c r="ARC146" s="17"/>
      <c r="ARD146" s="17"/>
      <c r="ARE146" s="17"/>
      <c r="ARF146" s="17"/>
      <c r="ARG146" s="17"/>
      <c r="ARH146" s="17"/>
      <c r="ARI146" s="17"/>
      <c r="ARJ146" s="17"/>
      <c r="ARK146" s="17"/>
      <c r="ARL146" s="17"/>
      <c r="ARM146" s="17"/>
      <c r="ARN146" s="17"/>
      <c r="ARO146" s="17"/>
      <c r="ARP146" s="17"/>
      <c r="ARQ146" s="17"/>
      <c r="ARR146" s="17"/>
      <c r="ARS146" s="17"/>
      <c r="ART146" s="17"/>
      <c r="ARU146" s="17"/>
      <c r="ARV146" s="17"/>
      <c r="ARW146" s="17"/>
      <c r="ARX146" s="17"/>
      <c r="ARY146" s="17"/>
      <c r="ARZ146" s="17"/>
      <c r="ASA146" s="17"/>
      <c r="ASB146" s="17"/>
      <c r="ASC146" s="17"/>
      <c r="ASD146" s="17"/>
      <c r="ASE146" s="17"/>
      <c r="ASF146" s="17"/>
      <c r="ASG146" s="17"/>
      <c r="ASH146" s="17"/>
      <c r="ASI146" s="17"/>
      <c r="ASJ146" s="17"/>
      <c r="ASK146" s="17"/>
      <c r="ASL146" s="17"/>
      <c r="ASM146" s="17"/>
      <c r="ASN146" s="17"/>
      <c r="ASO146" s="17"/>
      <c r="ASP146" s="17"/>
      <c r="ASQ146" s="17"/>
      <c r="ASR146" s="17"/>
      <c r="ASS146" s="17"/>
      <c r="AST146" s="17"/>
      <c r="ASU146" s="17"/>
      <c r="ASV146" s="17"/>
      <c r="ASW146" s="17"/>
      <c r="ASX146" s="17"/>
      <c r="ASY146" s="17"/>
      <c r="ASZ146" s="17"/>
      <c r="ATA146" s="17"/>
      <c r="ATB146" s="17"/>
      <c r="ATC146" s="17"/>
      <c r="ATD146" s="17"/>
      <c r="ATE146" s="17"/>
      <c r="ATF146" s="17"/>
      <c r="ATG146" s="17"/>
      <c r="ATH146" s="17"/>
      <c r="ATI146" s="17"/>
      <c r="ATJ146" s="17"/>
      <c r="ATK146" s="17"/>
      <c r="ATL146" s="17"/>
      <c r="ATM146" s="17"/>
      <c r="ATN146" s="17"/>
      <c r="ATO146" s="17"/>
      <c r="ATP146" s="17"/>
      <c r="ATQ146" s="17"/>
      <c r="ATR146" s="17"/>
      <c r="ATS146" s="17"/>
      <c r="ATT146" s="17"/>
      <c r="ATU146" s="17"/>
      <c r="ATV146" s="17"/>
      <c r="ATW146" s="17"/>
      <c r="ATX146" s="17"/>
      <c r="ATY146" s="17"/>
      <c r="ATZ146" s="17"/>
      <c r="AUA146" s="17"/>
      <c r="AUB146" s="17"/>
      <c r="AUC146" s="17"/>
      <c r="AUD146" s="17"/>
      <c r="AUE146" s="17"/>
      <c r="AUF146" s="17"/>
      <c r="AUG146" s="17"/>
      <c r="AUH146" s="17"/>
      <c r="AUI146" s="17"/>
      <c r="AUJ146" s="17"/>
      <c r="AUK146" s="17"/>
      <c r="AUL146" s="17"/>
      <c r="AUM146" s="17"/>
      <c r="AUN146" s="17"/>
      <c r="AUO146" s="17"/>
      <c r="AUP146" s="17"/>
      <c r="AUQ146" s="17"/>
      <c r="AUR146" s="17"/>
      <c r="AUS146" s="17"/>
      <c r="AUT146" s="17"/>
      <c r="AUU146" s="17"/>
      <c r="AUV146" s="17"/>
      <c r="AUW146" s="17"/>
      <c r="AUX146" s="17"/>
      <c r="AUY146" s="17"/>
      <c r="AUZ146" s="17"/>
      <c r="AVA146" s="17"/>
      <c r="AVB146" s="17"/>
      <c r="AVC146" s="17"/>
      <c r="AVD146" s="17"/>
      <c r="AVE146" s="17"/>
      <c r="AVF146" s="17"/>
      <c r="AVG146" s="17"/>
      <c r="AVH146" s="17"/>
      <c r="AVI146" s="17"/>
      <c r="AVJ146" s="17"/>
      <c r="AVK146" s="17"/>
      <c r="AVL146" s="17"/>
      <c r="AVM146" s="17"/>
      <c r="AVN146" s="17"/>
      <c r="AVO146" s="17"/>
      <c r="AVP146" s="17"/>
      <c r="AVQ146" s="17"/>
      <c r="AVR146" s="17"/>
      <c r="AVS146" s="17"/>
      <c r="AVT146" s="17"/>
      <c r="AVU146" s="17"/>
      <c r="AVV146" s="17"/>
      <c r="AVW146" s="17"/>
      <c r="AVX146" s="17"/>
      <c r="AVY146" s="17"/>
      <c r="AVZ146" s="17"/>
      <c r="AWA146" s="17"/>
      <c r="AWB146" s="17"/>
      <c r="AWC146" s="17"/>
      <c r="AWD146" s="17"/>
      <c r="AWE146" s="17"/>
      <c r="AWF146" s="17"/>
      <c r="AWG146" s="17"/>
      <c r="AWH146" s="17"/>
      <c r="AWI146" s="17"/>
      <c r="AWJ146" s="17"/>
      <c r="AWK146" s="17"/>
      <c r="AWL146" s="17"/>
      <c r="AWM146" s="17"/>
      <c r="AWN146" s="17"/>
      <c r="AWO146" s="17"/>
      <c r="AWP146" s="17"/>
      <c r="AWQ146" s="17"/>
      <c r="AWR146" s="17"/>
      <c r="AWS146" s="17"/>
      <c r="AWT146" s="17"/>
      <c r="AWU146" s="17"/>
      <c r="AWV146" s="17"/>
      <c r="AWW146" s="17"/>
      <c r="AWX146" s="17"/>
      <c r="AWY146" s="17"/>
      <c r="AWZ146" s="17"/>
      <c r="AXA146" s="17"/>
      <c r="AXB146" s="17"/>
      <c r="AXC146" s="17"/>
      <c r="AXD146" s="17"/>
      <c r="AXE146" s="17"/>
      <c r="AXF146" s="17"/>
      <c r="AXG146" s="17"/>
      <c r="AXH146" s="17"/>
      <c r="AXI146" s="17"/>
      <c r="AXJ146" s="17"/>
      <c r="AXK146" s="17"/>
      <c r="AXL146" s="17"/>
      <c r="AXM146" s="17"/>
      <c r="AXN146" s="17"/>
      <c r="AXO146" s="17"/>
      <c r="AXP146" s="17"/>
      <c r="AXQ146" s="17"/>
      <c r="AXR146" s="17"/>
      <c r="AXS146" s="17"/>
      <c r="AXT146" s="17"/>
      <c r="AXU146" s="17"/>
      <c r="AXV146" s="17"/>
      <c r="AXW146" s="17"/>
      <c r="AXX146" s="17"/>
      <c r="AXY146" s="17"/>
      <c r="AXZ146" s="17"/>
      <c r="AYA146" s="17"/>
      <c r="AYB146" s="17"/>
      <c r="AYC146" s="17"/>
      <c r="AYD146" s="17"/>
      <c r="AYE146" s="17"/>
      <c r="AYF146" s="17"/>
      <c r="AYG146" s="17"/>
      <c r="AYH146" s="17"/>
      <c r="AYI146" s="17"/>
      <c r="AYJ146" s="17"/>
      <c r="AYK146" s="17"/>
      <c r="AYL146" s="17"/>
      <c r="AYM146" s="17"/>
      <c r="AYN146" s="17"/>
      <c r="AYO146" s="17"/>
      <c r="AYP146" s="17"/>
      <c r="AYQ146" s="17"/>
      <c r="AYR146" s="17"/>
      <c r="AYS146" s="17"/>
      <c r="AYT146" s="17"/>
      <c r="AYU146" s="17"/>
      <c r="AYV146" s="17"/>
      <c r="AYW146" s="17"/>
      <c r="AYX146" s="17"/>
      <c r="AYY146" s="17"/>
      <c r="AYZ146" s="17"/>
      <c r="AZA146" s="17"/>
      <c r="AZB146" s="17"/>
      <c r="AZC146" s="17"/>
      <c r="AZD146" s="17"/>
      <c r="AZE146" s="17"/>
      <c r="AZF146" s="17"/>
      <c r="AZG146" s="17"/>
      <c r="AZH146" s="17"/>
      <c r="AZI146" s="17"/>
      <c r="AZJ146" s="17"/>
      <c r="AZK146" s="17"/>
      <c r="AZL146" s="17"/>
      <c r="AZM146" s="17"/>
      <c r="AZN146" s="17"/>
      <c r="AZO146" s="17"/>
      <c r="AZP146" s="17"/>
      <c r="AZQ146" s="17"/>
      <c r="AZR146" s="17"/>
      <c r="AZS146" s="17"/>
      <c r="AZT146" s="17"/>
      <c r="AZU146" s="17"/>
      <c r="AZV146" s="17"/>
      <c r="AZW146" s="17"/>
      <c r="AZX146" s="17"/>
      <c r="AZY146" s="17"/>
      <c r="AZZ146" s="17"/>
      <c r="BAA146" s="17"/>
      <c r="BAB146" s="17"/>
      <c r="BAC146" s="17"/>
      <c r="BAD146" s="17"/>
      <c r="BAE146" s="17"/>
      <c r="BAF146" s="17"/>
      <c r="BAG146" s="17"/>
      <c r="BAH146" s="17"/>
      <c r="BAI146" s="17"/>
      <c r="BAJ146" s="17"/>
      <c r="BAK146" s="17"/>
      <c r="BAL146" s="17"/>
      <c r="BAM146" s="17"/>
      <c r="BAN146" s="17"/>
      <c r="BAO146" s="17"/>
      <c r="BAP146" s="17"/>
      <c r="BAQ146" s="17"/>
      <c r="BAR146" s="17"/>
      <c r="BAS146" s="17"/>
      <c r="BAT146" s="17"/>
      <c r="BAU146" s="17"/>
      <c r="BAV146" s="17"/>
      <c r="BAW146" s="17"/>
      <c r="BAX146" s="17"/>
      <c r="BAY146" s="17"/>
      <c r="BAZ146" s="17"/>
      <c r="BBA146" s="17"/>
      <c r="BBB146" s="17"/>
      <c r="BBC146" s="17"/>
      <c r="BBD146" s="17"/>
      <c r="BBE146" s="17"/>
      <c r="BBF146" s="17"/>
      <c r="BBG146" s="17"/>
      <c r="BBH146" s="17"/>
      <c r="BBI146" s="17"/>
      <c r="BBJ146" s="17"/>
      <c r="BBK146" s="17"/>
      <c r="BBL146" s="17"/>
      <c r="BBM146" s="17"/>
      <c r="BBN146" s="17"/>
      <c r="BBO146" s="17"/>
      <c r="BBP146" s="17"/>
      <c r="BBQ146" s="17"/>
      <c r="BBR146" s="17"/>
      <c r="BBS146" s="17"/>
      <c r="BBT146" s="17"/>
      <c r="BBU146" s="17"/>
      <c r="BBV146" s="17"/>
      <c r="BBW146" s="17"/>
      <c r="BBX146" s="17"/>
      <c r="BBY146" s="17"/>
      <c r="BBZ146" s="17"/>
      <c r="BCA146" s="17"/>
      <c r="BCB146" s="17"/>
      <c r="BCC146" s="17"/>
      <c r="BCD146" s="17"/>
      <c r="BCE146" s="17"/>
      <c r="BCF146" s="17"/>
      <c r="BCG146" s="17"/>
      <c r="BCH146" s="17"/>
      <c r="BCI146" s="17"/>
      <c r="BCJ146" s="17"/>
      <c r="BCK146" s="17"/>
      <c r="BCL146" s="17"/>
      <c r="BCM146" s="17"/>
      <c r="BCN146" s="17"/>
      <c r="BCO146" s="17"/>
      <c r="BCP146" s="17"/>
      <c r="BCQ146" s="17"/>
      <c r="BCR146" s="17"/>
      <c r="BCS146" s="17"/>
      <c r="BCT146" s="17"/>
      <c r="BCU146" s="17"/>
      <c r="BCV146" s="17"/>
      <c r="BCW146" s="17"/>
      <c r="BCX146" s="17"/>
      <c r="BCY146" s="17"/>
      <c r="BCZ146" s="17"/>
      <c r="BDA146" s="17"/>
      <c r="BDB146" s="17"/>
      <c r="BDC146" s="17"/>
      <c r="BDD146" s="17"/>
      <c r="BDE146" s="17"/>
      <c r="BDF146" s="17"/>
      <c r="BDG146" s="17"/>
      <c r="BDH146" s="17"/>
      <c r="BDI146" s="17"/>
      <c r="BDJ146" s="17"/>
      <c r="BDK146" s="17"/>
      <c r="BDL146" s="17"/>
      <c r="BDM146" s="17"/>
      <c r="BDN146" s="17"/>
      <c r="BDO146" s="17"/>
      <c r="BDP146" s="17"/>
      <c r="BDQ146" s="17"/>
      <c r="BDR146" s="17"/>
      <c r="BDS146" s="17"/>
      <c r="BDT146" s="17"/>
      <c r="BDU146" s="17"/>
      <c r="BDV146" s="17"/>
      <c r="BDW146" s="17"/>
      <c r="BDX146" s="17"/>
      <c r="BDY146" s="17"/>
      <c r="BDZ146" s="17"/>
      <c r="BEA146" s="17"/>
      <c r="BEB146" s="17"/>
      <c r="BEC146" s="17"/>
      <c r="BED146" s="17"/>
      <c r="BEE146" s="17"/>
      <c r="BEF146" s="17"/>
      <c r="BEG146" s="17"/>
      <c r="BEH146" s="17"/>
      <c r="BEI146" s="17"/>
      <c r="BEJ146" s="17"/>
      <c r="BEK146" s="17"/>
      <c r="BEL146" s="17"/>
      <c r="BEM146" s="17"/>
      <c r="BEN146" s="17"/>
      <c r="BEO146" s="17"/>
      <c r="BEP146" s="17"/>
      <c r="BEQ146" s="17"/>
      <c r="BER146" s="17"/>
      <c r="BES146" s="17"/>
      <c r="BET146" s="17"/>
      <c r="BEU146" s="17"/>
      <c r="BEV146" s="17"/>
      <c r="BEW146" s="17"/>
      <c r="BEX146" s="17"/>
      <c r="BEY146" s="17"/>
      <c r="BEZ146" s="17"/>
      <c r="BFA146" s="17"/>
      <c r="BFB146" s="17"/>
      <c r="BFC146" s="17"/>
      <c r="BFD146" s="17"/>
      <c r="BFE146" s="17"/>
      <c r="BFF146" s="17"/>
      <c r="BFG146" s="17"/>
      <c r="BFH146" s="17"/>
      <c r="BFI146" s="17"/>
      <c r="BFJ146" s="17"/>
      <c r="BFK146" s="17"/>
      <c r="BFL146" s="17"/>
      <c r="BFM146" s="17"/>
      <c r="BFN146" s="17"/>
      <c r="BFO146" s="17"/>
      <c r="BFP146" s="17"/>
      <c r="BFQ146" s="17"/>
      <c r="BFR146" s="17"/>
      <c r="BFS146" s="17"/>
      <c r="BFT146" s="17"/>
      <c r="BFU146" s="17"/>
      <c r="BFV146" s="17"/>
      <c r="BFW146" s="17"/>
      <c r="BFX146" s="17"/>
      <c r="BFY146" s="17"/>
      <c r="BFZ146" s="17"/>
      <c r="BGA146" s="17"/>
      <c r="BGB146" s="17"/>
      <c r="BGC146" s="17"/>
      <c r="BGD146" s="17"/>
      <c r="BGE146" s="17"/>
      <c r="BGF146" s="17"/>
      <c r="BGG146" s="17"/>
      <c r="BGH146" s="17"/>
      <c r="BGI146" s="17"/>
      <c r="BGJ146" s="17"/>
      <c r="BGK146" s="17"/>
      <c r="BGL146" s="17"/>
      <c r="BGM146" s="17"/>
      <c r="BGN146" s="17"/>
      <c r="BGO146" s="17"/>
      <c r="BGP146" s="17"/>
      <c r="BGQ146" s="17"/>
      <c r="BGR146" s="17"/>
      <c r="BGS146" s="17"/>
      <c r="BGT146" s="17"/>
      <c r="BGU146" s="17"/>
      <c r="BGV146" s="17"/>
      <c r="BGW146" s="17"/>
      <c r="BGX146" s="17"/>
      <c r="BGY146" s="17"/>
      <c r="BGZ146" s="17"/>
      <c r="BHA146" s="17"/>
      <c r="BHB146" s="17"/>
      <c r="BHC146" s="17"/>
      <c r="BHD146" s="17"/>
      <c r="BHE146" s="17"/>
      <c r="BHF146" s="17"/>
      <c r="BHG146" s="17"/>
      <c r="BHH146" s="17"/>
      <c r="BHI146" s="17"/>
      <c r="BHJ146" s="17"/>
      <c r="BHK146" s="17"/>
      <c r="BHL146" s="17"/>
      <c r="BHM146" s="17"/>
      <c r="BHN146" s="17"/>
      <c r="BHO146" s="17"/>
      <c r="BHP146" s="17"/>
      <c r="BHQ146" s="17"/>
      <c r="BHR146" s="17"/>
      <c r="BHS146" s="17"/>
      <c r="BHT146" s="17"/>
      <c r="BHU146" s="17"/>
      <c r="BHV146" s="17"/>
      <c r="BHW146" s="17"/>
      <c r="BHX146" s="17"/>
      <c r="BHY146" s="17"/>
      <c r="BHZ146" s="17"/>
      <c r="BIA146" s="17"/>
      <c r="BIB146" s="17"/>
      <c r="BIC146" s="17"/>
      <c r="BID146" s="17"/>
      <c r="BIE146" s="17"/>
      <c r="BIF146" s="17"/>
      <c r="BIG146" s="17"/>
      <c r="BIH146" s="17"/>
      <c r="BII146" s="17"/>
      <c r="BIJ146" s="17"/>
      <c r="BIK146" s="17"/>
      <c r="BIL146" s="17"/>
      <c r="BIM146" s="17"/>
      <c r="BIN146" s="17"/>
      <c r="BIO146" s="17"/>
      <c r="BIP146" s="17"/>
      <c r="BIQ146" s="17"/>
      <c r="BIR146" s="17"/>
      <c r="BIS146" s="17"/>
      <c r="BIT146" s="17"/>
      <c r="BIU146" s="17"/>
      <c r="BIV146" s="17"/>
      <c r="BIW146" s="17"/>
      <c r="BIX146" s="17"/>
      <c r="BIY146" s="17"/>
      <c r="BIZ146" s="17"/>
      <c r="BJA146" s="17"/>
      <c r="BJB146" s="17"/>
      <c r="BJC146" s="17"/>
      <c r="BJD146" s="17"/>
      <c r="BJE146" s="17"/>
      <c r="BJF146" s="17"/>
      <c r="BJG146" s="17"/>
      <c r="BJH146" s="17"/>
      <c r="BJI146" s="17"/>
      <c r="BJJ146" s="17"/>
      <c r="BJK146" s="17"/>
      <c r="BJL146" s="17"/>
      <c r="BJM146" s="17"/>
      <c r="BJN146" s="17"/>
      <c r="BJO146" s="17"/>
      <c r="BJP146" s="17"/>
      <c r="BJQ146" s="17"/>
      <c r="BJR146" s="17"/>
      <c r="BJS146" s="17"/>
      <c r="BJT146" s="17"/>
      <c r="BJU146" s="17"/>
      <c r="BJV146" s="17"/>
      <c r="BJW146" s="17"/>
      <c r="BJX146" s="17"/>
      <c r="BJY146" s="17"/>
      <c r="BJZ146" s="17"/>
      <c r="BKA146" s="17"/>
      <c r="BKB146" s="17"/>
      <c r="BKC146" s="17"/>
      <c r="BKD146" s="17"/>
      <c r="BKE146" s="17"/>
      <c r="BKF146" s="17"/>
      <c r="BKG146" s="17"/>
      <c r="BKH146" s="17"/>
      <c r="BKI146" s="17"/>
      <c r="BKJ146" s="17"/>
      <c r="BKK146" s="17"/>
      <c r="BKL146" s="17"/>
      <c r="BKM146" s="17"/>
      <c r="BKN146" s="17"/>
      <c r="BKO146" s="17"/>
      <c r="BKP146" s="17"/>
      <c r="BKQ146" s="17"/>
      <c r="BKR146" s="17"/>
      <c r="BKS146" s="17"/>
      <c r="BKT146" s="17"/>
      <c r="BKU146" s="17"/>
      <c r="BKV146" s="17"/>
      <c r="BKW146" s="17"/>
      <c r="BKX146" s="17"/>
      <c r="BKY146" s="17"/>
      <c r="BKZ146" s="17"/>
      <c r="BLA146" s="17"/>
      <c r="BLB146" s="17"/>
      <c r="BLC146" s="17"/>
      <c r="BLD146" s="17"/>
      <c r="BLE146" s="17"/>
      <c r="BLF146" s="17"/>
      <c r="BLG146" s="17"/>
      <c r="BLH146" s="17"/>
      <c r="BLI146" s="17"/>
      <c r="BLJ146" s="17"/>
      <c r="BLK146" s="17"/>
      <c r="BLL146" s="17"/>
      <c r="BLM146" s="17"/>
      <c r="BLN146" s="17"/>
      <c r="BLO146" s="17"/>
      <c r="BLP146" s="17"/>
      <c r="BLQ146" s="17"/>
      <c r="BLR146" s="17"/>
      <c r="BLS146" s="17"/>
      <c r="BLT146" s="17"/>
      <c r="BLU146" s="17"/>
      <c r="BLV146" s="17"/>
      <c r="BLW146" s="17"/>
      <c r="BLX146" s="17"/>
      <c r="BLY146" s="17"/>
      <c r="BLZ146" s="17"/>
      <c r="BMA146" s="17"/>
      <c r="BMB146" s="17"/>
      <c r="BMC146" s="17"/>
      <c r="BMD146" s="17"/>
      <c r="BME146" s="17"/>
      <c r="BMF146" s="17"/>
      <c r="BMG146" s="17"/>
      <c r="BMH146" s="17"/>
      <c r="BMI146" s="17"/>
      <c r="BMJ146" s="17"/>
      <c r="BMK146" s="17"/>
      <c r="BML146" s="17"/>
      <c r="BMM146" s="17"/>
      <c r="BMN146" s="17"/>
      <c r="BMO146" s="17"/>
      <c r="BMP146" s="17"/>
      <c r="BMQ146" s="17"/>
      <c r="BMR146" s="17"/>
      <c r="BMS146" s="17"/>
      <c r="BMT146" s="17"/>
      <c r="BMU146" s="17"/>
      <c r="BMV146" s="17"/>
      <c r="BMW146" s="17"/>
      <c r="BMX146" s="17"/>
      <c r="BMY146" s="17"/>
      <c r="BMZ146" s="17"/>
      <c r="BNA146" s="17"/>
      <c r="BNB146" s="17"/>
      <c r="BNC146" s="17"/>
      <c r="BND146" s="17"/>
      <c r="BNE146" s="17"/>
      <c r="BNF146" s="17"/>
      <c r="BNG146" s="17"/>
      <c r="BNH146" s="17"/>
      <c r="BNI146" s="17"/>
      <c r="BNJ146" s="17"/>
      <c r="BNK146" s="17"/>
      <c r="BNL146" s="17"/>
      <c r="BNM146" s="17"/>
      <c r="BNN146" s="17"/>
      <c r="BNO146" s="17"/>
      <c r="BNP146" s="17"/>
      <c r="BNQ146" s="17"/>
      <c r="BNR146" s="17"/>
      <c r="BNS146" s="17"/>
      <c r="BNT146" s="17"/>
      <c r="BNU146" s="17"/>
      <c r="BNV146" s="17"/>
      <c r="BNW146" s="17"/>
      <c r="BNX146" s="17"/>
      <c r="BNY146" s="17"/>
      <c r="BNZ146" s="17"/>
      <c r="BOA146" s="17"/>
      <c r="BOB146" s="17"/>
      <c r="BOC146" s="17"/>
      <c r="BOD146" s="17"/>
      <c r="BOE146" s="17"/>
      <c r="BOF146" s="17"/>
      <c r="BOG146" s="17"/>
      <c r="BOH146" s="17"/>
      <c r="BOI146" s="17"/>
      <c r="BOJ146" s="17"/>
      <c r="BOK146" s="17"/>
      <c r="BOL146" s="17"/>
      <c r="BOM146" s="17"/>
      <c r="BON146" s="17"/>
      <c r="BOO146" s="17"/>
      <c r="BOP146" s="17"/>
      <c r="BOQ146" s="17"/>
      <c r="BOR146" s="17"/>
      <c r="BOS146" s="17"/>
      <c r="BOT146" s="17"/>
      <c r="BOU146" s="17"/>
      <c r="BOV146" s="17"/>
      <c r="BOW146" s="17"/>
      <c r="BOX146" s="17"/>
      <c r="BOY146" s="17"/>
      <c r="BOZ146" s="17"/>
      <c r="BPA146" s="17"/>
      <c r="BPB146" s="17"/>
      <c r="BPC146" s="17"/>
      <c r="BPD146" s="17"/>
      <c r="BPE146" s="17"/>
      <c r="BPF146" s="17"/>
      <c r="BPG146" s="17"/>
      <c r="BPH146" s="17"/>
      <c r="BPI146" s="17"/>
      <c r="BPJ146" s="17"/>
      <c r="BPK146" s="17"/>
      <c r="BPL146" s="17"/>
      <c r="BPM146" s="17"/>
      <c r="BPN146" s="17"/>
      <c r="BPO146" s="17"/>
      <c r="BPP146" s="17"/>
      <c r="BPQ146" s="17"/>
      <c r="BPR146" s="17"/>
      <c r="BPS146" s="17"/>
      <c r="BPT146" s="17"/>
      <c r="BPU146" s="17"/>
      <c r="BPV146" s="17"/>
      <c r="BPW146" s="17"/>
      <c r="BPX146" s="17"/>
      <c r="BPY146" s="17"/>
      <c r="BPZ146" s="17"/>
      <c r="BQA146" s="17"/>
      <c r="BQB146" s="17"/>
      <c r="BQC146" s="17"/>
      <c r="BQD146" s="17"/>
      <c r="BQE146" s="17"/>
      <c r="BQF146" s="17"/>
      <c r="BQG146" s="17"/>
      <c r="BQH146" s="17"/>
      <c r="BQI146" s="17"/>
      <c r="BQJ146" s="17"/>
      <c r="BQK146" s="17"/>
      <c r="BQL146" s="17"/>
      <c r="BQM146" s="17"/>
      <c r="BQN146" s="17"/>
      <c r="BQO146" s="17"/>
      <c r="BQP146" s="17"/>
      <c r="BQQ146" s="17"/>
      <c r="BQR146" s="17"/>
      <c r="BQS146" s="17"/>
      <c r="BQT146" s="17"/>
      <c r="BQU146" s="17"/>
      <c r="BQV146" s="17"/>
      <c r="BQW146" s="17"/>
      <c r="BQX146" s="17"/>
      <c r="BQY146" s="17"/>
      <c r="BQZ146" s="17"/>
      <c r="BRA146" s="17"/>
      <c r="BRB146" s="17"/>
      <c r="BRC146" s="17"/>
      <c r="BRD146" s="17"/>
      <c r="BRE146" s="17"/>
      <c r="BRF146" s="17"/>
      <c r="BRG146" s="17"/>
      <c r="BRH146" s="17"/>
      <c r="BRI146" s="17"/>
      <c r="BRJ146" s="17"/>
      <c r="BRK146" s="17"/>
      <c r="BRL146" s="17"/>
      <c r="BRM146" s="17"/>
      <c r="BRN146" s="17"/>
      <c r="BRO146" s="17"/>
      <c r="BRP146" s="17"/>
      <c r="BRQ146" s="17"/>
      <c r="BRR146" s="17"/>
      <c r="BRS146" s="17"/>
      <c r="BRT146" s="17"/>
      <c r="BRU146" s="17"/>
      <c r="BRV146" s="17"/>
      <c r="BRW146" s="17"/>
      <c r="BRX146" s="17"/>
      <c r="BRY146" s="17"/>
      <c r="BRZ146" s="17"/>
      <c r="BSA146" s="17"/>
      <c r="BSB146" s="17"/>
      <c r="BSC146" s="17"/>
      <c r="BSD146" s="17"/>
      <c r="BSE146" s="17"/>
      <c r="BSF146" s="17"/>
      <c r="BSG146" s="17"/>
      <c r="BSH146" s="17"/>
      <c r="BSI146" s="17"/>
      <c r="BSJ146" s="17"/>
      <c r="BSK146" s="17"/>
      <c r="BSL146" s="17"/>
      <c r="BSM146" s="17"/>
      <c r="BSN146" s="17"/>
      <c r="BSO146" s="17"/>
      <c r="BSP146" s="17"/>
      <c r="BSQ146" s="17"/>
      <c r="BSR146" s="17"/>
      <c r="BSS146" s="17"/>
      <c r="BST146" s="17"/>
      <c r="BSU146" s="17"/>
      <c r="BSV146" s="17"/>
      <c r="BSW146" s="17"/>
      <c r="BSX146" s="17"/>
      <c r="BSY146" s="17"/>
      <c r="BSZ146" s="17"/>
      <c r="BTA146" s="17"/>
      <c r="BTB146" s="17"/>
      <c r="BTC146" s="17"/>
      <c r="BTD146" s="17"/>
      <c r="BTE146" s="17"/>
      <c r="BTF146" s="17"/>
      <c r="BTG146" s="17"/>
      <c r="BTH146" s="17"/>
      <c r="BTI146" s="17"/>
      <c r="BTJ146" s="17"/>
      <c r="BTK146" s="17"/>
      <c r="BTL146" s="17"/>
      <c r="BTM146" s="17"/>
      <c r="BTN146" s="17"/>
      <c r="BTO146" s="17"/>
      <c r="BTP146" s="17"/>
      <c r="BTQ146" s="17"/>
      <c r="BTR146" s="17"/>
      <c r="BTS146" s="17"/>
      <c r="BTT146" s="17"/>
      <c r="BTU146" s="17"/>
      <c r="BTV146" s="17"/>
      <c r="BTW146" s="17"/>
      <c r="BTX146" s="17"/>
      <c r="BTY146" s="17"/>
      <c r="BTZ146" s="17"/>
      <c r="BUA146" s="17"/>
      <c r="BUB146" s="17"/>
      <c r="BUC146" s="17"/>
      <c r="BUD146" s="17"/>
      <c r="BUE146" s="17"/>
      <c r="BUF146" s="17"/>
      <c r="BUG146" s="17"/>
      <c r="BUH146" s="17"/>
      <c r="BUI146" s="17"/>
      <c r="BUJ146" s="17"/>
      <c r="BUK146" s="17"/>
      <c r="BUL146" s="17"/>
      <c r="BUM146" s="17"/>
      <c r="BUN146" s="17"/>
      <c r="BUO146" s="17"/>
      <c r="BUP146" s="17"/>
      <c r="BUQ146" s="17"/>
      <c r="BUR146" s="17"/>
      <c r="BUS146" s="17"/>
      <c r="BUT146" s="17"/>
      <c r="BUU146" s="17"/>
      <c r="BUV146" s="17"/>
      <c r="BUW146" s="17"/>
      <c r="BUX146" s="17"/>
      <c r="BUY146" s="17"/>
      <c r="BUZ146" s="17"/>
      <c r="BVA146" s="17"/>
      <c r="BVB146" s="17"/>
      <c r="BVC146" s="17"/>
      <c r="BVD146" s="17"/>
      <c r="BVE146" s="17"/>
      <c r="BVF146" s="17"/>
      <c r="BVG146" s="17"/>
      <c r="BVH146" s="17"/>
      <c r="BVI146" s="17"/>
      <c r="BVJ146" s="17"/>
      <c r="BVK146" s="17"/>
      <c r="BVL146" s="17"/>
      <c r="BVM146" s="17"/>
      <c r="BVN146" s="17"/>
      <c r="BVO146" s="17"/>
      <c r="BVP146" s="17"/>
      <c r="BVQ146" s="17"/>
      <c r="BVR146" s="17"/>
      <c r="BVS146" s="17"/>
      <c r="BVT146" s="17"/>
      <c r="BVU146" s="17"/>
      <c r="BVV146" s="17"/>
      <c r="BVW146" s="17"/>
      <c r="BVX146" s="17"/>
      <c r="BVY146" s="17"/>
      <c r="BVZ146" s="17"/>
      <c r="BWA146" s="17"/>
      <c r="BWB146" s="17"/>
      <c r="BWC146" s="17"/>
      <c r="BWD146" s="17"/>
      <c r="BWE146" s="17"/>
      <c r="BWF146" s="17"/>
      <c r="BWG146" s="17"/>
      <c r="BWH146" s="17"/>
      <c r="BWI146" s="17"/>
      <c r="BWJ146" s="17"/>
      <c r="BWK146" s="17"/>
      <c r="BWL146" s="17"/>
      <c r="BWM146" s="17"/>
      <c r="BWN146" s="17"/>
      <c r="BWO146" s="17"/>
      <c r="BWP146" s="17"/>
      <c r="BWQ146" s="17"/>
      <c r="BWR146" s="17"/>
      <c r="BWS146" s="17"/>
      <c r="BWT146" s="17"/>
      <c r="BWU146" s="17"/>
      <c r="BWV146" s="17"/>
      <c r="BWW146" s="17"/>
      <c r="BWX146" s="17"/>
      <c r="BWY146" s="17"/>
      <c r="BWZ146" s="17"/>
      <c r="BXA146" s="17"/>
      <c r="BXB146" s="17"/>
      <c r="BXC146" s="17"/>
      <c r="BXD146" s="17"/>
      <c r="BXE146" s="17"/>
      <c r="BXF146" s="17"/>
      <c r="BXG146" s="17"/>
      <c r="BXH146" s="17"/>
      <c r="BXI146" s="17"/>
      <c r="BXJ146" s="17"/>
      <c r="BXK146" s="17"/>
      <c r="BXL146" s="17"/>
      <c r="BXM146" s="17"/>
      <c r="BXN146" s="17"/>
      <c r="BXO146" s="17"/>
      <c r="BXP146" s="17"/>
      <c r="BXQ146" s="17"/>
      <c r="BXR146" s="17"/>
      <c r="BXS146" s="17"/>
      <c r="BXT146" s="17"/>
      <c r="BXU146" s="17"/>
      <c r="BXV146" s="17"/>
      <c r="BXW146" s="17"/>
      <c r="BXX146" s="17"/>
      <c r="BXY146" s="17"/>
      <c r="BXZ146" s="17"/>
      <c r="BYA146" s="17"/>
      <c r="BYB146" s="17"/>
      <c r="BYC146" s="17"/>
      <c r="BYD146" s="17"/>
      <c r="BYE146" s="17"/>
      <c r="BYF146" s="17"/>
      <c r="BYG146" s="17"/>
      <c r="BYH146" s="17"/>
      <c r="BYI146" s="17"/>
      <c r="BYJ146" s="17"/>
      <c r="BYK146" s="17"/>
      <c r="BYL146" s="17"/>
      <c r="BYM146" s="17"/>
      <c r="BYN146" s="17"/>
      <c r="BYO146" s="17"/>
      <c r="BYP146" s="17"/>
      <c r="BYQ146" s="17"/>
      <c r="BYR146" s="17"/>
      <c r="BYS146" s="17"/>
      <c r="BYT146" s="17"/>
      <c r="BYU146" s="17"/>
      <c r="BYV146" s="17"/>
      <c r="BYW146" s="17"/>
      <c r="BYX146" s="17"/>
      <c r="BYY146" s="17"/>
      <c r="BYZ146" s="17"/>
      <c r="BZA146" s="17"/>
      <c r="BZB146" s="17"/>
      <c r="BZC146" s="17"/>
      <c r="BZD146" s="17"/>
      <c r="BZE146" s="17"/>
      <c r="BZF146" s="17"/>
      <c r="BZG146" s="17"/>
      <c r="BZH146" s="17"/>
      <c r="BZI146" s="17"/>
      <c r="BZJ146" s="17"/>
      <c r="BZK146" s="17"/>
      <c r="BZL146" s="17"/>
      <c r="BZM146" s="17"/>
      <c r="BZN146" s="17"/>
      <c r="BZO146" s="17"/>
      <c r="BZP146" s="17"/>
      <c r="BZQ146" s="17"/>
      <c r="BZR146" s="17"/>
      <c r="BZS146" s="17"/>
      <c r="BZT146" s="17"/>
      <c r="BZU146" s="17"/>
      <c r="BZV146" s="17"/>
      <c r="BZW146" s="17"/>
      <c r="BZX146" s="17"/>
      <c r="BZY146" s="17"/>
      <c r="BZZ146" s="17"/>
      <c r="CAA146" s="17"/>
      <c r="CAB146" s="17"/>
      <c r="CAC146" s="17"/>
      <c r="CAD146" s="17"/>
      <c r="CAE146" s="17"/>
      <c r="CAF146" s="17"/>
      <c r="CAG146" s="17"/>
      <c r="CAH146" s="17"/>
      <c r="CAI146" s="17"/>
      <c r="CAJ146" s="17"/>
      <c r="CAK146" s="17"/>
      <c r="CAL146" s="17"/>
      <c r="CAM146" s="17"/>
      <c r="CAN146" s="17"/>
      <c r="CAO146" s="17"/>
      <c r="CAP146" s="17"/>
      <c r="CAQ146" s="17"/>
      <c r="CAR146" s="17"/>
      <c r="CAS146" s="17"/>
      <c r="CAT146" s="17"/>
      <c r="CAU146" s="17"/>
      <c r="CAV146" s="17"/>
      <c r="CAW146" s="17"/>
      <c r="CAX146" s="17"/>
      <c r="CAY146" s="17"/>
      <c r="CAZ146" s="17"/>
      <c r="CBA146" s="17"/>
      <c r="CBB146" s="17"/>
      <c r="CBC146" s="17"/>
      <c r="CBD146" s="17"/>
      <c r="CBE146" s="17"/>
      <c r="CBF146" s="17"/>
      <c r="CBG146" s="17"/>
      <c r="CBH146" s="17"/>
      <c r="CBI146" s="17"/>
      <c r="CBJ146" s="17"/>
      <c r="CBK146" s="17"/>
      <c r="CBL146" s="17"/>
      <c r="CBM146" s="17"/>
      <c r="CBN146" s="17"/>
      <c r="CBO146" s="17"/>
      <c r="CBP146" s="17"/>
      <c r="CBQ146" s="17"/>
      <c r="CBR146" s="17"/>
      <c r="CBS146" s="17"/>
      <c r="CBT146" s="17"/>
      <c r="CBU146" s="17"/>
      <c r="CBV146" s="17"/>
      <c r="CBW146" s="17"/>
      <c r="CBX146" s="17"/>
      <c r="CBY146" s="17"/>
      <c r="CBZ146" s="17"/>
      <c r="CCA146" s="17"/>
      <c r="CCB146" s="17"/>
      <c r="CCC146" s="17"/>
      <c r="CCD146" s="17"/>
      <c r="CCE146" s="17"/>
      <c r="CCF146" s="17"/>
      <c r="CCG146" s="17"/>
      <c r="CCH146" s="17"/>
      <c r="CCI146" s="17"/>
      <c r="CCJ146" s="17"/>
      <c r="CCK146" s="17"/>
      <c r="CCL146" s="17"/>
      <c r="CCM146" s="17"/>
      <c r="CCN146" s="17"/>
      <c r="CCO146" s="17"/>
      <c r="CCP146" s="17"/>
      <c r="CCQ146" s="17"/>
      <c r="CCR146" s="17"/>
      <c r="CCS146" s="17"/>
      <c r="CCT146" s="17"/>
      <c r="CCU146" s="17"/>
      <c r="CCV146" s="17"/>
      <c r="CCW146" s="17"/>
      <c r="CCX146" s="17"/>
      <c r="CCY146" s="17"/>
      <c r="CCZ146" s="17"/>
      <c r="CDA146" s="17"/>
      <c r="CDB146" s="17"/>
      <c r="CDC146" s="17"/>
      <c r="CDD146" s="17"/>
      <c r="CDE146" s="17"/>
      <c r="CDF146" s="17"/>
      <c r="CDG146" s="17"/>
      <c r="CDH146" s="17"/>
      <c r="CDI146" s="17"/>
      <c r="CDJ146" s="17"/>
      <c r="CDK146" s="17"/>
      <c r="CDL146" s="17"/>
      <c r="CDM146" s="17"/>
      <c r="CDN146" s="17"/>
      <c r="CDO146" s="17"/>
      <c r="CDP146" s="17"/>
      <c r="CDQ146" s="17"/>
      <c r="CDR146" s="17"/>
      <c r="CDS146" s="17"/>
      <c r="CDT146" s="17"/>
      <c r="CDU146" s="17"/>
      <c r="CDV146" s="17"/>
      <c r="CDW146" s="17"/>
      <c r="CDX146" s="17"/>
      <c r="CDY146" s="17"/>
      <c r="CDZ146" s="17"/>
      <c r="CEA146" s="17"/>
      <c r="CEB146" s="17"/>
      <c r="CEC146" s="17"/>
      <c r="CED146" s="17"/>
      <c r="CEE146" s="17"/>
      <c r="CEF146" s="17"/>
      <c r="CEG146" s="17"/>
      <c r="CEH146" s="17"/>
      <c r="CEI146" s="17"/>
      <c r="CEJ146" s="17"/>
      <c r="CEK146" s="17"/>
      <c r="CEL146" s="17"/>
      <c r="CEM146" s="17"/>
      <c r="CEN146" s="17"/>
      <c r="CEO146" s="17"/>
      <c r="CEP146" s="17"/>
      <c r="CEQ146" s="17"/>
      <c r="CER146" s="17"/>
      <c r="CES146" s="17"/>
      <c r="CET146" s="17"/>
      <c r="CEU146" s="17"/>
      <c r="CEV146" s="17"/>
      <c r="CEW146" s="17"/>
      <c r="CEX146" s="17"/>
      <c r="CEY146" s="17"/>
      <c r="CEZ146" s="17"/>
      <c r="CFA146" s="17"/>
      <c r="CFB146" s="17"/>
      <c r="CFC146" s="17"/>
      <c r="CFD146" s="17"/>
      <c r="CFE146" s="17"/>
      <c r="CFF146" s="17"/>
      <c r="CFG146" s="17"/>
      <c r="CFH146" s="17"/>
      <c r="CFI146" s="17"/>
      <c r="CFJ146" s="17"/>
      <c r="CFK146" s="17"/>
      <c r="CFL146" s="17"/>
      <c r="CFM146" s="17"/>
      <c r="CFN146" s="17"/>
      <c r="CFO146" s="17"/>
      <c r="CFP146" s="17"/>
      <c r="CFQ146" s="17"/>
      <c r="CFR146" s="17"/>
      <c r="CFS146" s="17"/>
      <c r="CFT146" s="17"/>
      <c r="CFU146" s="17"/>
      <c r="CFV146" s="17"/>
      <c r="CFW146" s="17"/>
      <c r="CFX146" s="17"/>
      <c r="CFY146" s="17"/>
      <c r="CFZ146" s="17"/>
      <c r="CGA146" s="17"/>
      <c r="CGB146" s="17"/>
      <c r="CGC146" s="17"/>
      <c r="CGD146" s="17"/>
      <c r="CGE146" s="17"/>
      <c r="CGF146" s="17"/>
      <c r="CGG146" s="17"/>
      <c r="CGH146" s="17"/>
      <c r="CGI146" s="17"/>
      <c r="CGJ146" s="17"/>
      <c r="CGK146" s="17"/>
      <c r="CGL146" s="17"/>
      <c r="CGM146" s="17"/>
      <c r="CGN146" s="17"/>
      <c r="CGO146" s="17"/>
      <c r="CGP146" s="17"/>
      <c r="CGQ146" s="17"/>
      <c r="CGR146" s="17"/>
      <c r="CGS146" s="17"/>
      <c r="CGT146" s="17"/>
      <c r="CGU146" s="17"/>
      <c r="CGV146" s="17"/>
      <c r="CGW146" s="17"/>
      <c r="CGX146" s="17"/>
      <c r="CGY146" s="17"/>
      <c r="CGZ146" s="17"/>
      <c r="CHA146" s="17"/>
      <c r="CHB146" s="17"/>
      <c r="CHC146" s="17"/>
      <c r="CHD146" s="17"/>
      <c r="CHE146" s="17"/>
      <c r="CHF146" s="17"/>
      <c r="CHG146" s="17"/>
      <c r="CHH146" s="17"/>
      <c r="CHI146" s="17"/>
      <c r="CHJ146" s="17"/>
      <c r="CHK146" s="17"/>
      <c r="CHL146" s="17"/>
      <c r="CHM146" s="17"/>
      <c r="CHN146" s="17"/>
      <c r="CHO146" s="17"/>
      <c r="CHP146" s="17"/>
      <c r="CHQ146" s="17"/>
      <c r="CHR146" s="17"/>
      <c r="CHS146" s="17"/>
      <c r="CHT146" s="17"/>
      <c r="CHU146" s="17"/>
      <c r="CHV146" s="17"/>
      <c r="CHW146" s="17"/>
      <c r="CHX146" s="17"/>
      <c r="CHY146" s="17"/>
      <c r="CHZ146" s="17"/>
      <c r="CIA146" s="17"/>
      <c r="CIB146" s="17"/>
      <c r="CIC146" s="17"/>
      <c r="CID146" s="17"/>
      <c r="CIE146" s="17"/>
      <c r="CIF146" s="17"/>
      <c r="CIG146" s="17"/>
      <c r="CIH146" s="17"/>
      <c r="CII146" s="17"/>
      <c r="CIJ146" s="17"/>
      <c r="CIK146" s="17"/>
      <c r="CIL146" s="17"/>
      <c r="CIM146" s="17"/>
      <c r="CIN146" s="17"/>
      <c r="CIO146" s="17"/>
      <c r="CIP146" s="17"/>
      <c r="CIQ146" s="17"/>
      <c r="CIR146" s="17"/>
      <c r="CIS146" s="17"/>
      <c r="CIT146" s="17"/>
      <c r="CIU146" s="17"/>
      <c r="CIV146" s="17"/>
      <c r="CIW146" s="17"/>
      <c r="CIX146" s="17"/>
      <c r="CIY146" s="17"/>
      <c r="CIZ146" s="17"/>
      <c r="CJA146" s="17"/>
      <c r="CJB146" s="17"/>
      <c r="CJC146" s="17"/>
      <c r="CJD146" s="17"/>
      <c r="CJE146" s="17"/>
      <c r="CJF146" s="17"/>
      <c r="CJG146" s="17"/>
      <c r="CJH146" s="17"/>
      <c r="CJI146" s="17"/>
      <c r="CJJ146" s="17"/>
      <c r="CJK146" s="17"/>
      <c r="CJL146" s="17"/>
      <c r="CJM146" s="17"/>
      <c r="CJN146" s="17"/>
      <c r="CJO146" s="17"/>
      <c r="CJP146" s="17"/>
      <c r="CJQ146" s="17"/>
      <c r="CJR146" s="17"/>
      <c r="CJS146" s="17"/>
      <c r="CJT146" s="17"/>
      <c r="CJU146" s="17"/>
      <c r="CJV146" s="17"/>
      <c r="CJW146" s="17"/>
      <c r="CJX146" s="17"/>
      <c r="CJY146" s="17"/>
      <c r="CJZ146" s="17"/>
      <c r="CKA146" s="17"/>
      <c r="CKB146" s="17"/>
      <c r="CKC146" s="17"/>
      <c r="CKD146" s="17"/>
      <c r="CKE146" s="17"/>
      <c r="CKF146" s="17"/>
      <c r="CKG146" s="17"/>
      <c r="CKH146" s="17"/>
      <c r="CKI146" s="17"/>
      <c r="CKJ146" s="17"/>
      <c r="CKK146" s="17"/>
      <c r="CKL146" s="17"/>
      <c r="CKM146" s="17"/>
      <c r="CKN146" s="17"/>
      <c r="CKO146" s="17"/>
      <c r="CKP146" s="17"/>
      <c r="CKQ146" s="17"/>
      <c r="CKR146" s="17"/>
      <c r="CKS146" s="17"/>
      <c r="CKT146" s="17"/>
      <c r="CKU146" s="17"/>
      <c r="CKV146" s="17"/>
      <c r="CKW146" s="17"/>
      <c r="CKX146" s="17"/>
      <c r="CKY146" s="17"/>
      <c r="CKZ146" s="17"/>
      <c r="CLA146" s="17"/>
      <c r="CLB146" s="17"/>
      <c r="CLC146" s="17"/>
      <c r="CLD146" s="17"/>
      <c r="CLE146" s="17"/>
      <c r="CLF146" s="17"/>
      <c r="CLG146" s="17"/>
      <c r="CLH146" s="17"/>
      <c r="CLI146" s="17"/>
      <c r="CLJ146" s="17"/>
      <c r="CLK146" s="17"/>
      <c r="CLL146" s="17"/>
      <c r="CLM146" s="17"/>
      <c r="CLN146" s="17"/>
      <c r="CLO146" s="17"/>
      <c r="CLP146" s="17"/>
      <c r="CLQ146" s="17"/>
      <c r="CLR146" s="17"/>
      <c r="CLS146" s="17"/>
      <c r="CLT146" s="17"/>
      <c r="CLU146" s="17"/>
      <c r="CLV146" s="17"/>
      <c r="CLW146" s="17"/>
      <c r="CLX146" s="17"/>
      <c r="CLY146" s="17"/>
      <c r="CLZ146" s="17"/>
      <c r="CMA146" s="17"/>
      <c r="CMB146" s="17"/>
      <c r="CMC146" s="17"/>
      <c r="CMD146" s="17"/>
      <c r="CME146" s="17"/>
      <c r="CMF146" s="17"/>
      <c r="CMG146" s="17"/>
      <c r="CMH146" s="17"/>
      <c r="CMI146" s="17"/>
      <c r="CMJ146" s="17"/>
      <c r="CMK146" s="17"/>
      <c r="CML146" s="17"/>
      <c r="CMM146" s="17"/>
      <c r="CMN146" s="17"/>
      <c r="CMO146" s="17"/>
      <c r="CMP146" s="17"/>
      <c r="CMQ146" s="17"/>
      <c r="CMR146" s="17"/>
      <c r="CMS146" s="17"/>
      <c r="CMT146" s="17"/>
      <c r="CMU146" s="17"/>
      <c r="CMV146" s="17"/>
      <c r="CMW146" s="17"/>
      <c r="CMX146" s="17"/>
      <c r="CMY146" s="17"/>
      <c r="CMZ146" s="17"/>
      <c r="CNA146" s="17"/>
      <c r="CNB146" s="17"/>
      <c r="CNC146" s="17"/>
      <c r="CND146" s="17"/>
      <c r="CNE146" s="17"/>
      <c r="CNF146" s="17"/>
      <c r="CNG146" s="17"/>
      <c r="CNH146" s="17"/>
      <c r="CNI146" s="17"/>
      <c r="CNJ146" s="17"/>
      <c r="CNK146" s="17"/>
      <c r="CNL146" s="17"/>
      <c r="CNM146" s="17"/>
      <c r="CNN146" s="17"/>
      <c r="CNO146" s="17"/>
      <c r="CNP146" s="17"/>
      <c r="CNQ146" s="17"/>
      <c r="CNR146" s="17"/>
      <c r="CNS146" s="17"/>
      <c r="CNT146" s="17"/>
      <c r="CNU146" s="17"/>
      <c r="CNV146" s="17"/>
      <c r="CNW146" s="17"/>
      <c r="CNX146" s="17"/>
      <c r="CNY146" s="17"/>
      <c r="CNZ146" s="17"/>
      <c r="COA146" s="17"/>
      <c r="COB146" s="17"/>
      <c r="COC146" s="17"/>
      <c r="COD146" s="17"/>
      <c r="COE146" s="17"/>
      <c r="COF146" s="17"/>
      <c r="COG146" s="17"/>
      <c r="COH146" s="17"/>
      <c r="COI146" s="17"/>
      <c r="COJ146" s="17"/>
      <c r="COK146" s="17"/>
      <c r="COL146" s="17"/>
      <c r="COM146" s="17"/>
      <c r="CON146" s="17"/>
      <c r="COO146" s="17"/>
      <c r="COP146" s="17"/>
      <c r="COQ146" s="17"/>
      <c r="COR146" s="17"/>
      <c r="COS146" s="17"/>
      <c r="COT146" s="17"/>
      <c r="COU146" s="17"/>
      <c r="COV146" s="17"/>
      <c r="COW146" s="17"/>
      <c r="COX146" s="17"/>
      <c r="COY146" s="17"/>
      <c r="COZ146" s="17"/>
      <c r="CPA146" s="17"/>
      <c r="CPB146" s="17"/>
      <c r="CPC146" s="17"/>
      <c r="CPD146" s="17"/>
      <c r="CPE146" s="17"/>
      <c r="CPF146" s="17"/>
      <c r="CPG146" s="17"/>
      <c r="CPH146" s="17"/>
      <c r="CPI146" s="17"/>
      <c r="CPJ146" s="17"/>
      <c r="CPK146" s="17"/>
      <c r="CPL146" s="17"/>
      <c r="CPM146" s="17"/>
      <c r="CPN146" s="17"/>
      <c r="CPO146" s="17"/>
      <c r="CPP146" s="17"/>
      <c r="CPQ146" s="17"/>
      <c r="CPR146" s="17"/>
      <c r="CPS146" s="17"/>
      <c r="CPT146" s="17"/>
      <c r="CPU146" s="17"/>
      <c r="CPV146" s="17"/>
      <c r="CPW146" s="17"/>
      <c r="CPX146" s="17"/>
      <c r="CPY146" s="17"/>
      <c r="CPZ146" s="17"/>
      <c r="CQA146" s="17"/>
      <c r="CQB146" s="17"/>
      <c r="CQC146" s="17"/>
      <c r="CQD146" s="17"/>
      <c r="CQE146" s="17"/>
      <c r="CQF146" s="17"/>
      <c r="CQG146" s="17"/>
      <c r="CQH146" s="17"/>
      <c r="CQI146" s="17"/>
      <c r="CQJ146" s="17"/>
      <c r="CQK146" s="17"/>
      <c r="CQL146" s="17"/>
      <c r="CQM146" s="17"/>
      <c r="CQN146" s="17"/>
      <c r="CQO146" s="17"/>
      <c r="CQP146" s="17"/>
      <c r="CQQ146" s="17"/>
      <c r="CQR146" s="17"/>
      <c r="CQS146" s="17"/>
      <c r="CQT146" s="17"/>
      <c r="CQU146" s="17"/>
      <c r="CQV146" s="17"/>
      <c r="CQW146" s="17"/>
      <c r="CQX146" s="17"/>
      <c r="CQY146" s="17"/>
      <c r="CQZ146" s="17"/>
      <c r="CRA146" s="17"/>
      <c r="CRB146" s="17"/>
      <c r="CRC146" s="17"/>
      <c r="CRD146" s="17"/>
      <c r="CRE146" s="17"/>
      <c r="CRF146" s="17"/>
      <c r="CRG146" s="17"/>
      <c r="CRH146" s="17"/>
      <c r="CRI146" s="17"/>
      <c r="CRJ146" s="17"/>
      <c r="CRK146" s="17"/>
      <c r="CRL146" s="17"/>
      <c r="CRM146" s="17"/>
      <c r="CRN146" s="17"/>
      <c r="CRO146" s="17"/>
      <c r="CRP146" s="17"/>
      <c r="CRQ146" s="17"/>
      <c r="CRR146" s="17"/>
      <c r="CRS146" s="17"/>
      <c r="CRT146" s="17"/>
      <c r="CRU146" s="17"/>
      <c r="CRV146" s="17"/>
      <c r="CRW146" s="17"/>
      <c r="CRX146" s="17"/>
      <c r="CRY146" s="17"/>
      <c r="CRZ146" s="17"/>
      <c r="CSA146" s="17"/>
      <c r="CSB146" s="17"/>
      <c r="CSC146" s="17"/>
      <c r="CSD146" s="17"/>
      <c r="CSE146" s="17"/>
      <c r="CSF146" s="17"/>
      <c r="CSG146" s="17"/>
      <c r="CSH146" s="17"/>
      <c r="CSI146" s="17"/>
      <c r="CSJ146" s="17"/>
      <c r="CSK146" s="17"/>
      <c r="CSL146" s="17"/>
      <c r="CSM146" s="17"/>
      <c r="CSN146" s="17"/>
      <c r="CSO146" s="17"/>
      <c r="CSP146" s="17"/>
      <c r="CSQ146" s="17"/>
      <c r="CSR146" s="17"/>
      <c r="CSS146" s="17"/>
      <c r="CST146" s="17"/>
      <c r="CSU146" s="17"/>
      <c r="CSV146" s="17"/>
      <c r="CSW146" s="17"/>
      <c r="CSX146" s="17"/>
      <c r="CSY146" s="17"/>
      <c r="CSZ146" s="17"/>
      <c r="CTA146" s="17"/>
      <c r="CTB146" s="17"/>
      <c r="CTC146" s="17"/>
      <c r="CTD146" s="17"/>
      <c r="CTE146" s="17"/>
      <c r="CTF146" s="17"/>
      <c r="CTG146" s="17"/>
      <c r="CTH146" s="17"/>
      <c r="CTI146" s="17"/>
      <c r="CTJ146" s="17"/>
      <c r="CTK146" s="17"/>
      <c r="CTL146" s="17"/>
      <c r="CTM146" s="17"/>
      <c r="CTN146" s="17"/>
      <c r="CTO146" s="17"/>
      <c r="CTP146" s="17"/>
      <c r="CTQ146" s="17"/>
      <c r="CTR146" s="17"/>
      <c r="CTS146" s="17"/>
      <c r="CTT146" s="17"/>
      <c r="CTU146" s="17"/>
      <c r="CTV146" s="17"/>
      <c r="CTW146" s="17"/>
      <c r="CTX146" s="17"/>
      <c r="CTY146" s="17"/>
      <c r="CTZ146" s="17"/>
      <c r="CUA146" s="17"/>
      <c r="CUB146" s="17"/>
      <c r="CUC146" s="17"/>
      <c r="CUD146" s="17"/>
      <c r="CUE146" s="17"/>
      <c r="CUF146" s="17"/>
      <c r="CUG146" s="17"/>
      <c r="CUH146" s="17"/>
      <c r="CUI146" s="17"/>
      <c r="CUJ146" s="17"/>
      <c r="CUK146" s="17"/>
      <c r="CUL146" s="17"/>
      <c r="CUM146" s="17"/>
      <c r="CUN146" s="17"/>
      <c r="CUO146" s="17"/>
      <c r="CUP146" s="17"/>
      <c r="CUQ146" s="17"/>
      <c r="CUR146" s="17"/>
      <c r="CUS146" s="17"/>
      <c r="CUT146" s="17"/>
      <c r="CUU146" s="17"/>
      <c r="CUV146" s="17"/>
      <c r="CUW146" s="17"/>
      <c r="CUX146" s="17"/>
      <c r="CUY146" s="17"/>
      <c r="CUZ146" s="17"/>
      <c r="CVA146" s="17"/>
      <c r="CVB146" s="17"/>
      <c r="CVC146" s="17"/>
      <c r="CVD146" s="17"/>
      <c r="CVE146" s="17"/>
      <c r="CVF146" s="17"/>
      <c r="CVG146" s="17"/>
      <c r="CVH146" s="17"/>
      <c r="CVI146" s="17"/>
      <c r="CVJ146" s="17"/>
      <c r="CVK146" s="17"/>
      <c r="CVL146" s="17"/>
      <c r="CVM146" s="17"/>
      <c r="CVN146" s="17"/>
      <c r="CVO146" s="17"/>
      <c r="CVP146" s="17"/>
      <c r="CVQ146" s="17"/>
      <c r="CVR146" s="17"/>
      <c r="CVS146" s="17"/>
      <c r="CVT146" s="17"/>
      <c r="CVU146" s="17"/>
      <c r="CVV146" s="17"/>
      <c r="CVW146" s="17"/>
      <c r="CVX146" s="17"/>
      <c r="CVY146" s="17"/>
      <c r="CVZ146" s="17"/>
      <c r="CWA146" s="17"/>
      <c r="CWB146" s="17"/>
      <c r="CWC146" s="17"/>
      <c r="CWD146" s="17"/>
      <c r="CWE146" s="17"/>
      <c r="CWF146" s="17"/>
      <c r="CWG146" s="17"/>
      <c r="CWH146" s="17"/>
      <c r="CWI146" s="17"/>
      <c r="CWJ146" s="17"/>
      <c r="CWK146" s="17"/>
      <c r="CWL146" s="17"/>
      <c r="CWM146" s="17"/>
      <c r="CWN146" s="17"/>
      <c r="CWO146" s="17"/>
      <c r="CWP146" s="17"/>
      <c r="CWQ146" s="17"/>
      <c r="CWR146" s="17"/>
      <c r="CWS146" s="17"/>
      <c r="CWT146" s="17"/>
      <c r="CWU146" s="17"/>
      <c r="CWV146" s="17"/>
      <c r="CWW146" s="17"/>
      <c r="CWX146" s="17"/>
      <c r="CWY146" s="17"/>
      <c r="CWZ146" s="17"/>
      <c r="CXA146" s="17"/>
      <c r="CXB146" s="17"/>
      <c r="CXC146" s="17"/>
      <c r="CXD146" s="17"/>
      <c r="CXE146" s="17"/>
      <c r="CXF146" s="17"/>
      <c r="CXG146" s="17"/>
      <c r="CXH146" s="17"/>
      <c r="CXI146" s="17"/>
      <c r="CXJ146" s="17"/>
      <c r="CXK146" s="17"/>
      <c r="CXL146" s="17"/>
      <c r="CXM146" s="17"/>
      <c r="CXN146" s="17"/>
      <c r="CXO146" s="17"/>
      <c r="CXP146" s="17"/>
      <c r="CXQ146" s="17"/>
      <c r="CXR146" s="17"/>
      <c r="CXS146" s="17"/>
      <c r="CXT146" s="17"/>
      <c r="CXU146" s="17"/>
      <c r="CXV146" s="17"/>
      <c r="CXW146" s="17"/>
      <c r="CXX146" s="17"/>
      <c r="CXY146" s="17"/>
      <c r="CXZ146" s="17"/>
      <c r="CYA146" s="17"/>
      <c r="CYB146" s="17"/>
      <c r="CYC146" s="17"/>
      <c r="CYD146" s="17"/>
      <c r="CYE146" s="17"/>
      <c r="CYF146" s="17"/>
      <c r="CYG146" s="17"/>
      <c r="CYH146" s="17"/>
      <c r="CYI146" s="17"/>
      <c r="CYJ146" s="17"/>
      <c r="CYK146" s="17"/>
      <c r="CYL146" s="17"/>
      <c r="CYM146" s="17"/>
      <c r="CYN146" s="17"/>
      <c r="CYO146" s="17"/>
      <c r="CYP146" s="17"/>
      <c r="CYQ146" s="17"/>
      <c r="CYR146" s="17"/>
      <c r="CYS146" s="17"/>
      <c r="CYT146" s="17"/>
      <c r="CYU146" s="17"/>
      <c r="CYV146" s="17"/>
      <c r="CYW146" s="17"/>
      <c r="CYX146" s="17"/>
      <c r="CYY146" s="17"/>
      <c r="CYZ146" s="17"/>
      <c r="CZA146" s="17"/>
      <c r="CZB146" s="17"/>
      <c r="CZC146" s="17"/>
      <c r="CZD146" s="17"/>
      <c r="CZE146" s="17"/>
      <c r="CZF146" s="17"/>
      <c r="CZG146" s="17"/>
      <c r="CZH146" s="17"/>
      <c r="CZI146" s="17"/>
      <c r="CZJ146" s="17"/>
      <c r="CZK146" s="17"/>
      <c r="CZL146" s="17"/>
      <c r="CZM146" s="17"/>
      <c r="CZN146" s="17"/>
      <c r="CZO146" s="17"/>
      <c r="CZP146" s="17"/>
      <c r="CZQ146" s="17"/>
      <c r="CZR146" s="17"/>
      <c r="CZS146" s="17"/>
      <c r="CZT146" s="17"/>
      <c r="CZU146" s="17"/>
      <c r="CZV146" s="17"/>
      <c r="CZW146" s="17"/>
      <c r="CZX146" s="17"/>
      <c r="CZY146" s="17"/>
      <c r="CZZ146" s="17"/>
      <c r="DAA146" s="17"/>
      <c r="DAB146" s="17"/>
      <c r="DAC146" s="17"/>
      <c r="DAD146" s="17"/>
      <c r="DAE146" s="17"/>
      <c r="DAF146" s="17"/>
      <c r="DAG146" s="17"/>
      <c r="DAH146" s="17"/>
      <c r="DAI146" s="17"/>
      <c r="DAJ146" s="17"/>
      <c r="DAK146" s="17"/>
      <c r="DAL146" s="17"/>
      <c r="DAM146" s="17"/>
      <c r="DAN146" s="17"/>
      <c r="DAO146" s="17"/>
      <c r="DAP146" s="17"/>
      <c r="DAQ146" s="17"/>
      <c r="DAR146" s="17"/>
      <c r="DAS146" s="17"/>
      <c r="DAT146" s="17"/>
      <c r="DAU146" s="17"/>
      <c r="DAV146" s="17"/>
      <c r="DAW146" s="17"/>
      <c r="DAX146" s="17"/>
      <c r="DAY146" s="17"/>
      <c r="DAZ146" s="17"/>
      <c r="DBA146" s="17"/>
      <c r="DBB146" s="17"/>
      <c r="DBC146" s="17"/>
      <c r="DBD146" s="17"/>
      <c r="DBE146" s="17"/>
      <c r="DBF146" s="17"/>
      <c r="DBG146" s="17"/>
      <c r="DBH146" s="17"/>
      <c r="DBI146" s="17"/>
      <c r="DBJ146" s="17"/>
      <c r="DBK146" s="17"/>
      <c r="DBL146" s="17"/>
      <c r="DBM146" s="17"/>
      <c r="DBN146" s="17"/>
      <c r="DBO146" s="17"/>
      <c r="DBP146" s="17"/>
      <c r="DBQ146" s="17"/>
      <c r="DBR146" s="17"/>
      <c r="DBS146" s="17"/>
      <c r="DBT146" s="17"/>
      <c r="DBU146" s="17"/>
      <c r="DBV146" s="17"/>
      <c r="DBW146" s="17"/>
      <c r="DBX146" s="17"/>
      <c r="DBY146" s="17"/>
      <c r="DBZ146" s="17"/>
      <c r="DCA146" s="17"/>
      <c r="DCB146" s="17"/>
      <c r="DCC146" s="17"/>
      <c r="DCD146" s="17"/>
      <c r="DCE146" s="17"/>
      <c r="DCF146" s="17"/>
      <c r="DCG146" s="17"/>
      <c r="DCH146" s="17"/>
      <c r="DCI146" s="17"/>
      <c r="DCJ146" s="17"/>
      <c r="DCK146" s="17"/>
      <c r="DCL146" s="17"/>
      <c r="DCM146" s="17"/>
      <c r="DCN146" s="17"/>
      <c r="DCO146" s="17"/>
      <c r="DCP146" s="17"/>
      <c r="DCQ146" s="17"/>
      <c r="DCR146" s="17"/>
      <c r="DCS146" s="17"/>
      <c r="DCT146" s="17"/>
      <c r="DCU146" s="17"/>
      <c r="DCV146" s="17"/>
      <c r="DCW146" s="17"/>
      <c r="DCX146" s="17"/>
      <c r="DCY146" s="17"/>
      <c r="DCZ146" s="17"/>
      <c r="DDA146" s="17"/>
      <c r="DDB146" s="17"/>
      <c r="DDC146" s="17"/>
      <c r="DDD146" s="17"/>
      <c r="DDE146" s="17"/>
      <c r="DDF146" s="17"/>
      <c r="DDG146" s="17"/>
      <c r="DDH146" s="17"/>
      <c r="DDI146" s="17"/>
      <c r="DDJ146" s="17"/>
      <c r="DDK146" s="17"/>
      <c r="DDL146" s="17"/>
      <c r="DDM146" s="17"/>
      <c r="DDN146" s="17"/>
      <c r="DDO146" s="17"/>
      <c r="DDP146" s="17"/>
      <c r="DDQ146" s="17"/>
      <c r="DDR146" s="17"/>
      <c r="DDS146" s="17"/>
      <c r="DDT146" s="17"/>
      <c r="DDU146" s="17"/>
      <c r="DDV146" s="17"/>
      <c r="DDW146" s="17"/>
      <c r="DDX146" s="17"/>
      <c r="DDY146" s="17"/>
      <c r="DDZ146" s="17"/>
      <c r="DEA146" s="17"/>
      <c r="DEB146" s="17"/>
      <c r="DEC146" s="17"/>
      <c r="DED146" s="17"/>
      <c r="DEE146" s="17"/>
      <c r="DEF146" s="17"/>
      <c r="DEG146" s="17"/>
      <c r="DEH146" s="17"/>
      <c r="DEI146" s="17"/>
      <c r="DEJ146" s="17"/>
      <c r="DEK146" s="17"/>
      <c r="DEL146" s="17"/>
      <c r="DEM146" s="17"/>
      <c r="DEN146" s="17"/>
      <c r="DEO146" s="17"/>
      <c r="DEP146" s="17"/>
      <c r="DEQ146" s="17"/>
      <c r="DER146" s="17"/>
      <c r="DES146" s="17"/>
      <c r="DET146" s="17"/>
      <c r="DEU146" s="17"/>
      <c r="DEV146" s="17"/>
      <c r="DEW146" s="17"/>
      <c r="DEX146" s="17"/>
      <c r="DEY146" s="17"/>
      <c r="DEZ146" s="17"/>
      <c r="DFA146" s="17"/>
      <c r="DFB146" s="17"/>
      <c r="DFC146" s="17"/>
      <c r="DFD146" s="17"/>
      <c r="DFE146" s="17"/>
      <c r="DFF146" s="17"/>
      <c r="DFG146" s="17"/>
      <c r="DFH146" s="17"/>
      <c r="DFI146" s="17"/>
      <c r="DFJ146" s="17"/>
      <c r="DFK146" s="17"/>
      <c r="DFL146" s="17"/>
      <c r="DFM146" s="17"/>
      <c r="DFN146" s="17"/>
      <c r="DFO146" s="17"/>
      <c r="DFP146" s="17"/>
      <c r="DFQ146" s="17"/>
      <c r="DFR146" s="17"/>
      <c r="DFS146" s="17"/>
      <c r="DFT146" s="17"/>
      <c r="DFU146" s="17"/>
      <c r="DFV146" s="17"/>
      <c r="DFW146" s="17"/>
      <c r="DFX146" s="17"/>
      <c r="DFY146" s="17"/>
      <c r="DFZ146" s="17"/>
      <c r="DGA146" s="17"/>
      <c r="DGB146" s="17"/>
      <c r="DGC146" s="17"/>
      <c r="DGD146" s="17"/>
      <c r="DGE146" s="17"/>
      <c r="DGF146" s="17"/>
      <c r="DGG146" s="17"/>
      <c r="DGH146" s="17"/>
      <c r="DGI146" s="17"/>
      <c r="DGJ146" s="17"/>
      <c r="DGK146" s="17"/>
      <c r="DGL146" s="17"/>
      <c r="DGM146" s="17"/>
      <c r="DGN146" s="17"/>
      <c r="DGO146" s="17"/>
      <c r="DGP146" s="17"/>
      <c r="DGQ146" s="17"/>
      <c r="DGR146" s="17"/>
      <c r="DGS146" s="17"/>
      <c r="DGT146" s="17"/>
      <c r="DGU146" s="17"/>
      <c r="DGV146" s="17"/>
      <c r="DGW146" s="17"/>
      <c r="DGX146" s="17"/>
      <c r="DGY146" s="17"/>
      <c r="DGZ146" s="17"/>
      <c r="DHA146" s="17"/>
      <c r="DHB146" s="17"/>
      <c r="DHC146" s="17"/>
      <c r="DHD146" s="17"/>
      <c r="DHE146" s="17"/>
      <c r="DHF146" s="17"/>
      <c r="DHG146" s="17"/>
      <c r="DHH146" s="17"/>
      <c r="DHI146" s="17"/>
      <c r="DHJ146" s="17"/>
      <c r="DHK146" s="17"/>
      <c r="DHL146" s="17"/>
      <c r="DHM146" s="17"/>
      <c r="DHN146" s="17"/>
      <c r="DHO146" s="17"/>
      <c r="DHP146" s="17"/>
      <c r="DHQ146" s="17"/>
      <c r="DHR146" s="17"/>
      <c r="DHS146" s="17"/>
      <c r="DHT146" s="17"/>
      <c r="DHU146" s="17"/>
      <c r="DHV146" s="17"/>
      <c r="DHW146" s="17"/>
      <c r="DHX146" s="17"/>
      <c r="DHY146" s="17"/>
      <c r="DHZ146" s="17"/>
      <c r="DIA146" s="17"/>
      <c r="DIB146" s="17"/>
      <c r="DIC146" s="17"/>
      <c r="DID146" s="17"/>
      <c r="DIE146" s="17"/>
      <c r="DIF146" s="17"/>
      <c r="DIG146" s="17"/>
      <c r="DIH146" s="17"/>
      <c r="DII146" s="17"/>
      <c r="DIJ146" s="17"/>
      <c r="DIK146" s="17"/>
      <c r="DIL146" s="17"/>
      <c r="DIM146" s="17"/>
      <c r="DIN146" s="17"/>
      <c r="DIO146" s="17"/>
      <c r="DIP146" s="17"/>
      <c r="DIQ146" s="17"/>
      <c r="DIR146" s="17"/>
      <c r="DIS146" s="17"/>
      <c r="DIT146" s="17"/>
      <c r="DIU146" s="17"/>
      <c r="DIV146" s="17"/>
      <c r="DIW146" s="17"/>
      <c r="DIX146" s="17"/>
      <c r="DIY146" s="17"/>
      <c r="DIZ146" s="17"/>
      <c r="DJA146" s="17"/>
      <c r="DJB146" s="17"/>
      <c r="DJC146" s="17"/>
      <c r="DJD146" s="17"/>
      <c r="DJE146" s="17"/>
      <c r="DJF146" s="17"/>
      <c r="DJG146" s="17"/>
      <c r="DJH146" s="17"/>
      <c r="DJI146" s="17"/>
      <c r="DJJ146" s="17"/>
      <c r="DJK146" s="17"/>
      <c r="DJL146" s="17"/>
      <c r="DJM146" s="17"/>
      <c r="DJN146" s="17"/>
      <c r="DJO146" s="17"/>
      <c r="DJP146" s="17"/>
      <c r="DJQ146" s="17"/>
      <c r="DJR146" s="17"/>
      <c r="DJS146" s="17"/>
      <c r="DJT146" s="17"/>
      <c r="DJU146" s="17"/>
      <c r="DJV146" s="17"/>
      <c r="DJW146" s="17"/>
      <c r="DJX146" s="17"/>
      <c r="DJY146" s="17"/>
      <c r="DJZ146" s="17"/>
      <c r="DKA146" s="17"/>
      <c r="DKB146" s="17"/>
      <c r="DKC146" s="17"/>
      <c r="DKD146" s="17"/>
      <c r="DKE146" s="17"/>
      <c r="DKF146" s="17"/>
      <c r="DKG146" s="17"/>
      <c r="DKH146" s="17"/>
      <c r="DKI146" s="17"/>
      <c r="DKJ146" s="17"/>
      <c r="DKK146" s="17"/>
      <c r="DKL146" s="17"/>
      <c r="DKM146" s="17"/>
      <c r="DKN146" s="17"/>
      <c r="DKO146" s="17"/>
      <c r="DKP146" s="17"/>
      <c r="DKQ146" s="17"/>
      <c r="DKR146" s="17"/>
      <c r="DKS146" s="17"/>
      <c r="DKT146" s="17"/>
      <c r="DKU146" s="17"/>
      <c r="DKV146" s="17"/>
      <c r="DKW146" s="17"/>
      <c r="DKX146" s="17"/>
      <c r="DKY146" s="17"/>
      <c r="DKZ146" s="17"/>
      <c r="DLA146" s="17"/>
      <c r="DLB146" s="17"/>
      <c r="DLC146" s="17"/>
      <c r="DLD146" s="17"/>
      <c r="DLE146" s="17"/>
      <c r="DLF146" s="17"/>
      <c r="DLG146" s="17"/>
      <c r="DLH146" s="17"/>
      <c r="DLI146" s="17"/>
      <c r="DLJ146" s="17"/>
      <c r="DLK146" s="17"/>
      <c r="DLL146" s="17"/>
      <c r="DLM146" s="17"/>
      <c r="DLN146" s="17"/>
      <c r="DLO146" s="17"/>
      <c r="DLP146" s="17"/>
      <c r="DLQ146" s="17"/>
      <c r="DLR146" s="17"/>
      <c r="DLS146" s="17"/>
      <c r="DLT146" s="17"/>
      <c r="DLU146" s="17"/>
      <c r="DLV146" s="17"/>
      <c r="DLW146" s="17"/>
      <c r="DLX146" s="17"/>
      <c r="DLY146" s="17"/>
      <c r="DLZ146" s="17"/>
      <c r="DMA146" s="17"/>
      <c r="DMB146" s="17"/>
      <c r="DMC146" s="17"/>
      <c r="DMD146" s="17"/>
      <c r="DME146" s="17"/>
      <c r="DMF146" s="17"/>
      <c r="DMG146" s="17"/>
      <c r="DMH146" s="17"/>
      <c r="DMI146" s="17"/>
      <c r="DMJ146" s="17"/>
      <c r="DMK146" s="17"/>
      <c r="DML146" s="17"/>
      <c r="DMM146" s="17"/>
      <c r="DMN146" s="17"/>
      <c r="DMO146" s="17"/>
      <c r="DMP146" s="17"/>
      <c r="DMQ146" s="17"/>
      <c r="DMR146" s="17"/>
      <c r="DMS146" s="17"/>
      <c r="DMT146" s="17"/>
      <c r="DMU146" s="17"/>
      <c r="DMV146" s="17"/>
      <c r="DMW146" s="17"/>
      <c r="DMX146" s="17"/>
      <c r="DMY146" s="17"/>
      <c r="DMZ146" s="17"/>
      <c r="DNA146" s="17"/>
      <c r="DNB146" s="17"/>
      <c r="DNC146" s="17"/>
      <c r="DND146" s="17"/>
      <c r="DNE146" s="17"/>
      <c r="DNF146" s="17"/>
      <c r="DNG146" s="17"/>
      <c r="DNH146" s="17"/>
      <c r="DNI146" s="17"/>
      <c r="DNJ146" s="17"/>
      <c r="DNK146" s="17"/>
      <c r="DNL146" s="17"/>
      <c r="DNM146" s="17"/>
      <c r="DNN146" s="17"/>
      <c r="DNO146" s="17"/>
      <c r="DNP146" s="17"/>
      <c r="DNQ146" s="17"/>
      <c r="DNR146" s="17"/>
      <c r="DNS146" s="17"/>
      <c r="DNT146" s="17"/>
      <c r="DNU146" s="17"/>
      <c r="DNV146" s="17"/>
      <c r="DNW146" s="17"/>
      <c r="DNX146" s="17"/>
      <c r="DNY146" s="17"/>
      <c r="DNZ146" s="17"/>
      <c r="DOA146" s="17"/>
      <c r="DOB146" s="17"/>
      <c r="DOC146" s="17"/>
      <c r="DOD146" s="17"/>
      <c r="DOE146" s="17"/>
      <c r="DOF146" s="17"/>
      <c r="DOG146" s="17"/>
      <c r="DOH146" s="17"/>
      <c r="DOI146" s="17"/>
      <c r="DOJ146" s="17"/>
      <c r="DOK146" s="17"/>
      <c r="DOL146" s="17"/>
      <c r="DOM146" s="17"/>
      <c r="DON146" s="17"/>
      <c r="DOO146" s="17"/>
      <c r="DOP146" s="17"/>
      <c r="DOQ146" s="17"/>
      <c r="DOR146" s="17"/>
      <c r="DOS146" s="17"/>
      <c r="DOT146" s="17"/>
      <c r="DOU146" s="17"/>
      <c r="DOV146" s="17"/>
      <c r="DOW146" s="17"/>
      <c r="DOX146" s="17"/>
      <c r="DOY146" s="17"/>
      <c r="DOZ146" s="17"/>
      <c r="DPA146" s="17"/>
      <c r="DPB146" s="17"/>
      <c r="DPC146" s="17"/>
      <c r="DPD146" s="17"/>
      <c r="DPE146" s="17"/>
      <c r="DPF146" s="17"/>
      <c r="DPG146" s="17"/>
      <c r="DPH146" s="17"/>
      <c r="DPI146" s="17"/>
      <c r="DPJ146" s="17"/>
      <c r="DPK146" s="17"/>
      <c r="DPL146" s="17"/>
      <c r="DPM146" s="17"/>
      <c r="DPN146" s="17"/>
      <c r="DPO146" s="17"/>
      <c r="DPP146" s="17"/>
      <c r="DPQ146" s="17"/>
      <c r="DPR146" s="17"/>
      <c r="DPS146" s="17"/>
      <c r="DPT146" s="17"/>
      <c r="DPU146" s="17"/>
      <c r="DPV146" s="17"/>
      <c r="DPW146" s="17"/>
      <c r="DPX146" s="17"/>
      <c r="DPY146" s="17"/>
      <c r="DPZ146" s="17"/>
      <c r="DQA146" s="17"/>
      <c r="DQB146" s="17"/>
      <c r="DQC146" s="17"/>
      <c r="DQD146" s="17"/>
      <c r="DQE146" s="17"/>
      <c r="DQF146" s="17"/>
      <c r="DQG146" s="17"/>
      <c r="DQH146" s="17"/>
      <c r="DQI146" s="17"/>
      <c r="DQJ146" s="17"/>
      <c r="DQK146" s="17"/>
      <c r="DQL146" s="17"/>
      <c r="DQM146" s="17"/>
      <c r="DQN146" s="17"/>
      <c r="DQO146" s="17"/>
      <c r="DQP146" s="17"/>
      <c r="DQQ146" s="17"/>
      <c r="DQR146" s="17"/>
      <c r="DQS146" s="17"/>
      <c r="DQT146" s="17"/>
      <c r="DQU146" s="17"/>
      <c r="DQV146" s="17"/>
      <c r="DQW146" s="17"/>
      <c r="DQX146" s="17"/>
      <c r="DQY146" s="17"/>
      <c r="DQZ146" s="17"/>
      <c r="DRA146" s="17"/>
      <c r="DRB146" s="17"/>
      <c r="DRC146" s="17"/>
      <c r="DRD146" s="17"/>
      <c r="DRE146" s="17"/>
      <c r="DRF146" s="17"/>
      <c r="DRG146" s="17"/>
      <c r="DRH146" s="17"/>
      <c r="DRI146" s="17"/>
      <c r="DRJ146" s="17"/>
      <c r="DRK146" s="17"/>
      <c r="DRL146" s="17"/>
      <c r="DRM146" s="17"/>
      <c r="DRN146" s="17"/>
      <c r="DRO146" s="17"/>
      <c r="DRP146" s="17"/>
      <c r="DRQ146" s="17"/>
      <c r="DRR146" s="17"/>
      <c r="DRS146" s="17"/>
      <c r="DRT146" s="17"/>
      <c r="DRU146" s="17"/>
      <c r="DRV146" s="17"/>
      <c r="DRW146" s="17"/>
      <c r="DRX146" s="17"/>
      <c r="DRY146" s="17"/>
      <c r="DRZ146" s="17"/>
      <c r="DSA146" s="17"/>
      <c r="DSB146" s="17"/>
      <c r="DSC146" s="17"/>
      <c r="DSD146" s="17"/>
      <c r="DSE146" s="17"/>
      <c r="DSF146" s="17"/>
      <c r="DSG146" s="17"/>
      <c r="DSH146" s="17"/>
      <c r="DSI146" s="17"/>
      <c r="DSJ146" s="17"/>
      <c r="DSK146" s="17"/>
      <c r="DSL146" s="17"/>
      <c r="DSM146" s="17"/>
      <c r="DSN146" s="17"/>
      <c r="DSO146" s="17"/>
      <c r="DSP146" s="17"/>
      <c r="DSQ146" s="17"/>
      <c r="DSR146" s="17"/>
      <c r="DSS146" s="17"/>
      <c r="DST146" s="17"/>
      <c r="DSU146" s="17"/>
      <c r="DSV146" s="17"/>
      <c r="DSW146" s="17"/>
      <c r="DSX146" s="17"/>
      <c r="DSY146" s="17"/>
      <c r="DSZ146" s="17"/>
      <c r="DTA146" s="17"/>
      <c r="DTB146" s="17"/>
      <c r="DTC146" s="17"/>
      <c r="DTD146" s="17"/>
      <c r="DTE146" s="17"/>
      <c r="DTF146" s="17"/>
      <c r="DTG146" s="17"/>
      <c r="DTH146" s="17"/>
      <c r="DTI146" s="17"/>
      <c r="DTJ146" s="17"/>
      <c r="DTK146" s="17"/>
      <c r="DTL146" s="17"/>
      <c r="DTM146" s="17"/>
      <c r="DTN146" s="17"/>
      <c r="DTO146" s="17"/>
      <c r="DTP146" s="17"/>
      <c r="DTQ146" s="17"/>
      <c r="DTR146" s="17"/>
      <c r="DTS146" s="17"/>
      <c r="DTT146" s="17"/>
      <c r="DTU146" s="17"/>
      <c r="DTV146" s="17"/>
      <c r="DTW146" s="17"/>
      <c r="DTX146" s="17"/>
      <c r="DTY146" s="17"/>
      <c r="DTZ146" s="17"/>
      <c r="DUA146" s="17"/>
      <c r="DUB146" s="17"/>
      <c r="DUC146" s="17"/>
      <c r="DUD146" s="17"/>
      <c r="DUE146" s="17"/>
      <c r="DUF146" s="17"/>
      <c r="DUG146" s="17"/>
      <c r="DUH146" s="17"/>
      <c r="DUI146" s="17"/>
      <c r="DUJ146" s="17"/>
      <c r="DUK146" s="17"/>
      <c r="DUL146" s="17"/>
      <c r="DUM146" s="17"/>
      <c r="DUN146" s="17"/>
      <c r="DUO146" s="17"/>
      <c r="DUP146" s="17"/>
      <c r="DUQ146" s="17"/>
      <c r="DUR146" s="17"/>
      <c r="DUS146" s="17"/>
      <c r="DUT146" s="17"/>
      <c r="DUU146" s="17"/>
      <c r="DUV146" s="17"/>
      <c r="DUW146" s="17"/>
      <c r="DUX146" s="17"/>
      <c r="DUY146" s="17"/>
      <c r="DUZ146" s="17"/>
      <c r="DVA146" s="17"/>
      <c r="DVB146" s="17"/>
      <c r="DVC146" s="17"/>
      <c r="DVD146" s="17"/>
      <c r="DVE146" s="17"/>
      <c r="DVF146" s="17"/>
      <c r="DVG146" s="17"/>
      <c r="DVH146" s="17"/>
      <c r="DVI146" s="17"/>
      <c r="DVJ146" s="17"/>
      <c r="DVK146" s="17"/>
      <c r="DVL146" s="17"/>
      <c r="DVM146" s="17"/>
      <c r="DVN146" s="17"/>
      <c r="DVO146" s="17"/>
      <c r="DVP146" s="17"/>
      <c r="DVQ146" s="17"/>
      <c r="DVR146" s="17"/>
      <c r="DVS146" s="17"/>
      <c r="DVT146" s="17"/>
      <c r="DVU146" s="17"/>
      <c r="DVV146" s="17"/>
      <c r="DVW146" s="17"/>
      <c r="DVX146" s="17"/>
      <c r="DVY146" s="17"/>
      <c r="DVZ146" s="17"/>
      <c r="DWA146" s="17"/>
      <c r="DWB146" s="17"/>
      <c r="DWC146" s="17"/>
      <c r="DWD146" s="17"/>
      <c r="DWE146" s="17"/>
      <c r="DWF146" s="17"/>
      <c r="DWG146" s="17"/>
      <c r="DWH146" s="17"/>
      <c r="DWI146" s="17"/>
      <c r="DWJ146" s="17"/>
      <c r="DWK146" s="17"/>
      <c r="DWL146" s="17"/>
      <c r="DWM146" s="17"/>
      <c r="DWN146" s="17"/>
      <c r="DWO146" s="17"/>
      <c r="DWP146" s="17"/>
      <c r="DWQ146" s="17"/>
      <c r="DWR146" s="17"/>
      <c r="DWS146" s="17"/>
      <c r="DWT146" s="17"/>
      <c r="DWU146" s="17"/>
      <c r="DWV146" s="17"/>
      <c r="DWW146" s="17"/>
      <c r="DWX146" s="17"/>
      <c r="DWY146" s="17"/>
      <c r="DWZ146" s="17"/>
      <c r="DXA146" s="17"/>
      <c r="DXB146" s="17"/>
      <c r="DXC146" s="17"/>
      <c r="DXD146" s="17"/>
      <c r="DXE146" s="17"/>
      <c r="DXF146" s="17"/>
      <c r="DXG146" s="17"/>
      <c r="DXH146" s="17"/>
      <c r="DXI146" s="17"/>
      <c r="DXJ146" s="17"/>
      <c r="DXK146" s="17"/>
      <c r="DXL146" s="17"/>
      <c r="DXM146" s="17"/>
      <c r="DXN146" s="17"/>
      <c r="DXO146" s="17"/>
      <c r="DXP146" s="17"/>
      <c r="DXQ146" s="17"/>
      <c r="DXR146" s="17"/>
      <c r="DXS146" s="17"/>
      <c r="DXT146" s="17"/>
      <c r="DXU146" s="17"/>
      <c r="DXV146" s="17"/>
      <c r="DXW146" s="17"/>
      <c r="DXX146" s="17"/>
      <c r="DXY146" s="17"/>
      <c r="DXZ146" s="17"/>
      <c r="DYA146" s="17"/>
      <c r="DYB146" s="17"/>
      <c r="DYC146" s="17"/>
      <c r="DYD146" s="17"/>
      <c r="DYE146" s="17"/>
      <c r="DYF146" s="17"/>
      <c r="DYG146" s="17"/>
      <c r="DYH146" s="17"/>
      <c r="DYI146" s="17"/>
      <c r="DYJ146" s="17"/>
      <c r="DYK146" s="17"/>
      <c r="DYL146" s="17"/>
      <c r="DYM146" s="17"/>
      <c r="DYN146" s="17"/>
      <c r="DYO146" s="17"/>
      <c r="DYP146" s="17"/>
      <c r="DYQ146" s="17"/>
      <c r="DYR146" s="17"/>
      <c r="DYS146" s="17"/>
      <c r="DYT146" s="17"/>
      <c r="DYU146" s="17"/>
      <c r="DYV146" s="17"/>
      <c r="DYW146" s="17"/>
      <c r="DYX146" s="17"/>
      <c r="DYY146" s="17"/>
      <c r="DYZ146" s="17"/>
      <c r="DZA146" s="17"/>
      <c r="DZB146" s="17"/>
      <c r="DZC146" s="17"/>
      <c r="DZD146" s="17"/>
      <c r="DZE146" s="17"/>
      <c r="DZF146" s="17"/>
      <c r="DZG146" s="17"/>
      <c r="DZH146" s="17"/>
      <c r="DZI146" s="17"/>
      <c r="DZJ146" s="17"/>
      <c r="DZK146" s="17"/>
      <c r="DZL146" s="17"/>
      <c r="DZM146" s="17"/>
      <c r="DZN146" s="17"/>
      <c r="DZO146" s="17"/>
      <c r="DZP146" s="17"/>
      <c r="DZQ146" s="17"/>
      <c r="DZR146" s="17"/>
      <c r="DZS146" s="17"/>
      <c r="DZT146" s="17"/>
      <c r="DZU146" s="17"/>
      <c r="DZV146" s="17"/>
      <c r="DZW146" s="17"/>
      <c r="DZX146" s="17"/>
      <c r="DZY146" s="17"/>
      <c r="DZZ146" s="17"/>
      <c r="EAA146" s="17"/>
      <c r="EAB146" s="17"/>
      <c r="EAC146" s="17"/>
      <c r="EAD146" s="17"/>
      <c r="EAE146" s="17"/>
      <c r="EAF146" s="17"/>
      <c r="EAG146" s="17"/>
      <c r="EAH146" s="17"/>
      <c r="EAI146" s="17"/>
      <c r="EAJ146" s="17"/>
      <c r="EAK146" s="17"/>
      <c r="EAL146" s="17"/>
      <c r="EAM146" s="17"/>
      <c r="EAN146" s="17"/>
      <c r="EAO146" s="17"/>
      <c r="EAP146" s="17"/>
      <c r="EAQ146" s="17"/>
      <c r="EAR146" s="17"/>
      <c r="EAS146" s="17"/>
      <c r="EAT146" s="17"/>
      <c r="EAU146" s="17"/>
      <c r="EAV146" s="17"/>
      <c r="EAW146" s="17"/>
      <c r="EAX146" s="17"/>
      <c r="EAY146" s="17"/>
      <c r="EAZ146" s="17"/>
      <c r="EBA146" s="17"/>
      <c r="EBB146" s="17"/>
      <c r="EBC146" s="17"/>
      <c r="EBD146" s="17"/>
      <c r="EBE146" s="17"/>
      <c r="EBF146" s="17"/>
      <c r="EBG146" s="17"/>
      <c r="EBH146" s="17"/>
      <c r="EBI146" s="17"/>
      <c r="EBJ146" s="17"/>
      <c r="EBK146" s="17"/>
      <c r="EBL146" s="17"/>
      <c r="EBM146" s="17"/>
      <c r="EBN146" s="17"/>
      <c r="EBO146" s="17"/>
      <c r="EBP146" s="17"/>
      <c r="EBQ146" s="17"/>
      <c r="EBR146" s="17"/>
      <c r="EBS146" s="17"/>
      <c r="EBT146" s="17"/>
      <c r="EBU146" s="17"/>
      <c r="EBV146" s="17"/>
      <c r="EBW146" s="17"/>
      <c r="EBX146" s="17"/>
      <c r="EBY146" s="17"/>
      <c r="EBZ146" s="17"/>
      <c r="ECA146" s="17"/>
      <c r="ECB146" s="17"/>
      <c r="ECC146" s="17"/>
      <c r="ECD146" s="17"/>
      <c r="ECE146" s="17"/>
      <c r="ECF146" s="17"/>
      <c r="ECG146" s="17"/>
      <c r="ECH146" s="17"/>
      <c r="ECI146" s="17"/>
      <c r="ECJ146" s="17"/>
      <c r="ECK146" s="17"/>
      <c r="ECL146" s="17"/>
      <c r="ECM146" s="17"/>
      <c r="ECN146" s="17"/>
      <c r="ECO146" s="17"/>
      <c r="ECP146" s="17"/>
      <c r="ECQ146" s="17"/>
      <c r="ECR146" s="17"/>
      <c r="ECS146" s="17"/>
      <c r="ECT146" s="17"/>
      <c r="ECU146" s="17"/>
      <c r="ECV146" s="17"/>
      <c r="ECW146" s="17"/>
      <c r="ECX146" s="17"/>
      <c r="ECY146" s="17"/>
      <c r="ECZ146" s="17"/>
      <c r="EDA146" s="17"/>
      <c r="EDB146" s="17"/>
      <c r="EDC146" s="17"/>
      <c r="EDD146" s="17"/>
      <c r="EDE146" s="17"/>
      <c r="EDF146" s="17"/>
      <c r="EDG146" s="17"/>
      <c r="EDH146" s="17"/>
      <c r="EDI146" s="17"/>
      <c r="EDJ146" s="17"/>
      <c r="EDK146" s="17"/>
      <c r="EDL146" s="17"/>
      <c r="EDM146" s="17"/>
      <c r="EDN146" s="17"/>
      <c r="EDO146" s="17"/>
      <c r="EDP146" s="17"/>
      <c r="EDQ146" s="17"/>
      <c r="EDR146" s="17"/>
      <c r="EDS146" s="17"/>
      <c r="EDT146" s="17"/>
      <c r="EDU146" s="17"/>
      <c r="EDV146" s="17"/>
      <c r="EDW146" s="17"/>
      <c r="EDX146" s="17"/>
      <c r="EDY146" s="17"/>
      <c r="EDZ146" s="17"/>
      <c r="EEA146" s="17"/>
      <c r="EEB146" s="17"/>
      <c r="EEC146" s="17"/>
      <c r="EED146" s="17"/>
      <c r="EEE146" s="17"/>
      <c r="EEF146" s="17"/>
      <c r="EEG146" s="17"/>
      <c r="EEH146" s="17"/>
      <c r="EEI146" s="17"/>
      <c r="EEJ146" s="17"/>
      <c r="EEK146" s="17"/>
      <c r="EEL146" s="17"/>
      <c r="EEM146" s="17"/>
      <c r="EEN146" s="17"/>
      <c r="EEO146" s="17"/>
      <c r="EEP146" s="17"/>
      <c r="EEQ146" s="17"/>
      <c r="EER146" s="17"/>
      <c r="EES146" s="17"/>
      <c r="EET146" s="17"/>
      <c r="EEU146" s="17"/>
      <c r="EEV146" s="17"/>
      <c r="EEW146" s="17"/>
      <c r="EEX146" s="17"/>
      <c r="EEY146" s="17"/>
      <c r="EEZ146" s="17"/>
      <c r="EFA146" s="17"/>
      <c r="EFB146" s="17"/>
      <c r="EFC146" s="17"/>
      <c r="EFD146" s="17"/>
      <c r="EFE146" s="17"/>
      <c r="EFF146" s="17"/>
      <c r="EFG146" s="17"/>
      <c r="EFH146" s="17"/>
      <c r="EFI146" s="17"/>
      <c r="EFJ146" s="17"/>
      <c r="EFK146" s="17"/>
      <c r="EFL146" s="17"/>
      <c r="EFM146" s="17"/>
      <c r="EFN146" s="17"/>
      <c r="EFO146" s="17"/>
      <c r="EFP146" s="17"/>
      <c r="EFQ146" s="17"/>
      <c r="EFR146" s="17"/>
      <c r="EFS146" s="17"/>
      <c r="EFT146" s="17"/>
      <c r="EFU146" s="17"/>
      <c r="EFV146" s="17"/>
      <c r="EFW146" s="17"/>
      <c r="EFX146" s="17"/>
      <c r="EFY146" s="17"/>
      <c r="EFZ146" s="17"/>
      <c r="EGA146" s="17"/>
      <c r="EGB146" s="17"/>
      <c r="EGC146" s="17"/>
      <c r="EGD146" s="17"/>
      <c r="EGE146" s="17"/>
      <c r="EGF146" s="17"/>
      <c r="EGG146" s="17"/>
      <c r="EGH146" s="17"/>
      <c r="EGI146" s="17"/>
      <c r="EGJ146" s="17"/>
      <c r="EGK146" s="17"/>
      <c r="EGL146" s="17"/>
      <c r="EGM146" s="17"/>
      <c r="EGN146" s="17"/>
      <c r="EGO146" s="17"/>
      <c r="EGP146" s="17"/>
      <c r="EGQ146" s="17"/>
      <c r="EGR146" s="17"/>
      <c r="EGS146" s="17"/>
      <c r="EGT146" s="17"/>
      <c r="EGU146" s="17"/>
      <c r="EGV146" s="17"/>
      <c r="EGW146" s="17"/>
      <c r="EGX146" s="17"/>
      <c r="EGY146" s="17"/>
      <c r="EGZ146" s="17"/>
      <c r="EHA146" s="17"/>
      <c r="EHB146" s="17"/>
      <c r="EHC146" s="17"/>
      <c r="EHD146" s="17"/>
      <c r="EHE146" s="17"/>
      <c r="EHF146" s="17"/>
      <c r="EHG146" s="17"/>
      <c r="EHH146" s="17"/>
      <c r="EHI146" s="17"/>
      <c r="EHJ146" s="17"/>
      <c r="EHK146" s="17"/>
      <c r="EHL146" s="17"/>
      <c r="EHM146" s="17"/>
      <c r="EHN146" s="17"/>
      <c r="EHO146" s="17"/>
      <c r="EHP146" s="17"/>
      <c r="EHQ146" s="17"/>
      <c r="EHR146" s="17"/>
      <c r="EHS146" s="17"/>
      <c r="EHT146" s="17"/>
      <c r="EHU146" s="17"/>
      <c r="EHV146" s="17"/>
      <c r="EHW146" s="17"/>
      <c r="EHX146" s="17"/>
      <c r="EHY146" s="17"/>
      <c r="EHZ146" s="17"/>
      <c r="EIA146" s="17"/>
      <c r="EIB146" s="17"/>
      <c r="EIC146" s="17"/>
      <c r="EID146" s="17"/>
      <c r="EIE146" s="17"/>
      <c r="EIF146" s="17"/>
      <c r="EIG146" s="17"/>
      <c r="EIH146" s="17"/>
      <c r="EII146" s="17"/>
      <c r="EIJ146" s="17"/>
      <c r="EIK146" s="17"/>
      <c r="EIL146" s="17"/>
      <c r="EIM146" s="17"/>
      <c r="EIN146" s="17"/>
      <c r="EIO146" s="17"/>
      <c r="EIP146" s="17"/>
      <c r="EIQ146" s="17"/>
      <c r="EIR146" s="17"/>
      <c r="EIS146" s="17"/>
      <c r="EIT146" s="17"/>
      <c r="EIU146" s="17"/>
      <c r="EIV146" s="17"/>
      <c r="EIW146" s="17"/>
      <c r="EIX146" s="17"/>
      <c r="EIY146" s="17"/>
      <c r="EIZ146" s="17"/>
      <c r="EJA146" s="17"/>
      <c r="EJB146" s="17"/>
      <c r="EJC146" s="17"/>
      <c r="EJD146" s="17"/>
      <c r="EJE146" s="17"/>
      <c r="EJF146" s="17"/>
      <c r="EJG146" s="17"/>
      <c r="EJH146" s="17"/>
      <c r="EJI146" s="17"/>
      <c r="EJJ146" s="17"/>
      <c r="EJK146" s="17"/>
      <c r="EJL146" s="17"/>
      <c r="EJM146" s="17"/>
      <c r="EJN146" s="17"/>
      <c r="EJO146" s="17"/>
      <c r="EJP146" s="17"/>
      <c r="EJQ146" s="17"/>
      <c r="EJR146" s="17"/>
      <c r="EJS146" s="17"/>
      <c r="EJT146" s="17"/>
      <c r="EJU146" s="17"/>
      <c r="EJV146" s="17"/>
      <c r="EJW146" s="17"/>
      <c r="EJX146" s="17"/>
      <c r="EJY146" s="17"/>
      <c r="EJZ146" s="17"/>
      <c r="EKA146" s="17"/>
      <c r="EKB146" s="17"/>
      <c r="EKC146" s="17"/>
      <c r="EKD146" s="17"/>
      <c r="EKE146" s="17"/>
      <c r="EKF146" s="17"/>
      <c r="EKG146" s="17"/>
      <c r="EKH146" s="17"/>
      <c r="EKI146" s="17"/>
      <c r="EKJ146" s="17"/>
      <c r="EKK146" s="17"/>
      <c r="EKL146" s="17"/>
      <c r="EKM146" s="17"/>
      <c r="EKN146" s="17"/>
      <c r="EKO146" s="17"/>
      <c r="EKP146" s="17"/>
      <c r="EKQ146" s="17"/>
      <c r="EKR146" s="17"/>
      <c r="EKS146" s="17"/>
      <c r="EKT146" s="17"/>
      <c r="EKU146" s="17"/>
      <c r="EKV146" s="17"/>
      <c r="EKW146" s="17"/>
      <c r="EKX146" s="17"/>
      <c r="EKY146" s="17"/>
      <c r="EKZ146" s="17"/>
      <c r="ELA146" s="17"/>
      <c r="ELB146" s="17"/>
      <c r="ELC146" s="17"/>
      <c r="ELD146" s="17"/>
      <c r="ELE146" s="17"/>
      <c r="ELF146" s="17"/>
      <c r="ELG146" s="17"/>
      <c r="ELH146" s="17"/>
      <c r="ELI146" s="17"/>
      <c r="ELJ146" s="17"/>
      <c r="ELK146" s="17"/>
      <c r="ELL146" s="17"/>
      <c r="ELM146" s="17"/>
      <c r="ELN146" s="17"/>
      <c r="ELO146" s="17"/>
      <c r="ELP146" s="17"/>
      <c r="ELQ146" s="17"/>
      <c r="ELR146" s="17"/>
      <c r="ELS146" s="17"/>
      <c r="ELT146" s="17"/>
      <c r="ELU146" s="17"/>
      <c r="ELV146" s="17"/>
      <c r="ELW146" s="17"/>
      <c r="ELX146" s="17"/>
      <c r="ELY146" s="17"/>
      <c r="ELZ146" s="17"/>
      <c r="EMA146" s="17"/>
      <c r="EMB146" s="17"/>
      <c r="EMC146" s="17"/>
      <c r="EMD146" s="17"/>
      <c r="EME146" s="17"/>
      <c r="EMF146" s="17"/>
      <c r="EMG146" s="17"/>
      <c r="EMH146" s="17"/>
      <c r="EMI146" s="17"/>
      <c r="EMJ146" s="17"/>
      <c r="EMK146" s="17"/>
      <c r="EML146" s="17"/>
      <c r="EMM146" s="17"/>
      <c r="EMN146" s="17"/>
      <c r="EMO146" s="17"/>
      <c r="EMP146" s="17"/>
      <c r="EMQ146" s="17"/>
      <c r="EMR146" s="17"/>
      <c r="EMS146" s="17"/>
      <c r="EMT146" s="17"/>
      <c r="EMU146" s="17"/>
      <c r="EMV146" s="17"/>
      <c r="EMW146" s="17"/>
      <c r="EMX146" s="17"/>
      <c r="EMY146" s="17"/>
      <c r="EMZ146" s="17"/>
      <c r="ENA146" s="17"/>
      <c r="ENB146" s="17"/>
      <c r="ENC146" s="17"/>
      <c r="END146" s="17"/>
      <c r="ENE146" s="17"/>
      <c r="ENF146" s="17"/>
      <c r="ENG146" s="17"/>
      <c r="ENH146" s="17"/>
      <c r="ENI146" s="17"/>
      <c r="ENJ146" s="17"/>
      <c r="ENK146" s="17"/>
      <c r="ENL146" s="17"/>
      <c r="ENM146" s="17"/>
      <c r="ENN146" s="17"/>
      <c r="ENO146" s="17"/>
      <c r="ENP146" s="17"/>
      <c r="ENQ146" s="17"/>
      <c r="ENR146" s="17"/>
      <c r="ENS146" s="17"/>
      <c r="ENT146" s="17"/>
      <c r="ENU146" s="17"/>
      <c r="ENV146" s="17"/>
      <c r="ENW146" s="17"/>
      <c r="ENX146" s="17"/>
      <c r="ENY146" s="17"/>
      <c r="ENZ146" s="17"/>
      <c r="EOA146" s="17"/>
      <c r="EOB146" s="17"/>
      <c r="EOC146" s="17"/>
      <c r="EOD146" s="17"/>
      <c r="EOE146" s="17"/>
      <c r="EOF146" s="17"/>
      <c r="EOG146" s="17"/>
      <c r="EOH146" s="17"/>
      <c r="EOI146" s="17"/>
      <c r="EOJ146" s="17"/>
      <c r="EOK146" s="17"/>
      <c r="EOL146" s="17"/>
      <c r="EOM146" s="17"/>
      <c r="EON146" s="17"/>
      <c r="EOO146" s="17"/>
      <c r="EOP146" s="17"/>
      <c r="EOQ146" s="17"/>
      <c r="EOR146" s="17"/>
      <c r="EOS146" s="17"/>
      <c r="EOT146" s="17"/>
      <c r="EOU146" s="17"/>
      <c r="EOV146" s="17"/>
      <c r="EOW146" s="17"/>
      <c r="EOX146" s="17"/>
      <c r="EOY146" s="17"/>
      <c r="EOZ146" s="17"/>
      <c r="EPA146" s="17"/>
      <c r="EPB146" s="17"/>
      <c r="EPC146" s="17"/>
      <c r="EPD146" s="17"/>
      <c r="EPE146" s="17"/>
      <c r="EPF146" s="17"/>
      <c r="EPG146" s="17"/>
      <c r="EPH146" s="17"/>
      <c r="EPI146" s="17"/>
      <c r="EPJ146" s="17"/>
      <c r="EPK146" s="17"/>
      <c r="EPL146" s="17"/>
      <c r="EPM146" s="17"/>
      <c r="EPN146" s="17"/>
      <c r="EPO146" s="17"/>
      <c r="EPP146" s="17"/>
      <c r="EPQ146" s="17"/>
      <c r="EPR146" s="17"/>
      <c r="EPS146" s="17"/>
      <c r="EPT146" s="17"/>
      <c r="EPU146" s="17"/>
      <c r="EPV146" s="17"/>
      <c r="EPW146" s="17"/>
      <c r="EPX146" s="17"/>
      <c r="EPY146" s="17"/>
      <c r="EPZ146" s="17"/>
      <c r="EQA146" s="17"/>
      <c r="EQB146" s="17"/>
      <c r="EQC146" s="17"/>
      <c r="EQD146" s="17"/>
      <c r="EQE146" s="17"/>
      <c r="EQF146" s="17"/>
      <c r="EQG146" s="17"/>
      <c r="EQH146" s="17"/>
      <c r="EQI146" s="17"/>
      <c r="EQJ146" s="17"/>
      <c r="EQK146" s="17"/>
      <c r="EQL146" s="17"/>
      <c r="EQM146" s="17"/>
      <c r="EQN146" s="17"/>
      <c r="EQO146" s="17"/>
      <c r="EQP146" s="17"/>
      <c r="EQQ146" s="17"/>
      <c r="EQR146" s="17"/>
      <c r="EQS146" s="17"/>
      <c r="EQT146" s="17"/>
      <c r="EQU146" s="17"/>
      <c r="EQV146" s="17"/>
      <c r="EQW146" s="17"/>
      <c r="EQX146" s="17"/>
      <c r="EQY146" s="17"/>
      <c r="EQZ146" s="17"/>
      <c r="ERA146" s="17"/>
      <c r="ERB146" s="17"/>
      <c r="ERC146" s="17"/>
      <c r="ERD146" s="17"/>
      <c r="ERE146" s="17"/>
      <c r="ERF146" s="17"/>
      <c r="ERG146" s="17"/>
      <c r="ERH146" s="17"/>
      <c r="ERI146" s="17"/>
      <c r="ERJ146" s="17"/>
      <c r="ERK146" s="17"/>
      <c r="ERL146" s="17"/>
      <c r="ERM146" s="17"/>
      <c r="ERN146" s="17"/>
      <c r="ERO146" s="17"/>
      <c r="ERP146" s="17"/>
      <c r="ERQ146" s="17"/>
      <c r="ERR146" s="17"/>
      <c r="ERS146" s="17"/>
      <c r="ERT146" s="17"/>
      <c r="ERU146" s="17"/>
      <c r="ERV146" s="17"/>
      <c r="ERW146" s="17"/>
      <c r="ERX146" s="17"/>
      <c r="ERY146" s="17"/>
      <c r="ERZ146" s="17"/>
      <c r="ESA146" s="17"/>
      <c r="ESB146" s="17"/>
      <c r="ESC146" s="17"/>
      <c r="ESD146" s="17"/>
      <c r="ESE146" s="17"/>
      <c r="ESF146" s="17"/>
      <c r="ESG146" s="17"/>
      <c r="ESH146" s="17"/>
      <c r="ESI146" s="17"/>
      <c r="ESJ146" s="17"/>
      <c r="ESK146" s="17"/>
      <c r="ESL146" s="17"/>
      <c r="ESM146" s="17"/>
      <c r="ESN146" s="17"/>
      <c r="ESO146" s="17"/>
      <c r="ESP146" s="17"/>
      <c r="ESQ146" s="17"/>
      <c r="ESR146" s="17"/>
      <c r="ESS146" s="17"/>
      <c r="EST146" s="17"/>
      <c r="ESU146" s="17"/>
      <c r="ESV146" s="17"/>
      <c r="ESW146" s="17"/>
      <c r="ESX146" s="17"/>
      <c r="ESY146" s="17"/>
      <c r="ESZ146" s="17"/>
      <c r="ETA146" s="17"/>
      <c r="ETB146" s="17"/>
      <c r="ETC146" s="17"/>
      <c r="ETD146" s="17"/>
      <c r="ETE146" s="17"/>
      <c r="ETF146" s="17"/>
      <c r="ETG146" s="17"/>
      <c r="ETH146" s="17"/>
      <c r="ETI146" s="17"/>
      <c r="ETJ146" s="17"/>
      <c r="ETK146" s="17"/>
      <c r="ETL146" s="17"/>
      <c r="ETM146" s="17"/>
      <c r="ETN146" s="17"/>
      <c r="ETO146" s="17"/>
      <c r="ETP146" s="17"/>
      <c r="ETQ146" s="17"/>
      <c r="ETR146" s="17"/>
      <c r="ETS146" s="17"/>
      <c r="ETT146" s="17"/>
      <c r="ETU146" s="17"/>
      <c r="ETV146" s="17"/>
      <c r="ETW146" s="17"/>
      <c r="ETX146" s="17"/>
      <c r="ETY146" s="17"/>
      <c r="ETZ146" s="17"/>
      <c r="EUA146" s="17"/>
      <c r="EUB146" s="17"/>
      <c r="EUC146" s="17"/>
      <c r="EUD146" s="17"/>
      <c r="EUE146" s="17"/>
      <c r="EUF146" s="17"/>
      <c r="EUG146" s="17"/>
      <c r="EUH146" s="17"/>
      <c r="EUI146" s="17"/>
      <c r="EUJ146" s="17"/>
      <c r="EUK146" s="17"/>
      <c r="EUL146" s="17"/>
      <c r="EUM146" s="17"/>
      <c r="EUN146" s="17"/>
      <c r="EUO146" s="17"/>
      <c r="EUP146" s="17"/>
      <c r="EUQ146" s="17"/>
      <c r="EUR146" s="17"/>
      <c r="EUS146" s="17"/>
      <c r="EUT146" s="17"/>
      <c r="EUU146" s="17"/>
      <c r="EUV146" s="17"/>
      <c r="EUW146" s="17"/>
      <c r="EUX146" s="17"/>
      <c r="EUY146" s="17"/>
      <c r="EUZ146" s="17"/>
      <c r="EVA146" s="17"/>
      <c r="EVB146" s="17"/>
      <c r="EVC146" s="17"/>
      <c r="EVD146" s="17"/>
      <c r="EVE146" s="17"/>
      <c r="EVF146" s="17"/>
      <c r="EVG146" s="17"/>
      <c r="EVH146" s="17"/>
      <c r="EVI146" s="17"/>
      <c r="EVJ146" s="17"/>
      <c r="EVK146" s="17"/>
      <c r="EVL146" s="17"/>
      <c r="EVM146" s="17"/>
      <c r="EVN146" s="17"/>
      <c r="EVO146" s="17"/>
      <c r="EVP146" s="17"/>
      <c r="EVQ146" s="17"/>
      <c r="EVR146" s="17"/>
      <c r="EVS146" s="17"/>
      <c r="EVT146" s="17"/>
      <c r="EVU146" s="17"/>
      <c r="EVV146" s="17"/>
      <c r="EVW146" s="17"/>
      <c r="EVX146" s="17"/>
      <c r="EVY146" s="17"/>
      <c r="EVZ146" s="17"/>
      <c r="EWA146" s="17"/>
      <c r="EWB146" s="17"/>
      <c r="EWC146" s="17"/>
      <c r="EWD146" s="17"/>
      <c r="EWE146" s="17"/>
      <c r="EWF146" s="17"/>
      <c r="EWG146" s="17"/>
      <c r="EWH146" s="17"/>
      <c r="EWI146" s="17"/>
      <c r="EWJ146" s="17"/>
      <c r="EWK146" s="17"/>
      <c r="EWL146" s="17"/>
      <c r="EWM146" s="17"/>
      <c r="EWN146" s="17"/>
      <c r="EWO146" s="17"/>
      <c r="EWP146" s="17"/>
      <c r="EWQ146" s="17"/>
      <c r="EWR146" s="17"/>
      <c r="EWS146" s="17"/>
      <c r="EWT146" s="17"/>
      <c r="EWU146" s="17"/>
      <c r="EWV146" s="17"/>
      <c r="EWW146" s="17"/>
      <c r="EWX146" s="17"/>
      <c r="EWY146" s="17"/>
      <c r="EWZ146" s="17"/>
      <c r="EXA146" s="17"/>
      <c r="EXB146" s="17"/>
      <c r="EXC146" s="17"/>
      <c r="EXD146" s="17"/>
      <c r="EXE146" s="17"/>
      <c r="EXF146" s="17"/>
      <c r="EXG146" s="17"/>
      <c r="EXH146" s="17"/>
      <c r="EXI146" s="17"/>
      <c r="EXJ146" s="17"/>
      <c r="EXK146" s="17"/>
      <c r="EXL146" s="17"/>
      <c r="EXM146" s="17"/>
      <c r="EXN146" s="17"/>
      <c r="EXO146" s="17"/>
      <c r="EXP146" s="17"/>
      <c r="EXQ146" s="17"/>
      <c r="EXR146" s="17"/>
      <c r="EXS146" s="17"/>
      <c r="EXT146" s="17"/>
      <c r="EXU146" s="17"/>
      <c r="EXV146" s="17"/>
      <c r="EXW146" s="17"/>
      <c r="EXX146" s="17"/>
      <c r="EXY146" s="17"/>
      <c r="EXZ146" s="17"/>
      <c r="EYA146" s="17"/>
      <c r="EYB146" s="17"/>
      <c r="EYC146" s="17"/>
      <c r="EYD146" s="17"/>
      <c r="EYE146" s="17"/>
      <c r="EYF146" s="17"/>
      <c r="EYG146" s="17"/>
      <c r="EYH146" s="17"/>
      <c r="EYI146" s="17"/>
      <c r="EYJ146" s="17"/>
      <c r="EYK146" s="17"/>
      <c r="EYL146" s="17"/>
      <c r="EYM146" s="17"/>
      <c r="EYN146" s="17"/>
      <c r="EYO146" s="17"/>
      <c r="EYP146" s="17"/>
      <c r="EYQ146" s="17"/>
      <c r="EYR146" s="17"/>
      <c r="EYS146" s="17"/>
      <c r="EYT146" s="17"/>
      <c r="EYU146" s="17"/>
      <c r="EYV146" s="17"/>
      <c r="EYW146" s="17"/>
      <c r="EYX146" s="17"/>
      <c r="EYY146" s="17"/>
      <c r="EYZ146" s="17"/>
      <c r="EZA146" s="17"/>
      <c r="EZB146" s="17"/>
      <c r="EZC146" s="17"/>
      <c r="EZD146" s="17"/>
      <c r="EZE146" s="17"/>
      <c r="EZF146" s="17"/>
      <c r="EZG146" s="17"/>
      <c r="EZH146" s="17"/>
      <c r="EZI146" s="17"/>
      <c r="EZJ146" s="17"/>
      <c r="EZK146" s="17"/>
      <c r="EZL146" s="17"/>
      <c r="EZM146" s="17"/>
      <c r="EZN146" s="17"/>
      <c r="EZO146" s="17"/>
      <c r="EZP146" s="17"/>
      <c r="EZQ146" s="17"/>
      <c r="EZR146" s="17"/>
      <c r="EZS146" s="17"/>
      <c r="EZT146" s="17"/>
      <c r="EZU146" s="17"/>
      <c r="EZV146" s="17"/>
      <c r="EZW146" s="17"/>
      <c r="EZX146" s="17"/>
      <c r="EZY146" s="17"/>
      <c r="EZZ146" s="17"/>
      <c r="FAA146" s="17"/>
      <c r="FAB146" s="17"/>
      <c r="FAC146" s="17"/>
      <c r="FAD146" s="17"/>
      <c r="FAE146" s="17"/>
      <c r="FAF146" s="17"/>
      <c r="FAG146" s="17"/>
      <c r="FAH146" s="17"/>
      <c r="FAI146" s="17"/>
      <c r="FAJ146" s="17"/>
      <c r="FAK146" s="17"/>
      <c r="FAL146" s="17"/>
      <c r="FAM146" s="17"/>
      <c r="FAN146" s="17"/>
      <c r="FAO146" s="17"/>
      <c r="FAP146" s="17"/>
      <c r="FAQ146" s="17"/>
      <c r="FAR146" s="17"/>
      <c r="FAS146" s="17"/>
      <c r="FAT146" s="17"/>
      <c r="FAU146" s="17"/>
      <c r="FAV146" s="17"/>
      <c r="FAW146" s="17"/>
      <c r="FAX146" s="17"/>
      <c r="FAY146" s="17"/>
      <c r="FAZ146" s="17"/>
      <c r="FBA146" s="17"/>
      <c r="FBB146" s="17"/>
      <c r="FBC146" s="17"/>
      <c r="FBD146" s="17"/>
      <c r="FBE146" s="17"/>
      <c r="FBF146" s="17"/>
      <c r="FBG146" s="17"/>
      <c r="FBH146" s="17"/>
      <c r="FBI146" s="17"/>
      <c r="FBJ146" s="17"/>
      <c r="FBK146" s="17"/>
      <c r="FBL146" s="17"/>
      <c r="FBM146" s="17"/>
      <c r="FBN146" s="17"/>
      <c r="FBO146" s="17"/>
      <c r="FBP146" s="17"/>
      <c r="FBQ146" s="17"/>
      <c r="FBR146" s="17"/>
      <c r="FBS146" s="17"/>
      <c r="FBT146" s="17"/>
      <c r="FBU146" s="17"/>
      <c r="FBV146" s="17"/>
      <c r="FBW146" s="17"/>
      <c r="FBX146" s="17"/>
      <c r="FBY146" s="17"/>
      <c r="FBZ146" s="17"/>
      <c r="FCA146" s="17"/>
      <c r="FCB146" s="17"/>
      <c r="FCC146" s="17"/>
      <c r="FCD146" s="17"/>
      <c r="FCE146" s="17"/>
      <c r="FCF146" s="17"/>
      <c r="FCG146" s="17"/>
      <c r="FCH146" s="17"/>
      <c r="FCI146" s="17"/>
      <c r="FCJ146" s="17"/>
      <c r="FCK146" s="17"/>
      <c r="FCL146" s="17"/>
      <c r="FCM146" s="17"/>
      <c r="FCN146" s="17"/>
      <c r="FCO146" s="17"/>
      <c r="FCP146" s="17"/>
      <c r="FCQ146" s="17"/>
      <c r="FCR146" s="17"/>
      <c r="FCS146" s="17"/>
      <c r="FCT146" s="17"/>
      <c r="FCU146" s="17"/>
      <c r="FCV146" s="17"/>
      <c r="FCW146" s="17"/>
      <c r="FCX146" s="17"/>
      <c r="FCY146" s="17"/>
      <c r="FCZ146" s="17"/>
      <c r="FDA146" s="17"/>
      <c r="FDB146" s="17"/>
      <c r="FDC146" s="17"/>
      <c r="FDD146" s="17"/>
      <c r="FDE146" s="17"/>
      <c r="FDF146" s="17"/>
      <c r="FDG146" s="17"/>
      <c r="FDH146" s="17"/>
      <c r="FDI146" s="17"/>
      <c r="FDJ146" s="17"/>
      <c r="FDK146" s="17"/>
      <c r="FDL146" s="17"/>
      <c r="FDM146" s="17"/>
      <c r="FDN146" s="17"/>
      <c r="FDO146" s="17"/>
      <c r="FDP146" s="17"/>
      <c r="FDQ146" s="17"/>
      <c r="FDR146" s="17"/>
      <c r="FDS146" s="17"/>
      <c r="FDT146" s="17"/>
      <c r="FDU146" s="17"/>
      <c r="FDV146" s="17"/>
      <c r="FDW146" s="17"/>
      <c r="FDX146" s="17"/>
      <c r="FDY146" s="17"/>
      <c r="FDZ146" s="17"/>
      <c r="FEA146" s="17"/>
      <c r="FEB146" s="17"/>
      <c r="FEC146" s="17"/>
      <c r="FED146" s="17"/>
      <c r="FEE146" s="17"/>
      <c r="FEF146" s="17"/>
      <c r="FEG146" s="17"/>
      <c r="FEH146" s="17"/>
      <c r="FEI146" s="17"/>
      <c r="FEJ146" s="17"/>
      <c r="FEK146" s="17"/>
      <c r="FEL146" s="17"/>
      <c r="FEM146" s="17"/>
      <c r="FEN146" s="17"/>
      <c r="FEO146" s="17"/>
      <c r="FEP146" s="17"/>
      <c r="FEQ146" s="17"/>
      <c r="FER146" s="17"/>
      <c r="FES146" s="17"/>
      <c r="FET146" s="17"/>
      <c r="FEU146" s="17"/>
      <c r="FEV146" s="17"/>
      <c r="FEW146" s="17"/>
      <c r="FEX146" s="17"/>
      <c r="FEY146" s="17"/>
      <c r="FEZ146" s="17"/>
      <c r="FFA146" s="17"/>
      <c r="FFB146" s="17"/>
      <c r="FFC146" s="17"/>
      <c r="FFD146" s="17"/>
      <c r="FFE146" s="17"/>
      <c r="FFF146" s="17"/>
      <c r="FFG146" s="17"/>
      <c r="FFH146" s="17"/>
      <c r="FFI146" s="17"/>
      <c r="FFJ146" s="17"/>
      <c r="FFK146" s="17"/>
      <c r="FFL146" s="17"/>
      <c r="FFM146" s="17"/>
      <c r="FFN146" s="17"/>
      <c r="FFO146" s="17"/>
      <c r="FFP146" s="17"/>
      <c r="FFQ146" s="17"/>
      <c r="FFR146" s="17"/>
      <c r="FFS146" s="17"/>
      <c r="FFT146" s="17"/>
      <c r="FFU146" s="17"/>
      <c r="FFV146" s="17"/>
      <c r="FFW146" s="17"/>
      <c r="FFX146" s="17"/>
      <c r="FFY146" s="17"/>
      <c r="FFZ146" s="17"/>
      <c r="FGA146" s="17"/>
      <c r="FGB146" s="17"/>
      <c r="FGC146" s="17"/>
      <c r="FGD146" s="17"/>
      <c r="FGE146" s="17"/>
      <c r="FGF146" s="17"/>
      <c r="FGG146" s="17"/>
      <c r="FGH146" s="17"/>
      <c r="FGI146" s="17"/>
      <c r="FGJ146" s="17"/>
      <c r="FGK146" s="17"/>
      <c r="FGL146" s="17"/>
      <c r="FGM146" s="17"/>
      <c r="FGN146" s="17"/>
      <c r="FGO146" s="17"/>
      <c r="FGP146" s="17"/>
      <c r="FGQ146" s="17"/>
      <c r="FGR146" s="17"/>
      <c r="FGS146" s="17"/>
      <c r="FGT146" s="17"/>
      <c r="FGU146" s="17"/>
      <c r="FGV146" s="17"/>
      <c r="FGW146" s="17"/>
      <c r="FGX146" s="17"/>
      <c r="FGY146" s="17"/>
      <c r="FGZ146" s="17"/>
      <c r="FHA146" s="17"/>
      <c r="FHB146" s="17"/>
      <c r="FHC146" s="17"/>
      <c r="FHD146" s="17"/>
      <c r="FHE146" s="17"/>
      <c r="FHF146" s="17"/>
      <c r="FHG146" s="17"/>
      <c r="FHH146" s="17"/>
      <c r="FHI146" s="17"/>
      <c r="FHJ146" s="17"/>
      <c r="FHK146" s="17"/>
      <c r="FHL146" s="17"/>
      <c r="FHM146" s="17"/>
      <c r="FHN146" s="17"/>
      <c r="FHO146" s="17"/>
      <c r="FHP146" s="17"/>
      <c r="FHQ146" s="17"/>
      <c r="FHR146" s="17"/>
      <c r="FHS146" s="17"/>
      <c r="FHT146" s="17"/>
      <c r="FHU146" s="17"/>
      <c r="FHV146" s="17"/>
      <c r="FHW146" s="17"/>
      <c r="FHX146" s="17"/>
      <c r="FHY146" s="17"/>
      <c r="FHZ146" s="17"/>
      <c r="FIA146" s="17"/>
      <c r="FIB146" s="17"/>
      <c r="FIC146" s="17"/>
      <c r="FID146" s="17"/>
      <c r="FIE146" s="17"/>
      <c r="FIF146" s="17"/>
      <c r="FIG146" s="17"/>
      <c r="FIH146" s="17"/>
      <c r="FII146" s="17"/>
      <c r="FIJ146" s="17"/>
      <c r="FIK146" s="17"/>
      <c r="FIL146" s="17"/>
      <c r="FIM146" s="17"/>
      <c r="FIN146" s="17"/>
      <c r="FIO146" s="17"/>
      <c r="FIP146" s="17"/>
      <c r="FIQ146" s="17"/>
      <c r="FIR146" s="17"/>
      <c r="FIS146" s="17"/>
      <c r="FIT146" s="17"/>
      <c r="FIU146" s="17"/>
      <c r="FIV146" s="17"/>
      <c r="FIW146" s="17"/>
      <c r="FIX146" s="17"/>
      <c r="FIY146" s="17"/>
      <c r="FIZ146" s="17"/>
      <c r="FJA146" s="17"/>
      <c r="FJB146" s="17"/>
      <c r="FJC146" s="17"/>
      <c r="FJD146" s="17"/>
      <c r="FJE146" s="17"/>
      <c r="FJF146" s="17"/>
      <c r="FJG146" s="17"/>
      <c r="FJH146" s="17"/>
      <c r="FJI146" s="17"/>
      <c r="FJJ146" s="17"/>
      <c r="FJK146" s="17"/>
      <c r="FJL146" s="17"/>
      <c r="FJM146" s="17"/>
      <c r="FJN146" s="17"/>
      <c r="FJO146" s="17"/>
      <c r="FJP146" s="17"/>
      <c r="FJQ146" s="17"/>
      <c r="FJR146" s="17"/>
      <c r="FJS146" s="17"/>
      <c r="FJT146" s="17"/>
      <c r="FJU146" s="17"/>
      <c r="FJV146" s="17"/>
      <c r="FJW146" s="17"/>
      <c r="FJX146" s="17"/>
      <c r="FJY146" s="17"/>
      <c r="FJZ146" s="17"/>
      <c r="FKA146" s="17"/>
      <c r="FKB146" s="17"/>
      <c r="FKC146" s="17"/>
      <c r="FKD146" s="17"/>
      <c r="FKE146" s="17"/>
      <c r="FKF146" s="17"/>
      <c r="FKG146" s="17"/>
      <c r="FKH146" s="17"/>
      <c r="FKI146" s="17"/>
      <c r="FKJ146" s="17"/>
      <c r="FKK146" s="17"/>
      <c r="FKL146" s="17"/>
      <c r="FKM146" s="17"/>
      <c r="FKN146" s="17"/>
      <c r="FKO146" s="17"/>
      <c r="FKP146" s="17"/>
      <c r="FKQ146" s="17"/>
      <c r="FKR146" s="17"/>
      <c r="FKS146" s="17"/>
      <c r="FKT146" s="17"/>
      <c r="FKU146" s="17"/>
      <c r="FKV146" s="17"/>
      <c r="FKW146" s="17"/>
      <c r="FKX146" s="17"/>
      <c r="FKY146" s="17"/>
      <c r="FKZ146" s="17"/>
      <c r="FLA146" s="17"/>
      <c r="FLB146" s="17"/>
      <c r="FLC146" s="17"/>
      <c r="FLD146" s="17"/>
      <c r="FLE146" s="17"/>
      <c r="FLF146" s="17"/>
      <c r="FLG146" s="17"/>
      <c r="FLH146" s="17"/>
      <c r="FLI146" s="17"/>
      <c r="FLJ146" s="17"/>
      <c r="FLK146" s="17"/>
      <c r="FLL146" s="17"/>
      <c r="FLM146" s="17"/>
      <c r="FLN146" s="17"/>
      <c r="FLO146" s="17"/>
      <c r="FLP146" s="17"/>
      <c r="FLQ146" s="17"/>
      <c r="FLR146" s="17"/>
      <c r="FLS146" s="17"/>
      <c r="FLT146" s="17"/>
      <c r="FLU146" s="17"/>
      <c r="FLV146" s="17"/>
      <c r="FLW146" s="17"/>
      <c r="FLX146" s="17"/>
      <c r="FLY146" s="17"/>
      <c r="FLZ146" s="17"/>
      <c r="FMA146" s="17"/>
      <c r="FMB146" s="17"/>
      <c r="FMC146" s="17"/>
      <c r="FMD146" s="17"/>
      <c r="FME146" s="17"/>
      <c r="FMF146" s="17"/>
      <c r="FMG146" s="17"/>
      <c r="FMH146" s="17"/>
      <c r="FMI146" s="17"/>
      <c r="FMJ146" s="17"/>
      <c r="FMK146" s="17"/>
      <c r="FML146" s="17"/>
      <c r="FMM146" s="17"/>
      <c r="FMN146" s="17"/>
      <c r="FMO146" s="17"/>
      <c r="FMP146" s="17"/>
      <c r="FMQ146" s="17"/>
      <c r="FMR146" s="17"/>
      <c r="FMS146" s="17"/>
      <c r="FMT146" s="17"/>
      <c r="FMU146" s="17"/>
      <c r="FMV146" s="17"/>
      <c r="FMW146" s="17"/>
      <c r="FMX146" s="17"/>
      <c r="FMY146" s="17"/>
      <c r="FMZ146" s="17"/>
      <c r="FNA146" s="17"/>
      <c r="FNB146" s="17"/>
      <c r="FNC146" s="17"/>
      <c r="FND146" s="17"/>
      <c r="FNE146" s="17"/>
      <c r="FNF146" s="17"/>
      <c r="FNG146" s="17"/>
      <c r="FNH146" s="17"/>
      <c r="FNI146" s="17"/>
      <c r="FNJ146" s="17"/>
      <c r="FNK146" s="17"/>
      <c r="FNL146" s="17"/>
      <c r="FNM146" s="17"/>
      <c r="FNN146" s="17"/>
      <c r="FNO146" s="17"/>
      <c r="FNP146" s="17"/>
      <c r="FNQ146" s="17"/>
      <c r="FNR146" s="17"/>
      <c r="FNS146" s="17"/>
      <c r="FNT146" s="17"/>
      <c r="FNU146" s="17"/>
      <c r="FNV146" s="17"/>
      <c r="FNW146" s="17"/>
      <c r="FNX146" s="17"/>
      <c r="FNY146" s="17"/>
      <c r="FNZ146" s="17"/>
      <c r="FOA146" s="17"/>
      <c r="FOB146" s="17"/>
      <c r="FOC146" s="17"/>
      <c r="FOD146" s="17"/>
      <c r="FOE146" s="17"/>
      <c r="FOF146" s="17"/>
      <c r="FOG146" s="17"/>
      <c r="FOH146" s="17"/>
      <c r="FOI146" s="17"/>
      <c r="FOJ146" s="17"/>
      <c r="FOK146" s="17"/>
      <c r="FOL146" s="17"/>
      <c r="FOM146" s="17"/>
      <c r="FON146" s="17"/>
      <c r="FOO146" s="17"/>
      <c r="FOP146" s="17"/>
      <c r="FOQ146" s="17"/>
      <c r="FOR146" s="17"/>
      <c r="FOS146" s="17"/>
      <c r="FOT146" s="17"/>
      <c r="FOU146" s="17"/>
      <c r="FOV146" s="17"/>
      <c r="FOW146" s="17"/>
      <c r="FOX146" s="17"/>
      <c r="FOY146" s="17"/>
      <c r="FOZ146" s="17"/>
      <c r="FPA146" s="17"/>
      <c r="FPB146" s="17"/>
      <c r="FPC146" s="17"/>
      <c r="FPD146" s="17"/>
      <c r="FPE146" s="17"/>
      <c r="FPF146" s="17"/>
      <c r="FPG146" s="17"/>
      <c r="FPH146" s="17"/>
      <c r="FPI146" s="17"/>
      <c r="FPJ146" s="17"/>
      <c r="FPK146" s="17"/>
      <c r="FPL146" s="17"/>
      <c r="FPM146" s="17"/>
      <c r="FPN146" s="17"/>
      <c r="FPO146" s="17"/>
      <c r="FPP146" s="17"/>
      <c r="FPQ146" s="17"/>
      <c r="FPR146" s="17"/>
      <c r="FPS146" s="17"/>
      <c r="FPT146" s="17"/>
      <c r="FPU146" s="17"/>
      <c r="FPV146" s="17"/>
      <c r="FPW146" s="17"/>
      <c r="FPX146" s="17"/>
      <c r="FPY146" s="17"/>
      <c r="FPZ146" s="17"/>
      <c r="FQA146" s="17"/>
      <c r="FQB146" s="17"/>
      <c r="FQC146" s="17"/>
      <c r="FQD146" s="17"/>
      <c r="FQE146" s="17"/>
      <c r="FQF146" s="17"/>
      <c r="FQG146" s="17"/>
      <c r="FQH146" s="17"/>
      <c r="FQI146" s="17"/>
      <c r="FQJ146" s="17"/>
      <c r="FQK146" s="17"/>
      <c r="FQL146" s="17"/>
      <c r="FQM146" s="17"/>
      <c r="FQN146" s="17"/>
      <c r="FQO146" s="17"/>
      <c r="FQP146" s="17"/>
      <c r="FQQ146" s="17"/>
      <c r="FQR146" s="17"/>
      <c r="FQS146" s="17"/>
      <c r="FQT146" s="17"/>
      <c r="FQU146" s="17"/>
      <c r="FQV146" s="17"/>
      <c r="FQW146" s="17"/>
      <c r="FQX146" s="17"/>
      <c r="FQY146" s="17"/>
      <c r="FQZ146" s="17"/>
      <c r="FRA146" s="17"/>
      <c r="FRB146" s="17"/>
      <c r="FRC146" s="17"/>
      <c r="FRD146" s="17"/>
      <c r="FRE146" s="17"/>
      <c r="FRF146" s="17"/>
      <c r="FRG146" s="17"/>
      <c r="FRH146" s="17"/>
      <c r="FRI146" s="17"/>
      <c r="FRJ146" s="17"/>
      <c r="FRK146" s="17"/>
      <c r="FRL146" s="17"/>
      <c r="FRM146" s="17"/>
      <c r="FRN146" s="17"/>
      <c r="FRO146" s="17"/>
      <c r="FRP146" s="17"/>
      <c r="FRQ146" s="17"/>
      <c r="FRR146" s="17"/>
      <c r="FRS146" s="17"/>
      <c r="FRT146" s="17"/>
      <c r="FRU146" s="17"/>
      <c r="FRV146" s="17"/>
      <c r="FRW146" s="17"/>
      <c r="FRX146" s="17"/>
      <c r="FRY146" s="17"/>
      <c r="FRZ146" s="17"/>
      <c r="FSA146" s="17"/>
      <c r="FSB146" s="17"/>
      <c r="FSC146" s="17"/>
      <c r="FSD146" s="17"/>
      <c r="FSE146" s="17"/>
      <c r="FSF146" s="17"/>
      <c r="FSG146" s="17"/>
      <c r="FSH146" s="17"/>
      <c r="FSI146" s="17"/>
      <c r="FSJ146" s="17"/>
      <c r="FSK146" s="17"/>
      <c r="FSL146" s="17"/>
      <c r="FSM146" s="17"/>
      <c r="FSN146" s="17"/>
      <c r="FSO146" s="17"/>
      <c r="FSP146" s="17"/>
      <c r="FSQ146" s="17"/>
      <c r="FSR146" s="17"/>
      <c r="FSS146" s="17"/>
      <c r="FST146" s="17"/>
      <c r="FSU146" s="17"/>
      <c r="FSV146" s="17"/>
      <c r="FSW146" s="17"/>
      <c r="FSX146" s="17"/>
      <c r="FSY146" s="17"/>
      <c r="FSZ146" s="17"/>
      <c r="FTA146" s="17"/>
      <c r="FTB146" s="17"/>
      <c r="FTC146" s="17"/>
      <c r="FTD146" s="17"/>
      <c r="FTE146" s="17"/>
      <c r="FTF146" s="17"/>
      <c r="FTG146" s="17"/>
      <c r="FTH146" s="17"/>
      <c r="FTI146" s="17"/>
      <c r="FTJ146" s="17"/>
      <c r="FTK146" s="17"/>
      <c r="FTL146" s="17"/>
      <c r="FTM146" s="17"/>
      <c r="FTN146" s="17"/>
      <c r="FTO146" s="17"/>
      <c r="FTP146" s="17"/>
      <c r="FTQ146" s="17"/>
      <c r="FTR146" s="17"/>
      <c r="FTS146" s="17"/>
      <c r="FTT146" s="17"/>
      <c r="FTU146" s="17"/>
      <c r="FTV146" s="17"/>
      <c r="FTW146" s="17"/>
      <c r="FTX146" s="17"/>
      <c r="FTY146" s="17"/>
      <c r="FTZ146" s="17"/>
      <c r="FUA146" s="17"/>
      <c r="FUB146" s="17"/>
      <c r="FUC146" s="17"/>
      <c r="FUD146" s="17"/>
      <c r="FUE146" s="17"/>
      <c r="FUF146" s="17"/>
      <c r="FUG146" s="17"/>
      <c r="FUH146" s="17"/>
      <c r="FUI146" s="17"/>
      <c r="FUJ146" s="17"/>
      <c r="FUK146" s="17"/>
      <c r="FUL146" s="17"/>
      <c r="FUM146" s="17"/>
      <c r="FUN146" s="17"/>
      <c r="FUO146" s="17"/>
      <c r="FUP146" s="17"/>
      <c r="FUQ146" s="17"/>
      <c r="FUR146" s="17"/>
      <c r="FUS146" s="17"/>
      <c r="FUT146" s="17"/>
      <c r="FUU146" s="17"/>
      <c r="FUV146" s="17"/>
      <c r="FUW146" s="17"/>
      <c r="FUX146" s="17"/>
      <c r="FUY146" s="17"/>
      <c r="FUZ146" s="17"/>
      <c r="FVA146" s="17"/>
      <c r="FVB146" s="17"/>
      <c r="FVC146" s="17"/>
      <c r="FVD146" s="17"/>
      <c r="FVE146" s="17"/>
      <c r="FVF146" s="17"/>
      <c r="FVG146" s="17"/>
      <c r="FVH146" s="17"/>
      <c r="FVI146" s="17"/>
      <c r="FVJ146" s="17"/>
      <c r="FVK146" s="17"/>
      <c r="FVL146" s="17"/>
      <c r="FVM146" s="17"/>
      <c r="FVN146" s="17"/>
      <c r="FVO146" s="17"/>
      <c r="FVP146" s="17"/>
      <c r="FVQ146" s="17"/>
      <c r="FVR146" s="17"/>
      <c r="FVS146" s="17"/>
      <c r="FVT146" s="17"/>
      <c r="FVU146" s="17"/>
      <c r="FVV146" s="17"/>
      <c r="FVW146" s="17"/>
      <c r="FVX146" s="17"/>
      <c r="FVY146" s="17"/>
      <c r="FVZ146" s="17"/>
      <c r="FWA146" s="17"/>
      <c r="FWB146" s="17"/>
      <c r="FWC146" s="17"/>
      <c r="FWD146" s="17"/>
      <c r="FWE146" s="17"/>
      <c r="FWF146" s="17"/>
      <c r="FWG146" s="17"/>
      <c r="FWH146" s="17"/>
      <c r="FWI146" s="17"/>
      <c r="FWJ146" s="17"/>
      <c r="FWK146" s="17"/>
      <c r="FWL146" s="17"/>
      <c r="FWM146" s="17"/>
      <c r="FWN146" s="17"/>
      <c r="FWO146" s="17"/>
      <c r="FWP146" s="17"/>
      <c r="FWQ146" s="17"/>
      <c r="FWR146" s="17"/>
      <c r="FWS146" s="17"/>
      <c r="FWT146" s="17"/>
      <c r="FWU146" s="17"/>
      <c r="FWV146" s="17"/>
      <c r="FWW146" s="17"/>
      <c r="FWX146" s="17"/>
      <c r="FWY146" s="17"/>
      <c r="FWZ146" s="17"/>
      <c r="FXA146" s="17"/>
      <c r="FXB146" s="17"/>
      <c r="FXC146" s="17"/>
      <c r="FXD146" s="17"/>
      <c r="FXE146" s="17"/>
      <c r="FXF146" s="17"/>
      <c r="FXG146" s="17"/>
      <c r="FXH146" s="17"/>
      <c r="FXI146" s="17"/>
      <c r="FXJ146" s="17"/>
      <c r="FXK146" s="17"/>
      <c r="FXL146" s="17"/>
      <c r="FXM146" s="17"/>
      <c r="FXN146" s="17"/>
      <c r="FXO146" s="17"/>
      <c r="FXP146" s="17"/>
      <c r="FXQ146" s="17"/>
      <c r="FXR146" s="17"/>
      <c r="FXS146" s="17"/>
      <c r="FXT146" s="17"/>
      <c r="FXU146" s="17"/>
      <c r="FXV146" s="17"/>
      <c r="FXW146" s="17"/>
      <c r="FXX146" s="17"/>
      <c r="FXY146" s="17"/>
      <c r="FXZ146" s="17"/>
      <c r="FYA146" s="17"/>
      <c r="FYB146" s="17"/>
      <c r="FYC146" s="17"/>
      <c r="FYD146" s="17"/>
      <c r="FYE146" s="17"/>
      <c r="FYF146" s="17"/>
      <c r="FYG146" s="17"/>
      <c r="FYH146" s="17"/>
      <c r="FYI146" s="17"/>
      <c r="FYJ146" s="17"/>
      <c r="FYK146" s="17"/>
      <c r="FYL146" s="17"/>
      <c r="FYM146" s="17"/>
      <c r="FYN146" s="17"/>
      <c r="FYO146" s="17"/>
      <c r="FYP146" s="17"/>
      <c r="FYQ146" s="17"/>
      <c r="FYR146" s="17"/>
      <c r="FYS146" s="17"/>
      <c r="FYT146" s="17"/>
      <c r="FYU146" s="17"/>
      <c r="FYV146" s="17"/>
      <c r="FYW146" s="17"/>
      <c r="FYX146" s="17"/>
      <c r="FYY146" s="17"/>
      <c r="FYZ146" s="17"/>
      <c r="FZA146" s="17"/>
      <c r="FZB146" s="17"/>
      <c r="FZC146" s="17"/>
      <c r="FZD146" s="17"/>
      <c r="FZE146" s="17"/>
      <c r="FZF146" s="17"/>
      <c r="FZG146" s="17"/>
      <c r="FZH146" s="17"/>
      <c r="FZI146" s="17"/>
      <c r="FZJ146" s="17"/>
      <c r="FZK146" s="17"/>
      <c r="FZL146" s="17"/>
      <c r="FZM146" s="17"/>
      <c r="FZN146" s="17"/>
      <c r="FZO146" s="17"/>
      <c r="FZP146" s="17"/>
      <c r="FZQ146" s="17"/>
      <c r="FZR146" s="17"/>
      <c r="FZS146" s="17"/>
      <c r="FZT146" s="17"/>
      <c r="FZU146" s="17"/>
      <c r="FZV146" s="17"/>
      <c r="FZW146" s="17"/>
      <c r="FZX146" s="17"/>
      <c r="FZY146" s="17"/>
      <c r="FZZ146" s="17"/>
      <c r="GAA146" s="17"/>
      <c r="GAB146" s="17"/>
      <c r="GAC146" s="17"/>
      <c r="GAD146" s="17"/>
      <c r="GAE146" s="17"/>
      <c r="GAF146" s="17"/>
      <c r="GAG146" s="17"/>
      <c r="GAH146" s="17"/>
      <c r="GAI146" s="17"/>
      <c r="GAJ146" s="17"/>
      <c r="GAK146" s="17"/>
      <c r="GAL146" s="17"/>
      <c r="GAM146" s="17"/>
      <c r="GAN146" s="17"/>
      <c r="GAO146" s="17"/>
      <c r="GAP146" s="17"/>
      <c r="GAQ146" s="17"/>
      <c r="GAR146" s="17"/>
      <c r="GAS146" s="17"/>
      <c r="GAT146" s="17"/>
      <c r="GAU146" s="17"/>
      <c r="GAV146" s="17"/>
      <c r="GAW146" s="17"/>
      <c r="GAX146" s="17"/>
      <c r="GAY146" s="17"/>
      <c r="GAZ146" s="17"/>
      <c r="GBA146" s="17"/>
      <c r="GBB146" s="17"/>
      <c r="GBC146" s="17"/>
      <c r="GBD146" s="17"/>
      <c r="GBE146" s="17"/>
      <c r="GBF146" s="17"/>
      <c r="GBG146" s="17"/>
      <c r="GBH146" s="17"/>
      <c r="GBI146" s="17"/>
      <c r="GBJ146" s="17"/>
      <c r="GBK146" s="17"/>
      <c r="GBL146" s="17"/>
      <c r="GBM146" s="17"/>
      <c r="GBN146" s="17"/>
      <c r="GBO146" s="17"/>
      <c r="GBP146" s="17"/>
      <c r="GBQ146" s="17"/>
      <c r="GBR146" s="17"/>
      <c r="GBS146" s="17"/>
      <c r="GBT146" s="17"/>
      <c r="GBU146" s="17"/>
      <c r="GBV146" s="17"/>
      <c r="GBW146" s="17"/>
      <c r="GBX146" s="17"/>
      <c r="GBY146" s="17"/>
      <c r="GBZ146" s="17"/>
      <c r="GCA146" s="17"/>
      <c r="GCB146" s="17"/>
      <c r="GCC146" s="17"/>
      <c r="GCD146" s="17"/>
      <c r="GCE146" s="17"/>
      <c r="GCF146" s="17"/>
      <c r="GCG146" s="17"/>
      <c r="GCH146" s="17"/>
      <c r="GCI146" s="17"/>
      <c r="GCJ146" s="17"/>
      <c r="GCK146" s="17"/>
      <c r="GCL146" s="17"/>
      <c r="GCM146" s="17"/>
      <c r="GCN146" s="17"/>
      <c r="GCO146" s="17"/>
      <c r="GCP146" s="17"/>
      <c r="GCQ146" s="17"/>
      <c r="GCR146" s="17"/>
      <c r="GCS146" s="17"/>
      <c r="GCT146" s="17"/>
      <c r="GCU146" s="17"/>
      <c r="GCV146" s="17"/>
      <c r="GCW146" s="17"/>
      <c r="GCX146" s="17"/>
      <c r="GCY146" s="17"/>
      <c r="GCZ146" s="17"/>
      <c r="GDA146" s="17"/>
      <c r="GDB146" s="17"/>
      <c r="GDC146" s="17"/>
      <c r="GDD146" s="17"/>
      <c r="GDE146" s="17"/>
      <c r="GDF146" s="17"/>
      <c r="GDG146" s="17"/>
      <c r="GDH146" s="17"/>
      <c r="GDI146" s="17"/>
      <c r="GDJ146" s="17"/>
      <c r="GDK146" s="17"/>
      <c r="GDL146" s="17"/>
      <c r="GDM146" s="17"/>
      <c r="GDN146" s="17"/>
      <c r="GDO146" s="17"/>
      <c r="GDP146" s="17"/>
      <c r="GDQ146" s="17"/>
      <c r="GDR146" s="17"/>
      <c r="GDS146" s="17"/>
      <c r="GDT146" s="17"/>
      <c r="GDU146" s="17"/>
      <c r="GDV146" s="17"/>
      <c r="GDW146" s="17"/>
      <c r="GDX146" s="17"/>
      <c r="GDY146" s="17"/>
      <c r="GDZ146" s="17"/>
      <c r="GEA146" s="17"/>
      <c r="GEB146" s="17"/>
      <c r="GEC146" s="17"/>
      <c r="GED146" s="17"/>
      <c r="GEE146" s="17"/>
      <c r="GEF146" s="17"/>
      <c r="GEG146" s="17"/>
      <c r="GEH146" s="17"/>
      <c r="GEI146" s="17"/>
      <c r="GEJ146" s="17"/>
      <c r="GEK146" s="17"/>
      <c r="GEL146" s="17"/>
      <c r="GEM146" s="17"/>
      <c r="GEN146" s="17"/>
      <c r="GEO146" s="17"/>
      <c r="GEP146" s="17"/>
      <c r="GEQ146" s="17"/>
      <c r="GER146" s="17"/>
      <c r="GES146" s="17"/>
      <c r="GET146" s="17"/>
      <c r="GEU146" s="17"/>
      <c r="GEV146" s="17"/>
      <c r="GEW146" s="17"/>
      <c r="GEX146" s="17"/>
      <c r="GEY146" s="17"/>
      <c r="GEZ146" s="17"/>
      <c r="GFA146" s="17"/>
      <c r="GFB146" s="17"/>
      <c r="GFC146" s="17"/>
      <c r="GFD146" s="17"/>
      <c r="GFE146" s="17"/>
      <c r="GFF146" s="17"/>
      <c r="GFG146" s="17"/>
      <c r="GFH146" s="17"/>
      <c r="GFI146" s="17"/>
      <c r="GFJ146" s="17"/>
      <c r="GFK146" s="17"/>
      <c r="GFL146" s="17"/>
      <c r="GFM146" s="17"/>
      <c r="GFN146" s="17"/>
      <c r="GFO146" s="17"/>
      <c r="GFP146" s="17"/>
      <c r="GFQ146" s="17"/>
      <c r="GFR146" s="17"/>
      <c r="GFS146" s="17"/>
      <c r="GFT146" s="17"/>
      <c r="GFU146" s="17"/>
      <c r="GFV146" s="17"/>
      <c r="GFW146" s="17"/>
      <c r="GFX146" s="17"/>
      <c r="GFY146" s="17"/>
      <c r="GFZ146" s="17"/>
      <c r="GGA146" s="17"/>
      <c r="GGB146" s="17"/>
      <c r="GGC146" s="17"/>
      <c r="GGD146" s="17"/>
      <c r="GGE146" s="17"/>
      <c r="GGF146" s="17"/>
      <c r="GGG146" s="17"/>
      <c r="GGH146" s="17"/>
      <c r="GGI146" s="17"/>
      <c r="GGJ146" s="17"/>
      <c r="GGK146" s="17"/>
      <c r="GGL146" s="17"/>
      <c r="GGM146" s="17"/>
      <c r="GGN146" s="17"/>
      <c r="GGO146" s="17"/>
      <c r="GGP146" s="17"/>
      <c r="GGQ146" s="17"/>
      <c r="GGR146" s="17"/>
      <c r="GGS146" s="17"/>
      <c r="GGT146" s="17"/>
      <c r="GGU146" s="17"/>
      <c r="GGV146" s="17"/>
      <c r="GGW146" s="17"/>
      <c r="GGX146" s="17"/>
      <c r="GGY146" s="17"/>
      <c r="GGZ146" s="17"/>
      <c r="GHA146" s="17"/>
      <c r="GHB146" s="17"/>
      <c r="GHC146" s="17"/>
      <c r="GHD146" s="17"/>
      <c r="GHE146" s="17"/>
      <c r="GHF146" s="17"/>
      <c r="GHG146" s="17"/>
      <c r="GHH146" s="17"/>
      <c r="GHI146" s="17"/>
      <c r="GHJ146" s="17"/>
      <c r="GHK146" s="17"/>
      <c r="GHL146" s="17"/>
      <c r="GHM146" s="17"/>
      <c r="GHN146" s="17"/>
      <c r="GHO146" s="17"/>
      <c r="GHP146" s="17"/>
      <c r="GHQ146" s="17"/>
      <c r="GHR146" s="17"/>
      <c r="GHS146" s="17"/>
      <c r="GHT146" s="17"/>
      <c r="GHU146" s="17"/>
      <c r="GHV146" s="17"/>
      <c r="GHW146" s="17"/>
      <c r="GHX146" s="17"/>
      <c r="GHY146" s="17"/>
      <c r="GHZ146" s="17"/>
      <c r="GIA146" s="17"/>
      <c r="GIB146" s="17"/>
      <c r="GIC146" s="17"/>
      <c r="GID146" s="17"/>
      <c r="GIE146" s="17"/>
      <c r="GIF146" s="17"/>
      <c r="GIG146" s="17"/>
      <c r="GIH146" s="17"/>
      <c r="GII146" s="17"/>
      <c r="GIJ146" s="17"/>
      <c r="GIK146" s="17"/>
      <c r="GIL146" s="17"/>
      <c r="GIM146" s="17"/>
      <c r="GIN146" s="17"/>
      <c r="GIO146" s="17"/>
      <c r="GIP146" s="17"/>
      <c r="GIQ146" s="17"/>
      <c r="GIR146" s="17"/>
      <c r="GIS146" s="17"/>
      <c r="GIT146" s="17"/>
      <c r="GIU146" s="17"/>
      <c r="GIV146" s="17"/>
      <c r="GIW146" s="17"/>
      <c r="GIX146" s="17"/>
      <c r="GIY146" s="17"/>
      <c r="GIZ146" s="17"/>
      <c r="GJA146" s="17"/>
      <c r="GJB146" s="17"/>
      <c r="GJC146" s="17"/>
      <c r="GJD146" s="17"/>
      <c r="GJE146" s="17"/>
      <c r="GJF146" s="17"/>
      <c r="GJG146" s="17"/>
      <c r="GJH146" s="17"/>
      <c r="GJI146" s="17"/>
      <c r="GJJ146" s="17"/>
      <c r="GJK146" s="17"/>
      <c r="GJL146" s="17"/>
      <c r="GJM146" s="17"/>
      <c r="GJN146" s="17"/>
      <c r="GJO146" s="17"/>
      <c r="GJP146" s="17"/>
      <c r="GJQ146" s="17"/>
      <c r="GJR146" s="17"/>
      <c r="GJS146" s="17"/>
      <c r="GJT146" s="17"/>
      <c r="GJU146" s="17"/>
      <c r="GJV146" s="17"/>
      <c r="GJW146" s="17"/>
      <c r="GJX146" s="17"/>
      <c r="GJY146" s="17"/>
      <c r="GJZ146" s="17"/>
      <c r="GKA146" s="17"/>
      <c r="GKB146" s="17"/>
      <c r="GKC146" s="17"/>
      <c r="GKD146" s="17"/>
      <c r="GKE146" s="17"/>
      <c r="GKF146" s="17"/>
      <c r="GKG146" s="17"/>
      <c r="GKH146" s="17"/>
      <c r="GKI146" s="17"/>
      <c r="GKJ146" s="17"/>
      <c r="GKK146" s="17"/>
      <c r="GKL146" s="17"/>
      <c r="GKM146" s="17"/>
      <c r="GKN146" s="17"/>
      <c r="GKO146" s="17"/>
      <c r="GKP146" s="17"/>
      <c r="GKQ146" s="17"/>
      <c r="GKR146" s="17"/>
      <c r="GKS146" s="17"/>
      <c r="GKT146" s="17"/>
      <c r="GKU146" s="17"/>
      <c r="GKV146" s="17"/>
      <c r="GKW146" s="17"/>
      <c r="GKX146" s="17"/>
      <c r="GKY146" s="17"/>
      <c r="GKZ146" s="17"/>
      <c r="GLA146" s="17"/>
      <c r="GLB146" s="17"/>
      <c r="GLC146" s="17"/>
      <c r="GLD146" s="17"/>
      <c r="GLE146" s="17"/>
      <c r="GLF146" s="17"/>
      <c r="GLG146" s="17"/>
      <c r="GLH146" s="17"/>
      <c r="GLI146" s="17"/>
      <c r="GLJ146" s="17"/>
      <c r="GLK146" s="17"/>
      <c r="GLL146" s="17"/>
      <c r="GLM146" s="17"/>
      <c r="GLN146" s="17"/>
      <c r="GLO146" s="17"/>
      <c r="GLP146" s="17"/>
      <c r="GLQ146" s="17"/>
      <c r="GLR146" s="17"/>
      <c r="GLS146" s="17"/>
      <c r="GLT146" s="17"/>
      <c r="GLU146" s="17"/>
      <c r="GLV146" s="17"/>
      <c r="GLW146" s="17"/>
      <c r="GLX146" s="17"/>
      <c r="GLY146" s="17"/>
      <c r="GLZ146" s="17"/>
      <c r="GMA146" s="17"/>
      <c r="GMB146" s="17"/>
      <c r="GMC146" s="17"/>
      <c r="GMD146" s="17"/>
      <c r="GME146" s="17"/>
      <c r="GMF146" s="17"/>
      <c r="GMG146" s="17"/>
      <c r="GMH146" s="17"/>
      <c r="GMI146" s="17"/>
      <c r="GMJ146" s="17"/>
      <c r="GMK146" s="17"/>
      <c r="GML146" s="17"/>
      <c r="GMM146" s="17"/>
      <c r="GMN146" s="17"/>
      <c r="GMO146" s="17"/>
      <c r="GMP146" s="17"/>
      <c r="GMQ146" s="17"/>
      <c r="GMR146" s="17"/>
      <c r="GMS146" s="17"/>
      <c r="GMT146" s="17"/>
      <c r="GMU146" s="17"/>
      <c r="GMV146" s="17"/>
      <c r="GMW146" s="17"/>
      <c r="GMX146" s="17"/>
      <c r="GMY146" s="17"/>
      <c r="GMZ146" s="17"/>
      <c r="GNA146" s="17"/>
      <c r="GNB146" s="17"/>
      <c r="GNC146" s="17"/>
      <c r="GND146" s="17"/>
      <c r="GNE146" s="17"/>
      <c r="GNF146" s="17"/>
      <c r="GNG146" s="17"/>
      <c r="GNH146" s="17"/>
      <c r="GNI146" s="17"/>
      <c r="GNJ146" s="17"/>
      <c r="GNK146" s="17"/>
      <c r="GNL146" s="17"/>
      <c r="GNM146" s="17"/>
      <c r="GNN146" s="17"/>
      <c r="GNO146" s="17"/>
      <c r="GNP146" s="17"/>
      <c r="GNQ146" s="17"/>
      <c r="GNR146" s="17"/>
      <c r="GNS146" s="17"/>
      <c r="GNT146" s="17"/>
      <c r="GNU146" s="17"/>
      <c r="GNV146" s="17"/>
      <c r="GNW146" s="17"/>
      <c r="GNX146" s="17"/>
      <c r="GNY146" s="17"/>
      <c r="GNZ146" s="17"/>
      <c r="GOA146" s="17"/>
      <c r="GOB146" s="17"/>
      <c r="GOC146" s="17"/>
      <c r="GOD146" s="17"/>
      <c r="GOE146" s="17"/>
      <c r="GOF146" s="17"/>
      <c r="GOG146" s="17"/>
      <c r="GOH146" s="17"/>
      <c r="GOI146" s="17"/>
      <c r="GOJ146" s="17"/>
      <c r="GOK146" s="17"/>
      <c r="GOL146" s="17"/>
      <c r="GOM146" s="17"/>
      <c r="GON146" s="17"/>
      <c r="GOO146" s="17"/>
      <c r="GOP146" s="17"/>
      <c r="GOQ146" s="17"/>
      <c r="GOR146" s="17"/>
      <c r="GOS146" s="17"/>
      <c r="GOT146" s="17"/>
      <c r="GOU146" s="17"/>
      <c r="GOV146" s="17"/>
      <c r="GOW146" s="17"/>
      <c r="GOX146" s="17"/>
      <c r="GOY146" s="17"/>
      <c r="GOZ146" s="17"/>
      <c r="GPA146" s="17"/>
      <c r="GPB146" s="17"/>
      <c r="GPC146" s="17"/>
      <c r="GPD146" s="17"/>
      <c r="GPE146" s="17"/>
      <c r="GPF146" s="17"/>
      <c r="GPG146" s="17"/>
      <c r="GPH146" s="17"/>
      <c r="GPI146" s="17"/>
      <c r="GPJ146" s="17"/>
      <c r="GPK146" s="17"/>
      <c r="GPL146" s="17"/>
      <c r="GPM146" s="17"/>
      <c r="GPN146" s="17"/>
      <c r="GPO146" s="17"/>
      <c r="GPP146" s="17"/>
      <c r="GPQ146" s="17"/>
      <c r="GPR146" s="17"/>
      <c r="GPS146" s="17"/>
      <c r="GPT146" s="17"/>
      <c r="GPU146" s="17"/>
      <c r="GPV146" s="17"/>
      <c r="GPW146" s="17"/>
      <c r="GPX146" s="17"/>
      <c r="GPY146" s="17"/>
      <c r="GPZ146" s="17"/>
      <c r="GQA146" s="17"/>
      <c r="GQB146" s="17"/>
      <c r="GQC146" s="17"/>
      <c r="GQD146" s="17"/>
      <c r="GQE146" s="17"/>
      <c r="GQF146" s="17"/>
      <c r="GQG146" s="17"/>
      <c r="GQH146" s="17"/>
      <c r="GQI146" s="17"/>
      <c r="GQJ146" s="17"/>
      <c r="GQK146" s="17"/>
      <c r="GQL146" s="17"/>
      <c r="GQM146" s="17"/>
      <c r="GQN146" s="17"/>
      <c r="GQO146" s="17"/>
      <c r="GQP146" s="17"/>
      <c r="GQQ146" s="17"/>
      <c r="GQR146" s="17"/>
      <c r="GQS146" s="17"/>
      <c r="GQT146" s="17"/>
      <c r="GQU146" s="17"/>
      <c r="GQV146" s="17"/>
      <c r="GQW146" s="17"/>
      <c r="GQX146" s="17"/>
      <c r="GQY146" s="17"/>
      <c r="GQZ146" s="17"/>
      <c r="GRA146" s="17"/>
      <c r="GRB146" s="17"/>
      <c r="GRC146" s="17"/>
      <c r="GRD146" s="17"/>
      <c r="GRE146" s="17"/>
      <c r="GRF146" s="17"/>
      <c r="GRG146" s="17"/>
      <c r="GRH146" s="17"/>
      <c r="GRI146" s="17"/>
      <c r="GRJ146" s="17"/>
      <c r="GRK146" s="17"/>
      <c r="GRL146" s="17"/>
      <c r="GRM146" s="17"/>
      <c r="GRN146" s="17"/>
      <c r="GRO146" s="17"/>
      <c r="GRP146" s="17"/>
      <c r="GRQ146" s="17"/>
      <c r="GRR146" s="17"/>
      <c r="GRS146" s="17"/>
      <c r="GRT146" s="17"/>
      <c r="GRU146" s="17"/>
      <c r="GRV146" s="17"/>
      <c r="GRW146" s="17"/>
      <c r="GRX146" s="17"/>
      <c r="GRY146" s="17"/>
      <c r="GRZ146" s="17"/>
      <c r="GSA146" s="17"/>
      <c r="GSB146" s="17"/>
      <c r="GSC146" s="17"/>
      <c r="GSD146" s="17"/>
      <c r="GSE146" s="17"/>
      <c r="GSF146" s="17"/>
      <c r="GSG146" s="17"/>
      <c r="GSH146" s="17"/>
      <c r="GSI146" s="17"/>
      <c r="GSJ146" s="17"/>
      <c r="GSK146" s="17"/>
      <c r="GSL146" s="17"/>
      <c r="GSM146" s="17"/>
      <c r="GSN146" s="17"/>
      <c r="GSO146" s="17"/>
      <c r="GSP146" s="17"/>
      <c r="GSQ146" s="17"/>
      <c r="GSR146" s="17"/>
      <c r="GSS146" s="17"/>
      <c r="GST146" s="17"/>
      <c r="GSU146" s="17"/>
      <c r="GSV146" s="17"/>
      <c r="GSW146" s="17"/>
      <c r="GSX146" s="17"/>
      <c r="GSY146" s="17"/>
      <c r="GSZ146" s="17"/>
      <c r="GTA146" s="17"/>
      <c r="GTB146" s="17"/>
      <c r="GTC146" s="17"/>
      <c r="GTD146" s="17"/>
      <c r="GTE146" s="17"/>
      <c r="GTF146" s="17"/>
      <c r="GTG146" s="17"/>
      <c r="GTH146" s="17"/>
      <c r="GTI146" s="17"/>
      <c r="GTJ146" s="17"/>
      <c r="GTK146" s="17"/>
      <c r="GTL146" s="17"/>
      <c r="GTM146" s="17"/>
      <c r="GTN146" s="17"/>
      <c r="GTO146" s="17"/>
      <c r="GTP146" s="17"/>
      <c r="GTQ146" s="17"/>
      <c r="GTR146" s="17"/>
      <c r="GTS146" s="17"/>
      <c r="GTT146" s="17"/>
      <c r="GTU146" s="17"/>
      <c r="GTV146" s="17"/>
      <c r="GTW146" s="17"/>
      <c r="GTX146" s="17"/>
      <c r="GTY146" s="17"/>
      <c r="GTZ146" s="17"/>
      <c r="GUA146" s="17"/>
      <c r="GUB146" s="17"/>
      <c r="GUC146" s="17"/>
      <c r="GUD146" s="17"/>
      <c r="GUE146" s="17"/>
      <c r="GUF146" s="17"/>
      <c r="GUG146" s="17"/>
      <c r="GUH146" s="17"/>
      <c r="GUI146" s="17"/>
      <c r="GUJ146" s="17"/>
      <c r="GUK146" s="17"/>
      <c r="GUL146" s="17"/>
      <c r="GUM146" s="17"/>
      <c r="GUN146" s="17"/>
      <c r="GUO146" s="17"/>
      <c r="GUP146" s="17"/>
      <c r="GUQ146" s="17"/>
      <c r="GUR146" s="17"/>
      <c r="GUS146" s="17"/>
      <c r="GUT146" s="17"/>
      <c r="GUU146" s="17"/>
      <c r="GUV146" s="17"/>
      <c r="GUW146" s="17"/>
      <c r="GUX146" s="17"/>
      <c r="GUY146" s="17"/>
      <c r="GUZ146" s="17"/>
      <c r="GVA146" s="17"/>
      <c r="GVB146" s="17"/>
      <c r="GVC146" s="17"/>
      <c r="GVD146" s="17"/>
      <c r="GVE146" s="17"/>
      <c r="GVF146" s="17"/>
      <c r="GVG146" s="17"/>
      <c r="GVH146" s="17"/>
      <c r="GVI146" s="17"/>
      <c r="GVJ146" s="17"/>
      <c r="GVK146" s="17"/>
      <c r="GVL146" s="17"/>
      <c r="GVM146" s="17"/>
      <c r="GVN146" s="17"/>
      <c r="GVO146" s="17"/>
      <c r="GVP146" s="17"/>
      <c r="GVQ146" s="17"/>
      <c r="GVR146" s="17"/>
      <c r="GVS146" s="17"/>
      <c r="GVT146" s="17"/>
      <c r="GVU146" s="17"/>
      <c r="GVV146" s="17"/>
      <c r="GVW146" s="17"/>
      <c r="GVX146" s="17"/>
      <c r="GVY146" s="17"/>
      <c r="GVZ146" s="17"/>
      <c r="GWA146" s="17"/>
      <c r="GWB146" s="17"/>
      <c r="GWC146" s="17"/>
      <c r="GWD146" s="17"/>
      <c r="GWE146" s="17"/>
      <c r="GWF146" s="17"/>
      <c r="GWG146" s="17"/>
      <c r="GWH146" s="17"/>
      <c r="GWI146" s="17"/>
      <c r="GWJ146" s="17"/>
      <c r="GWK146" s="17"/>
      <c r="GWL146" s="17"/>
      <c r="GWM146" s="17"/>
      <c r="GWN146" s="17"/>
      <c r="GWO146" s="17"/>
      <c r="GWP146" s="17"/>
      <c r="GWQ146" s="17"/>
      <c r="GWR146" s="17"/>
      <c r="GWS146" s="17"/>
      <c r="GWT146" s="17"/>
      <c r="GWU146" s="17"/>
      <c r="GWV146" s="17"/>
      <c r="GWW146" s="17"/>
      <c r="GWX146" s="17"/>
      <c r="GWY146" s="17"/>
      <c r="GWZ146" s="17"/>
      <c r="GXA146" s="17"/>
      <c r="GXB146" s="17"/>
      <c r="GXC146" s="17"/>
      <c r="GXD146" s="17"/>
      <c r="GXE146" s="17"/>
      <c r="GXF146" s="17"/>
      <c r="GXG146" s="17"/>
      <c r="GXH146" s="17"/>
      <c r="GXI146" s="17"/>
      <c r="GXJ146" s="17"/>
      <c r="GXK146" s="17"/>
      <c r="GXL146" s="17"/>
      <c r="GXM146" s="17"/>
      <c r="GXN146" s="17"/>
      <c r="GXO146" s="17"/>
      <c r="GXP146" s="17"/>
      <c r="GXQ146" s="17"/>
      <c r="GXR146" s="17"/>
      <c r="GXS146" s="17"/>
      <c r="GXT146" s="17"/>
      <c r="GXU146" s="17"/>
      <c r="GXV146" s="17"/>
      <c r="GXW146" s="17"/>
      <c r="GXX146" s="17"/>
      <c r="GXY146" s="17"/>
      <c r="GXZ146" s="17"/>
      <c r="GYA146" s="17"/>
      <c r="GYB146" s="17"/>
      <c r="GYC146" s="17"/>
      <c r="GYD146" s="17"/>
      <c r="GYE146" s="17"/>
      <c r="GYF146" s="17"/>
      <c r="GYG146" s="17"/>
      <c r="GYH146" s="17"/>
      <c r="GYI146" s="17"/>
      <c r="GYJ146" s="17"/>
      <c r="GYK146" s="17"/>
      <c r="GYL146" s="17"/>
      <c r="GYM146" s="17"/>
      <c r="GYN146" s="17"/>
      <c r="GYO146" s="17"/>
      <c r="GYP146" s="17"/>
      <c r="GYQ146" s="17"/>
      <c r="GYR146" s="17"/>
      <c r="GYS146" s="17"/>
      <c r="GYT146" s="17"/>
      <c r="GYU146" s="17"/>
      <c r="GYV146" s="17"/>
      <c r="GYW146" s="17"/>
      <c r="GYX146" s="17"/>
      <c r="GYY146" s="17"/>
      <c r="GYZ146" s="17"/>
      <c r="GZA146" s="17"/>
      <c r="GZB146" s="17"/>
      <c r="GZC146" s="17"/>
      <c r="GZD146" s="17"/>
      <c r="GZE146" s="17"/>
      <c r="GZF146" s="17"/>
      <c r="GZG146" s="17"/>
      <c r="GZH146" s="17"/>
      <c r="GZI146" s="17"/>
      <c r="GZJ146" s="17"/>
      <c r="GZK146" s="17"/>
      <c r="GZL146" s="17"/>
      <c r="GZM146" s="17"/>
      <c r="GZN146" s="17"/>
      <c r="GZO146" s="17"/>
      <c r="GZP146" s="17"/>
      <c r="GZQ146" s="17"/>
      <c r="GZR146" s="17"/>
      <c r="GZS146" s="17"/>
      <c r="GZT146" s="17"/>
      <c r="GZU146" s="17"/>
      <c r="GZV146" s="17"/>
      <c r="GZW146" s="17"/>
      <c r="GZX146" s="17"/>
      <c r="GZY146" s="17"/>
      <c r="GZZ146" s="17"/>
      <c r="HAA146" s="17"/>
      <c r="HAB146" s="17"/>
      <c r="HAC146" s="17"/>
      <c r="HAD146" s="17"/>
      <c r="HAE146" s="17"/>
      <c r="HAF146" s="17"/>
      <c r="HAG146" s="17"/>
      <c r="HAH146" s="17"/>
      <c r="HAI146" s="17"/>
      <c r="HAJ146" s="17"/>
      <c r="HAK146" s="17"/>
      <c r="HAL146" s="17"/>
      <c r="HAM146" s="17"/>
      <c r="HAN146" s="17"/>
      <c r="HAO146" s="17"/>
      <c r="HAP146" s="17"/>
      <c r="HAQ146" s="17"/>
      <c r="HAR146" s="17"/>
      <c r="HAS146" s="17"/>
      <c r="HAT146" s="17"/>
      <c r="HAU146" s="17"/>
      <c r="HAV146" s="17"/>
      <c r="HAW146" s="17"/>
      <c r="HAX146" s="17"/>
      <c r="HAY146" s="17"/>
      <c r="HAZ146" s="17"/>
      <c r="HBA146" s="17"/>
      <c r="HBB146" s="17"/>
      <c r="HBC146" s="17"/>
      <c r="HBD146" s="17"/>
      <c r="HBE146" s="17"/>
      <c r="HBF146" s="17"/>
      <c r="HBG146" s="17"/>
      <c r="HBH146" s="17"/>
      <c r="HBI146" s="17"/>
      <c r="HBJ146" s="17"/>
      <c r="HBK146" s="17"/>
      <c r="HBL146" s="17"/>
      <c r="HBM146" s="17"/>
      <c r="HBN146" s="17"/>
      <c r="HBO146" s="17"/>
      <c r="HBP146" s="17"/>
      <c r="HBQ146" s="17"/>
      <c r="HBR146" s="17"/>
      <c r="HBS146" s="17"/>
      <c r="HBT146" s="17"/>
      <c r="HBU146" s="17"/>
      <c r="HBV146" s="17"/>
      <c r="HBW146" s="17"/>
      <c r="HBX146" s="17"/>
      <c r="HBY146" s="17"/>
      <c r="HBZ146" s="17"/>
      <c r="HCA146" s="17"/>
      <c r="HCB146" s="17"/>
      <c r="HCC146" s="17"/>
      <c r="HCD146" s="17"/>
      <c r="HCE146" s="17"/>
      <c r="HCF146" s="17"/>
      <c r="HCG146" s="17"/>
      <c r="HCH146" s="17"/>
      <c r="HCI146" s="17"/>
      <c r="HCJ146" s="17"/>
      <c r="HCK146" s="17"/>
      <c r="HCL146" s="17"/>
      <c r="HCM146" s="17"/>
      <c r="HCN146" s="17"/>
      <c r="HCO146" s="17"/>
      <c r="HCP146" s="17"/>
      <c r="HCQ146" s="17"/>
      <c r="HCR146" s="17"/>
      <c r="HCS146" s="17"/>
      <c r="HCT146" s="17"/>
      <c r="HCU146" s="17"/>
      <c r="HCV146" s="17"/>
      <c r="HCW146" s="17"/>
      <c r="HCX146" s="17"/>
      <c r="HCY146" s="17"/>
      <c r="HCZ146" s="17"/>
      <c r="HDA146" s="17"/>
      <c r="HDB146" s="17"/>
      <c r="HDC146" s="17"/>
      <c r="HDD146" s="17"/>
      <c r="HDE146" s="17"/>
      <c r="HDF146" s="17"/>
      <c r="HDG146" s="17"/>
      <c r="HDH146" s="17"/>
      <c r="HDI146" s="17"/>
      <c r="HDJ146" s="17"/>
      <c r="HDK146" s="17"/>
      <c r="HDL146" s="17"/>
      <c r="HDM146" s="17"/>
      <c r="HDN146" s="17"/>
      <c r="HDO146" s="17"/>
      <c r="HDP146" s="17"/>
      <c r="HDQ146" s="17"/>
      <c r="HDR146" s="17"/>
      <c r="HDS146" s="17"/>
      <c r="HDT146" s="17"/>
      <c r="HDU146" s="17"/>
      <c r="HDV146" s="17"/>
      <c r="HDW146" s="17"/>
      <c r="HDX146" s="17"/>
      <c r="HDY146" s="17"/>
      <c r="HDZ146" s="17"/>
      <c r="HEA146" s="17"/>
      <c r="HEB146" s="17"/>
      <c r="HEC146" s="17"/>
      <c r="HED146" s="17"/>
      <c r="HEE146" s="17"/>
      <c r="HEF146" s="17"/>
      <c r="HEG146" s="17"/>
      <c r="HEH146" s="17"/>
      <c r="HEI146" s="17"/>
      <c r="HEJ146" s="17"/>
      <c r="HEK146" s="17"/>
      <c r="HEL146" s="17"/>
      <c r="HEM146" s="17"/>
      <c r="HEN146" s="17"/>
      <c r="HEO146" s="17"/>
      <c r="HEP146" s="17"/>
      <c r="HEQ146" s="17"/>
      <c r="HER146" s="17"/>
      <c r="HES146" s="17"/>
      <c r="HET146" s="17"/>
      <c r="HEU146" s="17"/>
      <c r="HEV146" s="17"/>
      <c r="HEW146" s="17"/>
      <c r="HEX146" s="17"/>
      <c r="HEY146" s="17"/>
      <c r="HEZ146" s="17"/>
      <c r="HFA146" s="17"/>
      <c r="HFB146" s="17"/>
      <c r="HFC146" s="17"/>
      <c r="HFD146" s="17"/>
      <c r="HFE146" s="17"/>
      <c r="HFF146" s="17"/>
      <c r="HFG146" s="17"/>
      <c r="HFH146" s="17"/>
      <c r="HFI146" s="17"/>
      <c r="HFJ146" s="17"/>
      <c r="HFK146" s="17"/>
      <c r="HFL146" s="17"/>
      <c r="HFM146" s="17"/>
      <c r="HFN146" s="17"/>
      <c r="HFO146" s="17"/>
      <c r="HFP146" s="17"/>
      <c r="HFQ146" s="17"/>
      <c r="HFR146" s="17"/>
      <c r="HFS146" s="17"/>
      <c r="HFT146" s="17"/>
      <c r="HFU146" s="17"/>
      <c r="HFV146" s="17"/>
      <c r="HFW146" s="17"/>
      <c r="HFX146" s="17"/>
      <c r="HFY146" s="17"/>
      <c r="HFZ146" s="17"/>
      <c r="HGA146" s="17"/>
      <c r="HGB146" s="17"/>
      <c r="HGC146" s="17"/>
      <c r="HGD146" s="17"/>
      <c r="HGE146" s="17"/>
      <c r="HGF146" s="17"/>
      <c r="HGG146" s="17"/>
      <c r="HGH146" s="17"/>
      <c r="HGI146" s="17"/>
      <c r="HGJ146" s="17"/>
      <c r="HGK146" s="17"/>
      <c r="HGL146" s="17"/>
      <c r="HGM146" s="17"/>
      <c r="HGN146" s="17"/>
      <c r="HGO146" s="17"/>
      <c r="HGP146" s="17"/>
      <c r="HGQ146" s="17"/>
      <c r="HGR146" s="17"/>
      <c r="HGS146" s="17"/>
      <c r="HGT146" s="17"/>
      <c r="HGU146" s="17"/>
      <c r="HGV146" s="17"/>
      <c r="HGW146" s="17"/>
      <c r="HGX146" s="17"/>
      <c r="HGY146" s="17"/>
      <c r="HGZ146" s="17"/>
      <c r="HHA146" s="17"/>
      <c r="HHB146" s="17"/>
      <c r="HHC146" s="17"/>
      <c r="HHD146" s="17"/>
      <c r="HHE146" s="17"/>
      <c r="HHF146" s="17"/>
      <c r="HHG146" s="17"/>
      <c r="HHH146" s="17"/>
      <c r="HHI146" s="17"/>
      <c r="HHJ146" s="17"/>
      <c r="HHK146" s="17"/>
      <c r="HHL146" s="17"/>
      <c r="HHM146" s="17"/>
      <c r="HHN146" s="17"/>
      <c r="HHO146" s="17"/>
      <c r="HHP146" s="17"/>
      <c r="HHQ146" s="17"/>
      <c r="HHR146" s="17"/>
      <c r="HHS146" s="17"/>
      <c r="HHT146" s="17"/>
      <c r="HHU146" s="17"/>
      <c r="HHV146" s="17"/>
      <c r="HHW146" s="17"/>
      <c r="HHX146" s="17"/>
      <c r="HHY146" s="17"/>
      <c r="HHZ146" s="17"/>
      <c r="HIA146" s="17"/>
      <c r="HIB146" s="17"/>
      <c r="HIC146" s="17"/>
      <c r="HID146" s="17"/>
      <c r="HIE146" s="17"/>
      <c r="HIF146" s="17"/>
      <c r="HIG146" s="17"/>
      <c r="HIH146" s="17"/>
      <c r="HII146" s="17"/>
      <c r="HIJ146" s="17"/>
      <c r="HIK146" s="17"/>
      <c r="HIL146" s="17"/>
      <c r="HIM146" s="17"/>
      <c r="HIN146" s="17"/>
      <c r="HIO146" s="17"/>
      <c r="HIP146" s="17"/>
      <c r="HIQ146" s="17"/>
      <c r="HIR146" s="17"/>
      <c r="HIS146" s="17"/>
      <c r="HIT146" s="17"/>
      <c r="HIU146" s="17"/>
      <c r="HIV146" s="17"/>
      <c r="HIW146" s="17"/>
      <c r="HIX146" s="17"/>
      <c r="HIY146" s="17"/>
      <c r="HIZ146" s="17"/>
      <c r="HJA146" s="17"/>
      <c r="HJB146" s="17"/>
      <c r="HJC146" s="17"/>
      <c r="HJD146" s="17"/>
      <c r="HJE146" s="17"/>
      <c r="HJF146" s="17"/>
      <c r="HJG146" s="17"/>
      <c r="HJH146" s="17"/>
      <c r="HJI146" s="17"/>
      <c r="HJJ146" s="17"/>
      <c r="HJK146" s="17"/>
      <c r="HJL146" s="17"/>
      <c r="HJM146" s="17"/>
      <c r="HJN146" s="17"/>
      <c r="HJO146" s="17"/>
      <c r="HJP146" s="17"/>
      <c r="HJQ146" s="17"/>
      <c r="HJR146" s="17"/>
      <c r="HJS146" s="17"/>
      <c r="HJT146" s="17"/>
      <c r="HJU146" s="17"/>
      <c r="HJV146" s="17"/>
      <c r="HJW146" s="17"/>
      <c r="HJX146" s="17"/>
      <c r="HJY146" s="17"/>
      <c r="HJZ146" s="17"/>
      <c r="HKA146" s="17"/>
      <c r="HKB146" s="17"/>
      <c r="HKC146" s="17"/>
      <c r="HKD146" s="17"/>
      <c r="HKE146" s="17"/>
      <c r="HKF146" s="17"/>
      <c r="HKG146" s="17"/>
      <c r="HKH146" s="17"/>
      <c r="HKI146" s="17"/>
      <c r="HKJ146" s="17"/>
      <c r="HKK146" s="17"/>
      <c r="HKL146" s="17"/>
      <c r="HKM146" s="17"/>
      <c r="HKN146" s="17"/>
      <c r="HKO146" s="17"/>
      <c r="HKP146" s="17"/>
      <c r="HKQ146" s="17"/>
      <c r="HKR146" s="17"/>
      <c r="HKS146" s="17"/>
      <c r="HKT146" s="17"/>
      <c r="HKU146" s="17"/>
      <c r="HKV146" s="17"/>
      <c r="HKW146" s="17"/>
      <c r="HKX146" s="17"/>
      <c r="HKY146" s="17"/>
      <c r="HKZ146" s="17"/>
      <c r="HLA146" s="17"/>
      <c r="HLB146" s="17"/>
      <c r="HLC146" s="17"/>
      <c r="HLD146" s="17"/>
      <c r="HLE146" s="17"/>
      <c r="HLF146" s="17"/>
      <c r="HLG146" s="17"/>
      <c r="HLH146" s="17"/>
      <c r="HLI146" s="17"/>
      <c r="HLJ146" s="17"/>
      <c r="HLK146" s="17"/>
      <c r="HLL146" s="17"/>
      <c r="HLM146" s="17"/>
      <c r="HLN146" s="17"/>
      <c r="HLO146" s="17"/>
      <c r="HLP146" s="17"/>
      <c r="HLQ146" s="17"/>
      <c r="HLR146" s="17"/>
      <c r="HLS146" s="17"/>
      <c r="HLT146" s="17"/>
      <c r="HLU146" s="17"/>
      <c r="HLV146" s="17"/>
      <c r="HLW146" s="17"/>
      <c r="HLX146" s="17"/>
      <c r="HLY146" s="17"/>
      <c r="HLZ146" s="17"/>
      <c r="HMA146" s="17"/>
      <c r="HMB146" s="17"/>
      <c r="HMC146" s="17"/>
      <c r="HMD146" s="17"/>
      <c r="HME146" s="17"/>
      <c r="HMF146" s="17"/>
      <c r="HMG146" s="17"/>
      <c r="HMH146" s="17"/>
      <c r="HMI146" s="17"/>
      <c r="HMJ146" s="17"/>
      <c r="HMK146" s="17"/>
      <c r="HML146" s="17"/>
      <c r="HMM146" s="17"/>
      <c r="HMN146" s="17"/>
      <c r="HMO146" s="17"/>
      <c r="HMP146" s="17"/>
      <c r="HMQ146" s="17"/>
      <c r="HMR146" s="17"/>
      <c r="HMS146" s="17"/>
      <c r="HMT146" s="17"/>
      <c r="HMU146" s="17"/>
      <c r="HMV146" s="17"/>
      <c r="HMW146" s="17"/>
      <c r="HMX146" s="17"/>
      <c r="HMY146" s="17"/>
      <c r="HMZ146" s="17"/>
      <c r="HNA146" s="17"/>
      <c r="HNB146" s="17"/>
      <c r="HNC146" s="17"/>
      <c r="HND146" s="17"/>
      <c r="HNE146" s="17"/>
      <c r="HNF146" s="17"/>
      <c r="HNG146" s="17"/>
      <c r="HNH146" s="17"/>
      <c r="HNI146" s="17"/>
      <c r="HNJ146" s="17"/>
      <c r="HNK146" s="17"/>
      <c r="HNL146" s="17"/>
      <c r="HNM146" s="17"/>
      <c r="HNN146" s="17"/>
      <c r="HNO146" s="17"/>
      <c r="HNP146" s="17"/>
      <c r="HNQ146" s="17"/>
      <c r="HNR146" s="17"/>
      <c r="HNS146" s="17"/>
      <c r="HNT146" s="17"/>
      <c r="HNU146" s="17"/>
      <c r="HNV146" s="17"/>
      <c r="HNW146" s="17"/>
      <c r="HNX146" s="17"/>
      <c r="HNY146" s="17"/>
      <c r="HNZ146" s="17"/>
      <c r="HOA146" s="17"/>
      <c r="HOB146" s="17"/>
      <c r="HOC146" s="17"/>
      <c r="HOD146" s="17"/>
      <c r="HOE146" s="17"/>
      <c r="HOF146" s="17"/>
      <c r="HOG146" s="17"/>
      <c r="HOH146" s="17"/>
      <c r="HOI146" s="17"/>
      <c r="HOJ146" s="17"/>
      <c r="HOK146" s="17"/>
      <c r="HOL146" s="17"/>
      <c r="HOM146" s="17"/>
      <c r="HON146" s="17"/>
      <c r="HOO146" s="17"/>
      <c r="HOP146" s="17"/>
      <c r="HOQ146" s="17"/>
      <c r="HOR146" s="17"/>
      <c r="HOS146" s="17"/>
      <c r="HOT146" s="17"/>
      <c r="HOU146" s="17"/>
      <c r="HOV146" s="17"/>
      <c r="HOW146" s="17"/>
      <c r="HOX146" s="17"/>
      <c r="HOY146" s="17"/>
      <c r="HOZ146" s="17"/>
      <c r="HPA146" s="17"/>
      <c r="HPB146" s="17"/>
      <c r="HPC146" s="17"/>
      <c r="HPD146" s="17"/>
      <c r="HPE146" s="17"/>
      <c r="HPF146" s="17"/>
      <c r="HPG146" s="17"/>
      <c r="HPH146" s="17"/>
      <c r="HPI146" s="17"/>
      <c r="HPJ146" s="17"/>
      <c r="HPK146" s="17"/>
      <c r="HPL146" s="17"/>
      <c r="HPM146" s="17"/>
      <c r="HPN146" s="17"/>
      <c r="HPO146" s="17"/>
      <c r="HPP146" s="17"/>
      <c r="HPQ146" s="17"/>
      <c r="HPR146" s="17"/>
      <c r="HPS146" s="17"/>
      <c r="HPT146" s="17"/>
      <c r="HPU146" s="17"/>
      <c r="HPV146" s="17"/>
      <c r="HPW146" s="17"/>
      <c r="HPX146" s="17"/>
      <c r="HPY146" s="17"/>
      <c r="HPZ146" s="17"/>
      <c r="HQA146" s="17"/>
      <c r="HQB146" s="17"/>
      <c r="HQC146" s="17"/>
      <c r="HQD146" s="17"/>
      <c r="HQE146" s="17"/>
      <c r="HQF146" s="17"/>
      <c r="HQG146" s="17"/>
      <c r="HQH146" s="17"/>
      <c r="HQI146" s="17"/>
      <c r="HQJ146" s="17"/>
      <c r="HQK146" s="17"/>
      <c r="HQL146" s="17"/>
      <c r="HQM146" s="17"/>
      <c r="HQN146" s="17"/>
      <c r="HQO146" s="17"/>
      <c r="HQP146" s="17"/>
      <c r="HQQ146" s="17"/>
      <c r="HQR146" s="17"/>
      <c r="HQS146" s="17"/>
      <c r="HQT146" s="17"/>
      <c r="HQU146" s="17"/>
      <c r="HQV146" s="17"/>
      <c r="HQW146" s="17"/>
      <c r="HQX146" s="17"/>
      <c r="HQY146" s="17"/>
      <c r="HQZ146" s="17"/>
      <c r="HRA146" s="17"/>
      <c r="HRB146" s="17"/>
      <c r="HRC146" s="17"/>
      <c r="HRD146" s="17"/>
      <c r="HRE146" s="17"/>
      <c r="HRF146" s="17"/>
      <c r="HRG146" s="17"/>
      <c r="HRH146" s="17"/>
      <c r="HRI146" s="17"/>
      <c r="HRJ146" s="17"/>
      <c r="HRK146" s="17"/>
      <c r="HRL146" s="17"/>
      <c r="HRM146" s="17"/>
      <c r="HRN146" s="17"/>
      <c r="HRO146" s="17"/>
      <c r="HRP146" s="17"/>
      <c r="HRQ146" s="17"/>
      <c r="HRR146" s="17"/>
      <c r="HRS146" s="17"/>
      <c r="HRT146" s="17"/>
      <c r="HRU146" s="17"/>
      <c r="HRV146" s="17"/>
      <c r="HRW146" s="17"/>
      <c r="HRX146" s="17"/>
      <c r="HRY146" s="17"/>
      <c r="HRZ146" s="17"/>
      <c r="HSA146" s="17"/>
      <c r="HSB146" s="17"/>
      <c r="HSC146" s="17"/>
      <c r="HSD146" s="17"/>
      <c r="HSE146" s="17"/>
      <c r="HSF146" s="17"/>
      <c r="HSG146" s="17"/>
      <c r="HSH146" s="17"/>
      <c r="HSI146" s="17"/>
      <c r="HSJ146" s="17"/>
      <c r="HSK146" s="17"/>
      <c r="HSL146" s="17"/>
      <c r="HSM146" s="17"/>
      <c r="HSN146" s="17"/>
      <c r="HSO146" s="17"/>
      <c r="HSP146" s="17"/>
      <c r="HSQ146" s="17"/>
      <c r="HSR146" s="17"/>
      <c r="HSS146" s="17"/>
      <c r="HST146" s="17"/>
      <c r="HSU146" s="17"/>
      <c r="HSV146" s="17"/>
      <c r="HSW146" s="17"/>
      <c r="HSX146" s="17"/>
      <c r="HSY146" s="17"/>
      <c r="HSZ146" s="17"/>
      <c r="HTA146" s="17"/>
      <c r="HTB146" s="17"/>
      <c r="HTC146" s="17"/>
      <c r="HTD146" s="17"/>
      <c r="HTE146" s="17"/>
      <c r="HTF146" s="17"/>
      <c r="HTG146" s="17"/>
      <c r="HTH146" s="17"/>
      <c r="HTI146" s="17"/>
      <c r="HTJ146" s="17"/>
      <c r="HTK146" s="17"/>
      <c r="HTL146" s="17"/>
      <c r="HTM146" s="17"/>
      <c r="HTN146" s="17"/>
      <c r="HTO146" s="17"/>
      <c r="HTP146" s="17"/>
      <c r="HTQ146" s="17"/>
      <c r="HTR146" s="17"/>
      <c r="HTS146" s="17"/>
      <c r="HTT146" s="17"/>
      <c r="HTU146" s="17"/>
      <c r="HTV146" s="17"/>
      <c r="HTW146" s="17"/>
      <c r="HTX146" s="17"/>
      <c r="HTY146" s="17"/>
      <c r="HTZ146" s="17"/>
      <c r="HUA146" s="17"/>
      <c r="HUB146" s="17"/>
      <c r="HUC146" s="17"/>
      <c r="HUD146" s="17"/>
      <c r="HUE146" s="17"/>
      <c r="HUF146" s="17"/>
      <c r="HUG146" s="17"/>
      <c r="HUH146" s="17"/>
      <c r="HUI146" s="17"/>
      <c r="HUJ146" s="17"/>
      <c r="HUK146" s="17"/>
      <c r="HUL146" s="17"/>
      <c r="HUM146" s="17"/>
      <c r="HUN146" s="17"/>
      <c r="HUO146" s="17"/>
      <c r="HUP146" s="17"/>
      <c r="HUQ146" s="17"/>
      <c r="HUR146" s="17"/>
      <c r="HUS146" s="17"/>
      <c r="HUT146" s="17"/>
      <c r="HUU146" s="17"/>
      <c r="HUV146" s="17"/>
      <c r="HUW146" s="17"/>
      <c r="HUX146" s="17"/>
      <c r="HUY146" s="17"/>
      <c r="HUZ146" s="17"/>
      <c r="HVA146" s="17"/>
      <c r="HVB146" s="17"/>
      <c r="HVC146" s="17"/>
      <c r="HVD146" s="17"/>
      <c r="HVE146" s="17"/>
      <c r="HVF146" s="17"/>
      <c r="HVG146" s="17"/>
      <c r="HVH146" s="17"/>
      <c r="HVI146" s="17"/>
      <c r="HVJ146" s="17"/>
      <c r="HVK146" s="17"/>
      <c r="HVL146" s="17"/>
      <c r="HVM146" s="17"/>
      <c r="HVN146" s="17"/>
      <c r="HVO146" s="17"/>
      <c r="HVP146" s="17"/>
      <c r="HVQ146" s="17"/>
      <c r="HVR146" s="17"/>
      <c r="HVS146" s="17"/>
      <c r="HVT146" s="17"/>
      <c r="HVU146" s="17"/>
      <c r="HVV146" s="17"/>
      <c r="HVW146" s="17"/>
      <c r="HVX146" s="17"/>
      <c r="HVY146" s="17"/>
      <c r="HVZ146" s="17"/>
      <c r="HWA146" s="17"/>
      <c r="HWB146" s="17"/>
      <c r="HWC146" s="17"/>
      <c r="HWD146" s="17"/>
      <c r="HWE146" s="17"/>
      <c r="HWF146" s="17"/>
      <c r="HWG146" s="17"/>
      <c r="HWH146" s="17"/>
      <c r="HWI146" s="17"/>
      <c r="HWJ146" s="17"/>
      <c r="HWK146" s="17"/>
      <c r="HWL146" s="17"/>
      <c r="HWM146" s="17"/>
      <c r="HWN146" s="17"/>
      <c r="HWO146" s="17"/>
      <c r="HWP146" s="17"/>
      <c r="HWQ146" s="17"/>
      <c r="HWR146" s="17"/>
      <c r="HWS146" s="17"/>
      <c r="HWT146" s="17"/>
      <c r="HWU146" s="17"/>
      <c r="HWV146" s="17"/>
      <c r="HWW146" s="17"/>
      <c r="HWX146" s="17"/>
      <c r="HWY146" s="17"/>
      <c r="HWZ146" s="17"/>
      <c r="HXA146" s="17"/>
      <c r="HXB146" s="17"/>
      <c r="HXC146" s="17"/>
      <c r="HXD146" s="17"/>
      <c r="HXE146" s="17"/>
      <c r="HXF146" s="17"/>
      <c r="HXG146" s="17"/>
      <c r="HXH146" s="17"/>
      <c r="HXI146" s="17"/>
      <c r="HXJ146" s="17"/>
      <c r="HXK146" s="17"/>
      <c r="HXL146" s="17"/>
      <c r="HXM146" s="17"/>
      <c r="HXN146" s="17"/>
      <c r="HXO146" s="17"/>
      <c r="HXP146" s="17"/>
      <c r="HXQ146" s="17"/>
      <c r="HXR146" s="17"/>
      <c r="HXS146" s="17"/>
      <c r="HXT146" s="17"/>
      <c r="HXU146" s="17"/>
      <c r="HXV146" s="17"/>
      <c r="HXW146" s="17"/>
      <c r="HXX146" s="17"/>
      <c r="HXY146" s="17"/>
      <c r="HXZ146" s="17"/>
      <c r="HYA146" s="17"/>
      <c r="HYB146" s="17"/>
      <c r="HYC146" s="17"/>
      <c r="HYD146" s="17"/>
      <c r="HYE146" s="17"/>
      <c r="HYF146" s="17"/>
      <c r="HYG146" s="17"/>
      <c r="HYH146" s="17"/>
      <c r="HYI146" s="17"/>
      <c r="HYJ146" s="17"/>
      <c r="HYK146" s="17"/>
      <c r="HYL146" s="17"/>
      <c r="HYM146" s="17"/>
      <c r="HYN146" s="17"/>
      <c r="HYO146" s="17"/>
      <c r="HYP146" s="17"/>
      <c r="HYQ146" s="17"/>
      <c r="HYR146" s="17"/>
      <c r="HYS146" s="17"/>
      <c r="HYT146" s="17"/>
      <c r="HYU146" s="17"/>
      <c r="HYV146" s="17"/>
      <c r="HYW146" s="17"/>
      <c r="HYX146" s="17"/>
      <c r="HYY146" s="17"/>
      <c r="HYZ146" s="17"/>
      <c r="HZA146" s="17"/>
      <c r="HZB146" s="17"/>
      <c r="HZC146" s="17"/>
      <c r="HZD146" s="17"/>
      <c r="HZE146" s="17"/>
      <c r="HZF146" s="17"/>
      <c r="HZG146" s="17"/>
      <c r="HZH146" s="17"/>
      <c r="HZI146" s="17"/>
      <c r="HZJ146" s="17"/>
      <c r="HZK146" s="17"/>
      <c r="HZL146" s="17"/>
      <c r="HZM146" s="17"/>
      <c r="HZN146" s="17"/>
      <c r="HZO146" s="17"/>
      <c r="HZP146" s="17"/>
      <c r="HZQ146" s="17"/>
      <c r="HZR146" s="17"/>
      <c r="HZS146" s="17"/>
      <c r="HZT146" s="17"/>
      <c r="HZU146" s="17"/>
      <c r="HZV146" s="17"/>
      <c r="HZW146" s="17"/>
      <c r="HZX146" s="17"/>
      <c r="HZY146" s="17"/>
      <c r="HZZ146" s="17"/>
      <c r="IAA146" s="17"/>
      <c r="IAB146" s="17"/>
      <c r="IAC146" s="17"/>
      <c r="IAD146" s="17"/>
      <c r="IAE146" s="17"/>
      <c r="IAF146" s="17"/>
      <c r="IAG146" s="17"/>
      <c r="IAH146" s="17"/>
      <c r="IAI146" s="17"/>
      <c r="IAJ146" s="17"/>
      <c r="IAK146" s="17"/>
      <c r="IAL146" s="17"/>
      <c r="IAM146" s="17"/>
      <c r="IAN146" s="17"/>
      <c r="IAO146" s="17"/>
      <c r="IAP146" s="17"/>
      <c r="IAQ146" s="17"/>
      <c r="IAR146" s="17"/>
      <c r="IAS146" s="17"/>
      <c r="IAT146" s="17"/>
      <c r="IAU146" s="17"/>
      <c r="IAV146" s="17"/>
      <c r="IAW146" s="17"/>
      <c r="IAX146" s="17"/>
      <c r="IAY146" s="17"/>
      <c r="IAZ146" s="17"/>
      <c r="IBA146" s="17"/>
      <c r="IBB146" s="17"/>
      <c r="IBC146" s="17"/>
      <c r="IBD146" s="17"/>
      <c r="IBE146" s="17"/>
      <c r="IBF146" s="17"/>
      <c r="IBG146" s="17"/>
      <c r="IBH146" s="17"/>
      <c r="IBI146" s="17"/>
      <c r="IBJ146" s="17"/>
      <c r="IBK146" s="17"/>
      <c r="IBL146" s="17"/>
      <c r="IBM146" s="17"/>
      <c r="IBN146" s="17"/>
      <c r="IBO146" s="17"/>
      <c r="IBP146" s="17"/>
      <c r="IBQ146" s="17"/>
      <c r="IBR146" s="17"/>
      <c r="IBS146" s="17"/>
      <c r="IBT146" s="17"/>
      <c r="IBU146" s="17"/>
      <c r="IBV146" s="17"/>
      <c r="IBW146" s="17"/>
      <c r="IBX146" s="17"/>
      <c r="IBY146" s="17"/>
      <c r="IBZ146" s="17"/>
      <c r="ICA146" s="17"/>
      <c r="ICB146" s="17"/>
      <c r="ICC146" s="17"/>
      <c r="ICD146" s="17"/>
      <c r="ICE146" s="17"/>
      <c r="ICF146" s="17"/>
      <c r="ICG146" s="17"/>
      <c r="ICH146" s="17"/>
      <c r="ICI146" s="17"/>
      <c r="ICJ146" s="17"/>
      <c r="ICK146" s="17"/>
      <c r="ICL146" s="17"/>
      <c r="ICM146" s="17"/>
      <c r="ICN146" s="17"/>
      <c r="ICO146" s="17"/>
      <c r="ICP146" s="17"/>
      <c r="ICQ146" s="17"/>
      <c r="ICR146" s="17"/>
      <c r="ICS146" s="17"/>
      <c r="ICT146" s="17"/>
      <c r="ICU146" s="17"/>
      <c r="ICV146" s="17"/>
      <c r="ICW146" s="17"/>
      <c r="ICX146" s="17"/>
      <c r="ICY146" s="17"/>
      <c r="ICZ146" s="17"/>
      <c r="IDA146" s="17"/>
      <c r="IDB146" s="17"/>
      <c r="IDC146" s="17"/>
      <c r="IDD146" s="17"/>
      <c r="IDE146" s="17"/>
      <c r="IDF146" s="17"/>
      <c r="IDG146" s="17"/>
      <c r="IDH146" s="17"/>
      <c r="IDI146" s="17"/>
      <c r="IDJ146" s="17"/>
      <c r="IDK146" s="17"/>
      <c r="IDL146" s="17"/>
      <c r="IDM146" s="17"/>
      <c r="IDN146" s="17"/>
      <c r="IDO146" s="17"/>
      <c r="IDP146" s="17"/>
      <c r="IDQ146" s="17"/>
      <c r="IDR146" s="17"/>
      <c r="IDS146" s="17"/>
      <c r="IDT146" s="17"/>
      <c r="IDU146" s="17"/>
      <c r="IDV146" s="17"/>
      <c r="IDW146" s="17"/>
      <c r="IDX146" s="17"/>
      <c r="IDY146" s="17"/>
      <c r="IDZ146" s="17"/>
      <c r="IEA146" s="17"/>
      <c r="IEB146" s="17"/>
      <c r="IEC146" s="17"/>
      <c r="IED146" s="17"/>
      <c r="IEE146" s="17"/>
      <c r="IEF146" s="17"/>
      <c r="IEG146" s="17"/>
      <c r="IEH146" s="17"/>
      <c r="IEI146" s="17"/>
      <c r="IEJ146" s="17"/>
      <c r="IEK146" s="17"/>
      <c r="IEL146" s="17"/>
      <c r="IEM146" s="17"/>
      <c r="IEN146" s="17"/>
      <c r="IEO146" s="17"/>
      <c r="IEP146" s="17"/>
      <c r="IEQ146" s="17"/>
      <c r="IER146" s="17"/>
      <c r="IES146" s="17"/>
      <c r="IET146" s="17"/>
      <c r="IEU146" s="17"/>
      <c r="IEV146" s="17"/>
      <c r="IEW146" s="17"/>
      <c r="IEX146" s="17"/>
      <c r="IEY146" s="17"/>
      <c r="IEZ146" s="17"/>
      <c r="IFA146" s="17"/>
      <c r="IFB146" s="17"/>
      <c r="IFC146" s="17"/>
      <c r="IFD146" s="17"/>
      <c r="IFE146" s="17"/>
      <c r="IFF146" s="17"/>
      <c r="IFG146" s="17"/>
      <c r="IFH146" s="17"/>
      <c r="IFI146" s="17"/>
      <c r="IFJ146" s="17"/>
      <c r="IFK146" s="17"/>
      <c r="IFL146" s="17"/>
      <c r="IFM146" s="17"/>
      <c r="IFN146" s="17"/>
      <c r="IFO146" s="17"/>
      <c r="IFP146" s="17"/>
      <c r="IFQ146" s="17"/>
      <c r="IFR146" s="17"/>
      <c r="IFS146" s="17"/>
      <c r="IFT146" s="17"/>
      <c r="IFU146" s="17"/>
      <c r="IFV146" s="17"/>
      <c r="IFW146" s="17"/>
      <c r="IFX146" s="17"/>
      <c r="IFY146" s="17"/>
      <c r="IFZ146" s="17"/>
      <c r="IGA146" s="17"/>
      <c r="IGB146" s="17"/>
      <c r="IGC146" s="17"/>
      <c r="IGD146" s="17"/>
      <c r="IGE146" s="17"/>
      <c r="IGF146" s="17"/>
      <c r="IGG146" s="17"/>
      <c r="IGH146" s="17"/>
      <c r="IGI146" s="17"/>
      <c r="IGJ146" s="17"/>
      <c r="IGK146" s="17"/>
      <c r="IGL146" s="17"/>
      <c r="IGM146" s="17"/>
      <c r="IGN146" s="17"/>
      <c r="IGO146" s="17"/>
      <c r="IGP146" s="17"/>
      <c r="IGQ146" s="17"/>
      <c r="IGR146" s="17"/>
      <c r="IGS146" s="17"/>
      <c r="IGT146" s="17"/>
      <c r="IGU146" s="17"/>
      <c r="IGV146" s="17"/>
      <c r="IGW146" s="17"/>
      <c r="IGX146" s="17"/>
      <c r="IGY146" s="17"/>
      <c r="IGZ146" s="17"/>
      <c r="IHA146" s="17"/>
      <c r="IHB146" s="17"/>
      <c r="IHC146" s="17"/>
      <c r="IHD146" s="17"/>
      <c r="IHE146" s="17"/>
      <c r="IHF146" s="17"/>
      <c r="IHG146" s="17"/>
      <c r="IHH146" s="17"/>
      <c r="IHI146" s="17"/>
      <c r="IHJ146" s="17"/>
      <c r="IHK146" s="17"/>
      <c r="IHL146" s="17"/>
      <c r="IHM146" s="17"/>
      <c r="IHN146" s="17"/>
      <c r="IHO146" s="17"/>
      <c r="IHP146" s="17"/>
      <c r="IHQ146" s="17"/>
      <c r="IHR146" s="17"/>
      <c r="IHS146" s="17"/>
      <c r="IHT146" s="17"/>
      <c r="IHU146" s="17"/>
      <c r="IHV146" s="17"/>
      <c r="IHW146" s="17"/>
      <c r="IHX146" s="17"/>
      <c r="IHY146" s="17"/>
      <c r="IHZ146" s="17"/>
      <c r="IIA146" s="17"/>
      <c r="IIB146" s="17"/>
      <c r="IIC146" s="17"/>
      <c r="IID146" s="17"/>
      <c r="IIE146" s="17"/>
      <c r="IIF146" s="17"/>
      <c r="IIG146" s="17"/>
      <c r="IIH146" s="17"/>
      <c r="III146" s="17"/>
      <c r="IIJ146" s="17"/>
      <c r="IIK146" s="17"/>
      <c r="IIL146" s="17"/>
      <c r="IIM146" s="17"/>
      <c r="IIN146" s="17"/>
      <c r="IIO146" s="17"/>
      <c r="IIP146" s="17"/>
      <c r="IIQ146" s="17"/>
      <c r="IIR146" s="17"/>
      <c r="IIS146" s="17"/>
      <c r="IIT146" s="17"/>
      <c r="IIU146" s="17"/>
      <c r="IIV146" s="17"/>
      <c r="IIW146" s="17"/>
      <c r="IIX146" s="17"/>
      <c r="IIY146" s="17"/>
      <c r="IIZ146" s="17"/>
      <c r="IJA146" s="17"/>
      <c r="IJB146" s="17"/>
      <c r="IJC146" s="17"/>
      <c r="IJD146" s="17"/>
      <c r="IJE146" s="17"/>
      <c r="IJF146" s="17"/>
      <c r="IJG146" s="17"/>
      <c r="IJH146" s="17"/>
      <c r="IJI146" s="17"/>
      <c r="IJJ146" s="17"/>
      <c r="IJK146" s="17"/>
      <c r="IJL146" s="17"/>
      <c r="IJM146" s="17"/>
      <c r="IJN146" s="17"/>
      <c r="IJO146" s="17"/>
      <c r="IJP146" s="17"/>
      <c r="IJQ146" s="17"/>
      <c r="IJR146" s="17"/>
      <c r="IJS146" s="17"/>
      <c r="IJT146" s="17"/>
      <c r="IJU146" s="17"/>
      <c r="IJV146" s="17"/>
      <c r="IJW146" s="17"/>
      <c r="IJX146" s="17"/>
      <c r="IJY146" s="17"/>
      <c r="IJZ146" s="17"/>
      <c r="IKA146" s="17"/>
      <c r="IKB146" s="17"/>
      <c r="IKC146" s="17"/>
      <c r="IKD146" s="17"/>
      <c r="IKE146" s="17"/>
      <c r="IKF146" s="17"/>
      <c r="IKG146" s="17"/>
      <c r="IKH146" s="17"/>
      <c r="IKI146" s="17"/>
      <c r="IKJ146" s="17"/>
      <c r="IKK146" s="17"/>
      <c r="IKL146" s="17"/>
      <c r="IKM146" s="17"/>
      <c r="IKN146" s="17"/>
      <c r="IKO146" s="17"/>
      <c r="IKP146" s="17"/>
      <c r="IKQ146" s="17"/>
      <c r="IKR146" s="17"/>
      <c r="IKS146" s="17"/>
      <c r="IKT146" s="17"/>
      <c r="IKU146" s="17"/>
      <c r="IKV146" s="17"/>
      <c r="IKW146" s="17"/>
      <c r="IKX146" s="17"/>
      <c r="IKY146" s="17"/>
      <c r="IKZ146" s="17"/>
      <c r="ILA146" s="17"/>
      <c r="ILB146" s="17"/>
      <c r="ILC146" s="17"/>
      <c r="ILD146" s="17"/>
      <c r="ILE146" s="17"/>
      <c r="ILF146" s="17"/>
      <c r="ILG146" s="17"/>
      <c r="ILH146" s="17"/>
      <c r="ILI146" s="17"/>
      <c r="ILJ146" s="17"/>
      <c r="ILK146" s="17"/>
      <c r="ILL146" s="17"/>
      <c r="ILM146" s="17"/>
      <c r="ILN146" s="17"/>
      <c r="ILO146" s="17"/>
      <c r="ILP146" s="17"/>
      <c r="ILQ146" s="17"/>
      <c r="ILR146" s="17"/>
      <c r="ILS146" s="17"/>
      <c r="ILT146" s="17"/>
      <c r="ILU146" s="17"/>
      <c r="ILV146" s="17"/>
      <c r="ILW146" s="17"/>
      <c r="ILX146" s="17"/>
      <c r="ILY146" s="17"/>
      <c r="ILZ146" s="17"/>
      <c r="IMA146" s="17"/>
      <c r="IMB146" s="17"/>
      <c r="IMC146" s="17"/>
      <c r="IMD146" s="17"/>
      <c r="IME146" s="17"/>
      <c r="IMF146" s="17"/>
      <c r="IMG146" s="17"/>
      <c r="IMH146" s="17"/>
      <c r="IMI146" s="17"/>
      <c r="IMJ146" s="17"/>
      <c r="IMK146" s="17"/>
      <c r="IML146" s="17"/>
      <c r="IMM146" s="17"/>
      <c r="IMN146" s="17"/>
      <c r="IMO146" s="17"/>
      <c r="IMP146" s="17"/>
      <c r="IMQ146" s="17"/>
      <c r="IMR146" s="17"/>
      <c r="IMS146" s="17"/>
      <c r="IMT146" s="17"/>
      <c r="IMU146" s="17"/>
      <c r="IMV146" s="17"/>
      <c r="IMW146" s="17"/>
      <c r="IMX146" s="17"/>
      <c r="IMY146" s="17"/>
      <c r="IMZ146" s="17"/>
      <c r="INA146" s="17"/>
      <c r="INB146" s="17"/>
      <c r="INC146" s="17"/>
      <c r="IND146" s="17"/>
      <c r="INE146" s="17"/>
      <c r="INF146" s="17"/>
      <c r="ING146" s="17"/>
      <c r="INH146" s="17"/>
      <c r="INI146" s="17"/>
      <c r="INJ146" s="17"/>
      <c r="INK146" s="17"/>
      <c r="INL146" s="17"/>
      <c r="INM146" s="17"/>
      <c r="INN146" s="17"/>
      <c r="INO146" s="17"/>
      <c r="INP146" s="17"/>
      <c r="INQ146" s="17"/>
      <c r="INR146" s="17"/>
      <c r="INS146" s="17"/>
      <c r="INT146" s="17"/>
      <c r="INU146" s="17"/>
      <c r="INV146" s="17"/>
      <c r="INW146" s="17"/>
      <c r="INX146" s="17"/>
      <c r="INY146" s="17"/>
      <c r="INZ146" s="17"/>
      <c r="IOA146" s="17"/>
      <c r="IOB146" s="17"/>
      <c r="IOC146" s="17"/>
      <c r="IOD146" s="17"/>
      <c r="IOE146" s="17"/>
      <c r="IOF146" s="17"/>
      <c r="IOG146" s="17"/>
      <c r="IOH146" s="17"/>
      <c r="IOI146" s="17"/>
      <c r="IOJ146" s="17"/>
      <c r="IOK146" s="17"/>
      <c r="IOL146" s="17"/>
      <c r="IOM146" s="17"/>
      <c r="ION146" s="17"/>
      <c r="IOO146" s="17"/>
      <c r="IOP146" s="17"/>
      <c r="IOQ146" s="17"/>
      <c r="IOR146" s="17"/>
      <c r="IOS146" s="17"/>
      <c r="IOT146" s="17"/>
      <c r="IOU146" s="17"/>
      <c r="IOV146" s="17"/>
      <c r="IOW146" s="17"/>
      <c r="IOX146" s="17"/>
      <c r="IOY146" s="17"/>
      <c r="IOZ146" s="17"/>
      <c r="IPA146" s="17"/>
      <c r="IPB146" s="17"/>
      <c r="IPC146" s="17"/>
      <c r="IPD146" s="17"/>
      <c r="IPE146" s="17"/>
      <c r="IPF146" s="17"/>
      <c r="IPG146" s="17"/>
      <c r="IPH146" s="17"/>
      <c r="IPI146" s="17"/>
      <c r="IPJ146" s="17"/>
      <c r="IPK146" s="17"/>
      <c r="IPL146" s="17"/>
      <c r="IPM146" s="17"/>
      <c r="IPN146" s="17"/>
      <c r="IPO146" s="17"/>
      <c r="IPP146" s="17"/>
      <c r="IPQ146" s="17"/>
      <c r="IPR146" s="17"/>
      <c r="IPS146" s="17"/>
      <c r="IPT146" s="17"/>
      <c r="IPU146" s="17"/>
      <c r="IPV146" s="17"/>
      <c r="IPW146" s="17"/>
      <c r="IPX146" s="17"/>
      <c r="IPY146" s="17"/>
      <c r="IPZ146" s="17"/>
      <c r="IQA146" s="17"/>
      <c r="IQB146" s="17"/>
      <c r="IQC146" s="17"/>
      <c r="IQD146" s="17"/>
      <c r="IQE146" s="17"/>
      <c r="IQF146" s="17"/>
      <c r="IQG146" s="17"/>
      <c r="IQH146" s="17"/>
      <c r="IQI146" s="17"/>
      <c r="IQJ146" s="17"/>
      <c r="IQK146" s="17"/>
      <c r="IQL146" s="17"/>
      <c r="IQM146" s="17"/>
      <c r="IQN146" s="17"/>
      <c r="IQO146" s="17"/>
      <c r="IQP146" s="17"/>
      <c r="IQQ146" s="17"/>
      <c r="IQR146" s="17"/>
      <c r="IQS146" s="17"/>
      <c r="IQT146" s="17"/>
      <c r="IQU146" s="17"/>
      <c r="IQV146" s="17"/>
      <c r="IQW146" s="17"/>
      <c r="IQX146" s="17"/>
      <c r="IQY146" s="17"/>
      <c r="IQZ146" s="17"/>
      <c r="IRA146" s="17"/>
      <c r="IRB146" s="17"/>
      <c r="IRC146" s="17"/>
      <c r="IRD146" s="17"/>
      <c r="IRE146" s="17"/>
      <c r="IRF146" s="17"/>
      <c r="IRG146" s="17"/>
      <c r="IRH146" s="17"/>
      <c r="IRI146" s="17"/>
      <c r="IRJ146" s="17"/>
      <c r="IRK146" s="17"/>
      <c r="IRL146" s="17"/>
      <c r="IRM146" s="17"/>
      <c r="IRN146" s="17"/>
      <c r="IRO146" s="17"/>
      <c r="IRP146" s="17"/>
      <c r="IRQ146" s="17"/>
      <c r="IRR146" s="17"/>
      <c r="IRS146" s="17"/>
      <c r="IRT146" s="17"/>
      <c r="IRU146" s="17"/>
      <c r="IRV146" s="17"/>
      <c r="IRW146" s="17"/>
      <c r="IRX146" s="17"/>
      <c r="IRY146" s="17"/>
      <c r="IRZ146" s="17"/>
      <c r="ISA146" s="17"/>
      <c r="ISB146" s="17"/>
      <c r="ISC146" s="17"/>
      <c r="ISD146" s="17"/>
      <c r="ISE146" s="17"/>
      <c r="ISF146" s="17"/>
      <c r="ISG146" s="17"/>
      <c r="ISH146" s="17"/>
      <c r="ISI146" s="17"/>
      <c r="ISJ146" s="17"/>
      <c r="ISK146" s="17"/>
      <c r="ISL146" s="17"/>
      <c r="ISM146" s="17"/>
      <c r="ISN146" s="17"/>
      <c r="ISO146" s="17"/>
      <c r="ISP146" s="17"/>
      <c r="ISQ146" s="17"/>
      <c r="ISR146" s="17"/>
      <c r="ISS146" s="17"/>
      <c r="IST146" s="17"/>
      <c r="ISU146" s="17"/>
      <c r="ISV146" s="17"/>
      <c r="ISW146" s="17"/>
      <c r="ISX146" s="17"/>
      <c r="ISY146" s="17"/>
      <c r="ISZ146" s="17"/>
      <c r="ITA146" s="17"/>
      <c r="ITB146" s="17"/>
      <c r="ITC146" s="17"/>
      <c r="ITD146" s="17"/>
      <c r="ITE146" s="17"/>
      <c r="ITF146" s="17"/>
      <c r="ITG146" s="17"/>
      <c r="ITH146" s="17"/>
      <c r="ITI146" s="17"/>
      <c r="ITJ146" s="17"/>
      <c r="ITK146" s="17"/>
      <c r="ITL146" s="17"/>
      <c r="ITM146" s="17"/>
      <c r="ITN146" s="17"/>
      <c r="ITO146" s="17"/>
      <c r="ITP146" s="17"/>
      <c r="ITQ146" s="17"/>
      <c r="ITR146" s="17"/>
      <c r="ITS146" s="17"/>
      <c r="ITT146" s="17"/>
      <c r="ITU146" s="17"/>
      <c r="ITV146" s="17"/>
      <c r="ITW146" s="17"/>
      <c r="ITX146" s="17"/>
      <c r="ITY146" s="17"/>
      <c r="ITZ146" s="17"/>
      <c r="IUA146" s="17"/>
      <c r="IUB146" s="17"/>
      <c r="IUC146" s="17"/>
      <c r="IUD146" s="17"/>
      <c r="IUE146" s="17"/>
      <c r="IUF146" s="17"/>
      <c r="IUG146" s="17"/>
      <c r="IUH146" s="17"/>
      <c r="IUI146" s="17"/>
      <c r="IUJ146" s="17"/>
      <c r="IUK146" s="17"/>
      <c r="IUL146" s="17"/>
      <c r="IUM146" s="17"/>
      <c r="IUN146" s="17"/>
      <c r="IUO146" s="17"/>
      <c r="IUP146" s="17"/>
      <c r="IUQ146" s="17"/>
      <c r="IUR146" s="17"/>
      <c r="IUS146" s="17"/>
      <c r="IUT146" s="17"/>
      <c r="IUU146" s="17"/>
      <c r="IUV146" s="17"/>
      <c r="IUW146" s="17"/>
      <c r="IUX146" s="17"/>
      <c r="IUY146" s="17"/>
      <c r="IUZ146" s="17"/>
      <c r="IVA146" s="17"/>
      <c r="IVB146" s="17"/>
      <c r="IVC146" s="17"/>
      <c r="IVD146" s="17"/>
      <c r="IVE146" s="17"/>
      <c r="IVF146" s="17"/>
      <c r="IVG146" s="17"/>
      <c r="IVH146" s="17"/>
      <c r="IVI146" s="17"/>
      <c r="IVJ146" s="17"/>
      <c r="IVK146" s="17"/>
      <c r="IVL146" s="17"/>
      <c r="IVM146" s="17"/>
      <c r="IVN146" s="17"/>
      <c r="IVO146" s="17"/>
      <c r="IVP146" s="17"/>
      <c r="IVQ146" s="17"/>
      <c r="IVR146" s="17"/>
      <c r="IVS146" s="17"/>
      <c r="IVT146" s="17"/>
      <c r="IVU146" s="17"/>
      <c r="IVV146" s="17"/>
      <c r="IVW146" s="17"/>
      <c r="IVX146" s="17"/>
      <c r="IVY146" s="17"/>
      <c r="IVZ146" s="17"/>
      <c r="IWA146" s="17"/>
      <c r="IWB146" s="17"/>
      <c r="IWC146" s="17"/>
      <c r="IWD146" s="17"/>
      <c r="IWE146" s="17"/>
      <c r="IWF146" s="17"/>
      <c r="IWG146" s="17"/>
      <c r="IWH146" s="17"/>
      <c r="IWI146" s="17"/>
      <c r="IWJ146" s="17"/>
      <c r="IWK146" s="17"/>
      <c r="IWL146" s="17"/>
      <c r="IWM146" s="17"/>
      <c r="IWN146" s="17"/>
      <c r="IWO146" s="17"/>
      <c r="IWP146" s="17"/>
      <c r="IWQ146" s="17"/>
      <c r="IWR146" s="17"/>
      <c r="IWS146" s="17"/>
      <c r="IWT146" s="17"/>
      <c r="IWU146" s="17"/>
      <c r="IWV146" s="17"/>
      <c r="IWW146" s="17"/>
      <c r="IWX146" s="17"/>
      <c r="IWY146" s="17"/>
      <c r="IWZ146" s="17"/>
      <c r="IXA146" s="17"/>
      <c r="IXB146" s="17"/>
      <c r="IXC146" s="17"/>
      <c r="IXD146" s="17"/>
      <c r="IXE146" s="17"/>
      <c r="IXF146" s="17"/>
      <c r="IXG146" s="17"/>
      <c r="IXH146" s="17"/>
      <c r="IXI146" s="17"/>
      <c r="IXJ146" s="17"/>
      <c r="IXK146" s="17"/>
      <c r="IXL146" s="17"/>
      <c r="IXM146" s="17"/>
      <c r="IXN146" s="17"/>
      <c r="IXO146" s="17"/>
      <c r="IXP146" s="17"/>
      <c r="IXQ146" s="17"/>
      <c r="IXR146" s="17"/>
      <c r="IXS146" s="17"/>
      <c r="IXT146" s="17"/>
      <c r="IXU146" s="17"/>
      <c r="IXV146" s="17"/>
      <c r="IXW146" s="17"/>
      <c r="IXX146" s="17"/>
      <c r="IXY146" s="17"/>
      <c r="IXZ146" s="17"/>
      <c r="IYA146" s="17"/>
      <c r="IYB146" s="17"/>
      <c r="IYC146" s="17"/>
      <c r="IYD146" s="17"/>
      <c r="IYE146" s="17"/>
      <c r="IYF146" s="17"/>
      <c r="IYG146" s="17"/>
      <c r="IYH146" s="17"/>
      <c r="IYI146" s="17"/>
      <c r="IYJ146" s="17"/>
      <c r="IYK146" s="17"/>
      <c r="IYL146" s="17"/>
      <c r="IYM146" s="17"/>
      <c r="IYN146" s="17"/>
      <c r="IYO146" s="17"/>
      <c r="IYP146" s="17"/>
      <c r="IYQ146" s="17"/>
      <c r="IYR146" s="17"/>
      <c r="IYS146" s="17"/>
      <c r="IYT146" s="17"/>
      <c r="IYU146" s="17"/>
      <c r="IYV146" s="17"/>
      <c r="IYW146" s="17"/>
      <c r="IYX146" s="17"/>
      <c r="IYY146" s="17"/>
      <c r="IYZ146" s="17"/>
      <c r="IZA146" s="17"/>
      <c r="IZB146" s="17"/>
      <c r="IZC146" s="17"/>
      <c r="IZD146" s="17"/>
      <c r="IZE146" s="17"/>
      <c r="IZF146" s="17"/>
      <c r="IZG146" s="17"/>
      <c r="IZH146" s="17"/>
      <c r="IZI146" s="17"/>
      <c r="IZJ146" s="17"/>
      <c r="IZK146" s="17"/>
      <c r="IZL146" s="17"/>
      <c r="IZM146" s="17"/>
      <c r="IZN146" s="17"/>
      <c r="IZO146" s="17"/>
      <c r="IZP146" s="17"/>
      <c r="IZQ146" s="17"/>
      <c r="IZR146" s="17"/>
      <c r="IZS146" s="17"/>
      <c r="IZT146" s="17"/>
      <c r="IZU146" s="17"/>
      <c r="IZV146" s="17"/>
      <c r="IZW146" s="17"/>
      <c r="IZX146" s="17"/>
      <c r="IZY146" s="17"/>
      <c r="IZZ146" s="17"/>
      <c r="JAA146" s="17"/>
      <c r="JAB146" s="17"/>
      <c r="JAC146" s="17"/>
      <c r="JAD146" s="17"/>
      <c r="JAE146" s="17"/>
      <c r="JAF146" s="17"/>
      <c r="JAG146" s="17"/>
      <c r="JAH146" s="17"/>
      <c r="JAI146" s="17"/>
      <c r="JAJ146" s="17"/>
      <c r="JAK146" s="17"/>
      <c r="JAL146" s="17"/>
      <c r="JAM146" s="17"/>
      <c r="JAN146" s="17"/>
      <c r="JAO146" s="17"/>
      <c r="JAP146" s="17"/>
      <c r="JAQ146" s="17"/>
      <c r="JAR146" s="17"/>
      <c r="JAS146" s="17"/>
      <c r="JAT146" s="17"/>
      <c r="JAU146" s="17"/>
      <c r="JAV146" s="17"/>
      <c r="JAW146" s="17"/>
      <c r="JAX146" s="17"/>
      <c r="JAY146" s="17"/>
      <c r="JAZ146" s="17"/>
      <c r="JBA146" s="17"/>
      <c r="JBB146" s="17"/>
      <c r="JBC146" s="17"/>
      <c r="JBD146" s="17"/>
      <c r="JBE146" s="17"/>
      <c r="JBF146" s="17"/>
      <c r="JBG146" s="17"/>
      <c r="JBH146" s="17"/>
      <c r="JBI146" s="17"/>
      <c r="JBJ146" s="17"/>
      <c r="JBK146" s="17"/>
      <c r="JBL146" s="17"/>
      <c r="JBM146" s="17"/>
      <c r="JBN146" s="17"/>
      <c r="JBO146" s="17"/>
      <c r="JBP146" s="17"/>
      <c r="JBQ146" s="17"/>
      <c r="JBR146" s="17"/>
      <c r="JBS146" s="17"/>
      <c r="JBT146" s="17"/>
      <c r="JBU146" s="17"/>
      <c r="JBV146" s="17"/>
      <c r="JBW146" s="17"/>
      <c r="JBX146" s="17"/>
      <c r="JBY146" s="17"/>
      <c r="JBZ146" s="17"/>
      <c r="JCA146" s="17"/>
      <c r="JCB146" s="17"/>
      <c r="JCC146" s="17"/>
      <c r="JCD146" s="17"/>
      <c r="JCE146" s="17"/>
      <c r="JCF146" s="17"/>
      <c r="JCG146" s="17"/>
      <c r="JCH146" s="17"/>
      <c r="JCI146" s="17"/>
      <c r="JCJ146" s="17"/>
      <c r="JCK146" s="17"/>
      <c r="JCL146" s="17"/>
      <c r="JCM146" s="17"/>
      <c r="JCN146" s="17"/>
      <c r="JCO146" s="17"/>
      <c r="JCP146" s="17"/>
      <c r="JCQ146" s="17"/>
      <c r="JCR146" s="17"/>
      <c r="JCS146" s="17"/>
      <c r="JCT146" s="17"/>
      <c r="JCU146" s="17"/>
      <c r="JCV146" s="17"/>
      <c r="JCW146" s="17"/>
      <c r="JCX146" s="17"/>
      <c r="JCY146" s="17"/>
      <c r="JCZ146" s="17"/>
      <c r="JDA146" s="17"/>
      <c r="JDB146" s="17"/>
      <c r="JDC146" s="17"/>
      <c r="JDD146" s="17"/>
      <c r="JDE146" s="17"/>
      <c r="JDF146" s="17"/>
      <c r="JDG146" s="17"/>
      <c r="JDH146" s="17"/>
      <c r="JDI146" s="17"/>
      <c r="JDJ146" s="17"/>
      <c r="JDK146" s="17"/>
      <c r="JDL146" s="17"/>
      <c r="JDM146" s="17"/>
      <c r="JDN146" s="17"/>
      <c r="JDO146" s="17"/>
      <c r="JDP146" s="17"/>
      <c r="JDQ146" s="17"/>
      <c r="JDR146" s="17"/>
      <c r="JDS146" s="17"/>
      <c r="JDT146" s="17"/>
      <c r="JDU146" s="17"/>
      <c r="JDV146" s="17"/>
      <c r="JDW146" s="17"/>
      <c r="JDX146" s="17"/>
      <c r="JDY146" s="17"/>
      <c r="JDZ146" s="17"/>
      <c r="JEA146" s="17"/>
      <c r="JEB146" s="17"/>
      <c r="JEC146" s="17"/>
      <c r="JED146" s="17"/>
      <c r="JEE146" s="17"/>
      <c r="JEF146" s="17"/>
      <c r="JEG146" s="17"/>
      <c r="JEH146" s="17"/>
      <c r="JEI146" s="17"/>
      <c r="JEJ146" s="17"/>
      <c r="JEK146" s="17"/>
      <c r="JEL146" s="17"/>
      <c r="JEM146" s="17"/>
      <c r="JEN146" s="17"/>
      <c r="JEO146" s="17"/>
      <c r="JEP146" s="17"/>
      <c r="JEQ146" s="17"/>
      <c r="JER146" s="17"/>
      <c r="JES146" s="17"/>
      <c r="JET146" s="17"/>
      <c r="JEU146" s="17"/>
      <c r="JEV146" s="17"/>
      <c r="JEW146" s="17"/>
      <c r="JEX146" s="17"/>
      <c r="JEY146" s="17"/>
      <c r="JEZ146" s="17"/>
      <c r="JFA146" s="17"/>
      <c r="JFB146" s="17"/>
      <c r="JFC146" s="17"/>
      <c r="JFD146" s="17"/>
      <c r="JFE146" s="17"/>
      <c r="JFF146" s="17"/>
      <c r="JFG146" s="17"/>
      <c r="JFH146" s="17"/>
      <c r="JFI146" s="17"/>
      <c r="JFJ146" s="17"/>
      <c r="JFK146" s="17"/>
      <c r="JFL146" s="17"/>
      <c r="JFM146" s="17"/>
      <c r="JFN146" s="17"/>
      <c r="JFO146" s="17"/>
      <c r="JFP146" s="17"/>
      <c r="JFQ146" s="17"/>
      <c r="JFR146" s="17"/>
      <c r="JFS146" s="17"/>
      <c r="JFT146" s="17"/>
      <c r="JFU146" s="17"/>
      <c r="JFV146" s="17"/>
      <c r="JFW146" s="17"/>
      <c r="JFX146" s="17"/>
      <c r="JFY146" s="17"/>
      <c r="JFZ146" s="17"/>
      <c r="JGA146" s="17"/>
      <c r="JGB146" s="17"/>
      <c r="JGC146" s="17"/>
      <c r="JGD146" s="17"/>
      <c r="JGE146" s="17"/>
      <c r="JGF146" s="17"/>
      <c r="JGG146" s="17"/>
      <c r="JGH146" s="17"/>
      <c r="JGI146" s="17"/>
      <c r="JGJ146" s="17"/>
      <c r="JGK146" s="17"/>
      <c r="JGL146" s="17"/>
      <c r="JGM146" s="17"/>
      <c r="JGN146" s="17"/>
      <c r="JGO146" s="17"/>
      <c r="JGP146" s="17"/>
      <c r="JGQ146" s="17"/>
      <c r="JGR146" s="17"/>
      <c r="JGS146" s="17"/>
      <c r="JGT146" s="17"/>
      <c r="JGU146" s="17"/>
      <c r="JGV146" s="17"/>
      <c r="JGW146" s="17"/>
      <c r="JGX146" s="17"/>
      <c r="JGY146" s="17"/>
      <c r="JGZ146" s="17"/>
      <c r="JHA146" s="17"/>
      <c r="JHB146" s="17"/>
      <c r="JHC146" s="17"/>
      <c r="JHD146" s="17"/>
      <c r="JHE146" s="17"/>
      <c r="JHF146" s="17"/>
      <c r="JHG146" s="17"/>
      <c r="JHH146" s="17"/>
      <c r="JHI146" s="17"/>
      <c r="JHJ146" s="17"/>
      <c r="JHK146" s="17"/>
      <c r="JHL146" s="17"/>
      <c r="JHM146" s="17"/>
      <c r="JHN146" s="17"/>
      <c r="JHO146" s="17"/>
      <c r="JHP146" s="17"/>
      <c r="JHQ146" s="17"/>
      <c r="JHR146" s="17"/>
      <c r="JHS146" s="17"/>
      <c r="JHT146" s="17"/>
      <c r="JHU146" s="17"/>
      <c r="JHV146" s="17"/>
      <c r="JHW146" s="17"/>
      <c r="JHX146" s="17"/>
      <c r="JHY146" s="17"/>
      <c r="JHZ146" s="17"/>
      <c r="JIA146" s="17"/>
      <c r="JIB146" s="17"/>
      <c r="JIC146" s="17"/>
      <c r="JID146" s="17"/>
      <c r="JIE146" s="17"/>
      <c r="JIF146" s="17"/>
      <c r="JIG146" s="17"/>
      <c r="JIH146" s="17"/>
      <c r="JII146" s="17"/>
      <c r="JIJ146" s="17"/>
      <c r="JIK146" s="17"/>
      <c r="JIL146" s="17"/>
      <c r="JIM146" s="17"/>
      <c r="JIN146" s="17"/>
      <c r="JIO146" s="17"/>
      <c r="JIP146" s="17"/>
      <c r="JIQ146" s="17"/>
      <c r="JIR146" s="17"/>
      <c r="JIS146" s="17"/>
      <c r="JIT146" s="17"/>
      <c r="JIU146" s="17"/>
      <c r="JIV146" s="17"/>
      <c r="JIW146" s="17"/>
      <c r="JIX146" s="17"/>
      <c r="JIY146" s="17"/>
      <c r="JIZ146" s="17"/>
      <c r="JJA146" s="17"/>
      <c r="JJB146" s="17"/>
      <c r="JJC146" s="17"/>
      <c r="JJD146" s="17"/>
      <c r="JJE146" s="17"/>
      <c r="JJF146" s="17"/>
      <c r="JJG146" s="17"/>
      <c r="JJH146" s="17"/>
      <c r="JJI146" s="17"/>
      <c r="JJJ146" s="17"/>
      <c r="JJK146" s="17"/>
      <c r="JJL146" s="17"/>
      <c r="JJM146" s="17"/>
      <c r="JJN146" s="17"/>
      <c r="JJO146" s="17"/>
      <c r="JJP146" s="17"/>
      <c r="JJQ146" s="17"/>
      <c r="JJR146" s="17"/>
      <c r="JJS146" s="17"/>
      <c r="JJT146" s="17"/>
      <c r="JJU146" s="17"/>
      <c r="JJV146" s="17"/>
      <c r="JJW146" s="17"/>
      <c r="JJX146" s="17"/>
      <c r="JJY146" s="17"/>
      <c r="JJZ146" s="17"/>
      <c r="JKA146" s="17"/>
      <c r="JKB146" s="17"/>
      <c r="JKC146" s="17"/>
      <c r="JKD146" s="17"/>
      <c r="JKE146" s="17"/>
      <c r="JKF146" s="17"/>
      <c r="JKG146" s="17"/>
      <c r="JKH146" s="17"/>
      <c r="JKI146" s="17"/>
      <c r="JKJ146" s="17"/>
      <c r="JKK146" s="17"/>
      <c r="JKL146" s="17"/>
      <c r="JKM146" s="17"/>
      <c r="JKN146" s="17"/>
      <c r="JKO146" s="17"/>
      <c r="JKP146" s="17"/>
      <c r="JKQ146" s="17"/>
      <c r="JKR146" s="17"/>
      <c r="JKS146" s="17"/>
      <c r="JKT146" s="17"/>
      <c r="JKU146" s="17"/>
      <c r="JKV146" s="17"/>
      <c r="JKW146" s="17"/>
      <c r="JKX146" s="17"/>
      <c r="JKY146" s="17"/>
      <c r="JKZ146" s="17"/>
      <c r="JLA146" s="17"/>
      <c r="JLB146" s="17"/>
      <c r="JLC146" s="17"/>
      <c r="JLD146" s="17"/>
      <c r="JLE146" s="17"/>
      <c r="JLF146" s="17"/>
      <c r="JLG146" s="17"/>
      <c r="JLH146" s="17"/>
      <c r="JLI146" s="17"/>
      <c r="JLJ146" s="17"/>
      <c r="JLK146" s="17"/>
      <c r="JLL146" s="17"/>
      <c r="JLM146" s="17"/>
      <c r="JLN146" s="17"/>
      <c r="JLO146" s="17"/>
      <c r="JLP146" s="17"/>
      <c r="JLQ146" s="17"/>
      <c r="JLR146" s="17"/>
      <c r="JLS146" s="17"/>
      <c r="JLT146" s="17"/>
      <c r="JLU146" s="17"/>
      <c r="JLV146" s="17"/>
      <c r="JLW146" s="17"/>
      <c r="JLX146" s="17"/>
      <c r="JLY146" s="17"/>
      <c r="JLZ146" s="17"/>
      <c r="JMA146" s="17"/>
      <c r="JMB146" s="17"/>
      <c r="JMC146" s="17"/>
      <c r="JMD146" s="17"/>
      <c r="JME146" s="17"/>
      <c r="JMF146" s="17"/>
      <c r="JMG146" s="17"/>
      <c r="JMH146" s="17"/>
      <c r="JMI146" s="17"/>
      <c r="JMJ146" s="17"/>
      <c r="JMK146" s="17"/>
      <c r="JML146" s="17"/>
      <c r="JMM146" s="17"/>
      <c r="JMN146" s="17"/>
      <c r="JMO146" s="17"/>
      <c r="JMP146" s="17"/>
      <c r="JMQ146" s="17"/>
      <c r="JMR146" s="17"/>
      <c r="JMS146" s="17"/>
      <c r="JMT146" s="17"/>
      <c r="JMU146" s="17"/>
      <c r="JMV146" s="17"/>
      <c r="JMW146" s="17"/>
      <c r="JMX146" s="17"/>
      <c r="JMY146" s="17"/>
      <c r="JMZ146" s="17"/>
      <c r="JNA146" s="17"/>
      <c r="JNB146" s="17"/>
      <c r="JNC146" s="17"/>
      <c r="JND146" s="17"/>
      <c r="JNE146" s="17"/>
      <c r="JNF146" s="17"/>
      <c r="JNG146" s="17"/>
      <c r="JNH146" s="17"/>
      <c r="JNI146" s="17"/>
      <c r="JNJ146" s="17"/>
      <c r="JNK146" s="17"/>
      <c r="JNL146" s="17"/>
      <c r="JNM146" s="17"/>
      <c r="JNN146" s="17"/>
      <c r="JNO146" s="17"/>
      <c r="JNP146" s="17"/>
      <c r="JNQ146" s="17"/>
      <c r="JNR146" s="17"/>
      <c r="JNS146" s="17"/>
      <c r="JNT146" s="17"/>
      <c r="JNU146" s="17"/>
      <c r="JNV146" s="17"/>
      <c r="JNW146" s="17"/>
      <c r="JNX146" s="17"/>
      <c r="JNY146" s="17"/>
      <c r="JNZ146" s="17"/>
      <c r="JOA146" s="17"/>
      <c r="JOB146" s="17"/>
      <c r="JOC146" s="17"/>
      <c r="JOD146" s="17"/>
      <c r="JOE146" s="17"/>
      <c r="JOF146" s="17"/>
      <c r="JOG146" s="17"/>
      <c r="JOH146" s="17"/>
      <c r="JOI146" s="17"/>
      <c r="JOJ146" s="17"/>
      <c r="JOK146" s="17"/>
      <c r="JOL146" s="17"/>
      <c r="JOM146" s="17"/>
      <c r="JON146" s="17"/>
      <c r="JOO146" s="17"/>
      <c r="JOP146" s="17"/>
      <c r="JOQ146" s="17"/>
      <c r="JOR146" s="17"/>
      <c r="JOS146" s="17"/>
      <c r="JOT146" s="17"/>
      <c r="JOU146" s="17"/>
      <c r="JOV146" s="17"/>
      <c r="JOW146" s="17"/>
      <c r="JOX146" s="17"/>
      <c r="JOY146" s="17"/>
      <c r="JOZ146" s="17"/>
      <c r="JPA146" s="17"/>
      <c r="JPB146" s="17"/>
      <c r="JPC146" s="17"/>
      <c r="JPD146" s="17"/>
      <c r="JPE146" s="17"/>
      <c r="JPF146" s="17"/>
      <c r="JPG146" s="17"/>
      <c r="JPH146" s="17"/>
      <c r="JPI146" s="17"/>
      <c r="JPJ146" s="17"/>
      <c r="JPK146" s="17"/>
      <c r="JPL146" s="17"/>
      <c r="JPM146" s="17"/>
      <c r="JPN146" s="17"/>
      <c r="JPO146" s="17"/>
      <c r="JPP146" s="17"/>
      <c r="JPQ146" s="17"/>
      <c r="JPR146" s="17"/>
      <c r="JPS146" s="17"/>
      <c r="JPT146" s="17"/>
      <c r="JPU146" s="17"/>
      <c r="JPV146" s="17"/>
      <c r="JPW146" s="17"/>
      <c r="JPX146" s="17"/>
      <c r="JPY146" s="17"/>
      <c r="JPZ146" s="17"/>
      <c r="JQA146" s="17"/>
      <c r="JQB146" s="17"/>
      <c r="JQC146" s="17"/>
      <c r="JQD146" s="17"/>
      <c r="JQE146" s="17"/>
      <c r="JQF146" s="17"/>
      <c r="JQG146" s="17"/>
      <c r="JQH146" s="17"/>
      <c r="JQI146" s="17"/>
      <c r="JQJ146" s="17"/>
      <c r="JQK146" s="17"/>
      <c r="JQL146" s="17"/>
      <c r="JQM146" s="17"/>
      <c r="JQN146" s="17"/>
      <c r="JQO146" s="17"/>
      <c r="JQP146" s="17"/>
      <c r="JQQ146" s="17"/>
      <c r="JQR146" s="17"/>
      <c r="JQS146" s="17"/>
      <c r="JQT146" s="17"/>
      <c r="JQU146" s="17"/>
      <c r="JQV146" s="17"/>
      <c r="JQW146" s="17"/>
      <c r="JQX146" s="17"/>
      <c r="JQY146" s="17"/>
      <c r="JQZ146" s="17"/>
      <c r="JRA146" s="17"/>
      <c r="JRB146" s="17"/>
      <c r="JRC146" s="17"/>
      <c r="JRD146" s="17"/>
      <c r="JRE146" s="17"/>
      <c r="JRF146" s="17"/>
      <c r="JRG146" s="17"/>
      <c r="JRH146" s="17"/>
      <c r="JRI146" s="17"/>
      <c r="JRJ146" s="17"/>
      <c r="JRK146" s="17"/>
      <c r="JRL146" s="17"/>
      <c r="JRM146" s="17"/>
      <c r="JRN146" s="17"/>
      <c r="JRO146" s="17"/>
      <c r="JRP146" s="17"/>
      <c r="JRQ146" s="17"/>
      <c r="JRR146" s="17"/>
      <c r="JRS146" s="17"/>
      <c r="JRT146" s="17"/>
      <c r="JRU146" s="17"/>
      <c r="JRV146" s="17"/>
      <c r="JRW146" s="17"/>
      <c r="JRX146" s="17"/>
      <c r="JRY146" s="17"/>
      <c r="JRZ146" s="17"/>
      <c r="JSA146" s="17"/>
      <c r="JSB146" s="17"/>
      <c r="JSC146" s="17"/>
      <c r="JSD146" s="17"/>
      <c r="JSE146" s="17"/>
      <c r="JSF146" s="17"/>
      <c r="JSG146" s="17"/>
      <c r="JSH146" s="17"/>
      <c r="JSI146" s="17"/>
      <c r="JSJ146" s="17"/>
      <c r="JSK146" s="17"/>
      <c r="JSL146" s="17"/>
      <c r="JSM146" s="17"/>
      <c r="JSN146" s="17"/>
      <c r="JSO146" s="17"/>
      <c r="JSP146" s="17"/>
      <c r="JSQ146" s="17"/>
      <c r="JSR146" s="17"/>
      <c r="JSS146" s="17"/>
      <c r="JST146" s="17"/>
      <c r="JSU146" s="17"/>
      <c r="JSV146" s="17"/>
      <c r="JSW146" s="17"/>
      <c r="JSX146" s="17"/>
      <c r="JSY146" s="17"/>
      <c r="JSZ146" s="17"/>
      <c r="JTA146" s="17"/>
      <c r="JTB146" s="17"/>
      <c r="JTC146" s="17"/>
      <c r="JTD146" s="17"/>
      <c r="JTE146" s="17"/>
      <c r="JTF146" s="17"/>
      <c r="JTG146" s="17"/>
      <c r="JTH146" s="17"/>
      <c r="JTI146" s="17"/>
      <c r="JTJ146" s="17"/>
      <c r="JTK146" s="17"/>
      <c r="JTL146" s="17"/>
      <c r="JTM146" s="17"/>
      <c r="JTN146" s="17"/>
      <c r="JTO146" s="17"/>
      <c r="JTP146" s="17"/>
      <c r="JTQ146" s="17"/>
      <c r="JTR146" s="17"/>
      <c r="JTS146" s="17"/>
      <c r="JTT146" s="17"/>
      <c r="JTU146" s="17"/>
      <c r="JTV146" s="17"/>
      <c r="JTW146" s="17"/>
      <c r="JTX146" s="17"/>
      <c r="JTY146" s="17"/>
      <c r="JTZ146" s="17"/>
      <c r="JUA146" s="17"/>
      <c r="JUB146" s="17"/>
      <c r="JUC146" s="17"/>
      <c r="JUD146" s="17"/>
      <c r="JUE146" s="17"/>
      <c r="JUF146" s="17"/>
      <c r="JUG146" s="17"/>
      <c r="JUH146" s="17"/>
      <c r="JUI146" s="17"/>
      <c r="JUJ146" s="17"/>
      <c r="JUK146" s="17"/>
      <c r="JUL146" s="17"/>
      <c r="JUM146" s="17"/>
      <c r="JUN146" s="17"/>
      <c r="JUO146" s="17"/>
      <c r="JUP146" s="17"/>
      <c r="JUQ146" s="17"/>
      <c r="JUR146" s="17"/>
      <c r="JUS146" s="17"/>
      <c r="JUT146" s="17"/>
      <c r="JUU146" s="17"/>
      <c r="JUV146" s="17"/>
      <c r="JUW146" s="17"/>
      <c r="JUX146" s="17"/>
      <c r="JUY146" s="17"/>
      <c r="JUZ146" s="17"/>
      <c r="JVA146" s="17"/>
      <c r="JVB146" s="17"/>
      <c r="JVC146" s="17"/>
      <c r="JVD146" s="17"/>
      <c r="JVE146" s="17"/>
      <c r="JVF146" s="17"/>
      <c r="JVG146" s="17"/>
      <c r="JVH146" s="17"/>
      <c r="JVI146" s="17"/>
      <c r="JVJ146" s="17"/>
      <c r="JVK146" s="17"/>
      <c r="JVL146" s="17"/>
      <c r="JVM146" s="17"/>
      <c r="JVN146" s="17"/>
      <c r="JVO146" s="17"/>
      <c r="JVP146" s="17"/>
      <c r="JVQ146" s="17"/>
      <c r="JVR146" s="17"/>
      <c r="JVS146" s="17"/>
      <c r="JVT146" s="17"/>
      <c r="JVU146" s="17"/>
      <c r="JVV146" s="17"/>
      <c r="JVW146" s="17"/>
      <c r="JVX146" s="17"/>
      <c r="JVY146" s="17"/>
      <c r="JVZ146" s="17"/>
      <c r="JWA146" s="17"/>
      <c r="JWB146" s="17"/>
      <c r="JWC146" s="17"/>
      <c r="JWD146" s="17"/>
      <c r="JWE146" s="17"/>
      <c r="JWF146" s="17"/>
      <c r="JWG146" s="17"/>
      <c r="JWH146" s="17"/>
      <c r="JWI146" s="17"/>
      <c r="JWJ146" s="17"/>
      <c r="JWK146" s="17"/>
      <c r="JWL146" s="17"/>
      <c r="JWM146" s="17"/>
      <c r="JWN146" s="17"/>
      <c r="JWO146" s="17"/>
      <c r="JWP146" s="17"/>
      <c r="JWQ146" s="17"/>
      <c r="JWR146" s="17"/>
      <c r="JWS146" s="17"/>
      <c r="JWT146" s="17"/>
      <c r="JWU146" s="17"/>
      <c r="JWV146" s="17"/>
      <c r="JWW146" s="17"/>
      <c r="JWX146" s="17"/>
      <c r="JWY146" s="17"/>
      <c r="JWZ146" s="17"/>
      <c r="JXA146" s="17"/>
      <c r="JXB146" s="17"/>
      <c r="JXC146" s="17"/>
      <c r="JXD146" s="17"/>
      <c r="JXE146" s="17"/>
      <c r="JXF146" s="17"/>
      <c r="JXG146" s="17"/>
      <c r="JXH146" s="17"/>
      <c r="JXI146" s="17"/>
      <c r="JXJ146" s="17"/>
      <c r="JXK146" s="17"/>
      <c r="JXL146" s="17"/>
      <c r="JXM146" s="17"/>
      <c r="JXN146" s="17"/>
      <c r="JXO146" s="17"/>
      <c r="JXP146" s="17"/>
      <c r="JXQ146" s="17"/>
      <c r="JXR146" s="17"/>
      <c r="JXS146" s="17"/>
      <c r="JXT146" s="17"/>
      <c r="JXU146" s="17"/>
      <c r="JXV146" s="17"/>
      <c r="JXW146" s="17"/>
      <c r="JXX146" s="17"/>
      <c r="JXY146" s="17"/>
      <c r="JXZ146" s="17"/>
      <c r="JYA146" s="17"/>
      <c r="JYB146" s="17"/>
      <c r="JYC146" s="17"/>
      <c r="JYD146" s="17"/>
      <c r="JYE146" s="17"/>
      <c r="JYF146" s="17"/>
      <c r="JYG146" s="17"/>
      <c r="JYH146" s="17"/>
      <c r="JYI146" s="17"/>
      <c r="JYJ146" s="17"/>
      <c r="JYK146" s="17"/>
      <c r="JYL146" s="17"/>
      <c r="JYM146" s="17"/>
      <c r="JYN146" s="17"/>
      <c r="JYO146" s="17"/>
      <c r="JYP146" s="17"/>
      <c r="JYQ146" s="17"/>
      <c r="JYR146" s="17"/>
      <c r="JYS146" s="17"/>
      <c r="JYT146" s="17"/>
      <c r="JYU146" s="17"/>
      <c r="JYV146" s="17"/>
      <c r="JYW146" s="17"/>
      <c r="JYX146" s="17"/>
      <c r="JYY146" s="17"/>
      <c r="JYZ146" s="17"/>
      <c r="JZA146" s="17"/>
      <c r="JZB146" s="17"/>
      <c r="JZC146" s="17"/>
      <c r="JZD146" s="17"/>
      <c r="JZE146" s="17"/>
      <c r="JZF146" s="17"/>
      <c r="JZG146" s="17"/>
      <c r="JZH146" s="17"/>
      <c r="JZI146" s="17"/>
      <c r="JZJ146" s="17"/>
      <c r="JZK146" s="17"/>
      <c r="JZL146" s="17"/>
      <c r="JZM146" s="17"/>
      <c r="JZN146" s="17"/>
      <c r="JZO146" s="17"/>
      <c r="JZP146" s="17"/>
      <c r="JZQ146" s="17"/>
      <c r="JZR146" s="17"/>
      <c r="JZS146" s="17"/>
      <c r="JZT146" s="17"/>
      <c r="JZU146" s="17"/>
      <c r="JZV146" s="17"/>
      <c r="JZW146" s="17"/>
      <c r="JZX146" s="17"/>
      <c r="JZY146" s="17"/>
      <c r="JZZ146" s="17"/>
      <c r="KAA146" s="17"/>
      <c r="KAB146" s="17"/>
      <c r="KAC146" s="17"/>
      <c r="KAD146" s="17"/>
      <c r="KAE146" s="17"/>
      <c r="KAF146" s="17"/>
      <c r="KAG146" s="17"/>
      <c r="KAH146" s="17"/>
      <c r="KAI146" s="17"/>
      <c r="KAJ146" s="17"/>
      <c r="KAK146" s="17"/>
      <c r="KAL146" s="17"/>
      <c r="KAM146" s="17"/>
      <c r="KAN146" s="17"/>
      <c r="KAO146" s="17"/>
      <c r="KAP146" s="17"/>
      <c r="KAQ146" s="17"/>
      <c r="KAR146" s="17"/>
      <c r="KAS146" s="17"/>
      <c r="KAT146" s="17"/>
      <c r="KAU146" s="17"/>
      <c r="KAV146" s="17"/>
      <c r="KAW146" s="17"/>
      <c r="KAX146" s="17"/>
      <c r="KAY146" s="17"/>
      <c r="KAZ146" s="17"/>
      <c r="KBA146" s="17"/>
      <c r="KBB146" s="17"/>
      <c r="KBC146" s="17"/>
      <c r="KBD146" s="17"/>
      <c r="KBE146" s="17"/>
      <c r="KBF146" s="17"/>
      <c r="KBG146" s="17"/>
      <c r="KBH146" s="17"/>
      <c r="KBI146" s="17"/>
      <c r="KBJ146" s="17"/>
      <c r="KBK146" s="17"/>
      <c r="KBL146" s="17"/>
      <c r="KBM146" s="17"/>
      <c r="KBN146" s="17"/>
      <c r="KBO146" s="17"/>
      <c r="KBP146" s="17"/>
      <c r="KBQ146" s="17"/>
      <c r="KBR146" s="17"/>
      <c r="KBS146" s="17"/>
      <c r="KBT146" s="17"/>
      <c r="KBU146" s="17"/>
      <c r="KBV146" s="17"/>
      <c r="KBW146" s="17"/>
      <c r="KBX146" s="17"/>
      <c r="KBY146" s="17"/>
      <c r="KBZ146" s="17"/>
      <c r="KCA146" s="17"/>
      <c r="KCB146" s="17"/>
      <c r="KCC146" s="17"/>
      <c r="KCD146" s="17"/>
      <c r="KCE146" s="17"/>
      <c r="KCF146" s="17"/>
      <c r="KCG146" s="17"/>
      <c r="KCH146" s="17"/>
      <c r="KCI146" s="17"/>
      <c r="KCJ146" s="17"/>
      <c r="KCK146" s="17"/>
      <c r="KCL146" s="17"/>
      <c r="KCM146" s="17"/>
      <c r="KCN146" s="17"/>
      <c r="KCO146" s="17"/>
      <c r="KCP146" s="17"/>
      <c r="KCQ146" s="17"/>
      <c r="KCR146" s="17"/>
      <c r="KCS146" s="17"/>
      <c r="KCT146" s="17"/>
      <c r="KCU146" s="17"/>
      <c r="KCV146" s="17"/>
      <c r="KCW146" s="17"/>
      <c r="KCX146" s="17"/>
      <c r="KCY146" s="17"/>
      <c r="KCZ146" s="17"/>
      <c r="KDA146" s="17"/>
      <c r="KDB146" s="17"/>
      <c r="KDC146" s="17"/>
      <c r="KDD146" s="17"/>
      <c r="KDE146" s="17"/>
      <c r="KDF146" s="17"/>
      <c r="KDG146" s="17"/>
      <c r="KDH146" s="17"/>
      <c r="KDI146" s="17"/>
      <c r="KDJ146" s="17"/>
      <c r="KDK146" s="17"/>
      <c r="KDL146" s="17"/>
      <c r="KDM146" s="17"/>
      <c r="KDN146" s="17"/>
      <c r="KDO146" s="17"/>
      <c r="KDP146" s="17"/>
      <c r="KDQ146" s="17"/>
      <c r="KDR146" s="17"/>
      <c r="KDS146" s="17"/>
      <c r="KDT146" s="17"/>
      <c r="KDU146" s="17"/>
      <c r="KDV146" s="17"/>
      <c r="KDW146" s="17"/>
      <c r="KDX146" s="17"/>
      <c r="KDY146" s="17"/>
      <c r="KDZ146" s="17"/>
      <c r="KEA146" s="17"/>
      <c r="KEB146" s="17"/>
      <c r="KEC146" s="17"/>
      <c r="KED146" s="17"/>
      <c r="KEE146" s="17"/>
      <c r="KEF146" s="17"/>
      <c r="KEG146" s="17"/>
      <c r="KEH146" s="17"/>
      <c r="KEI146" s="17"/>
      <c r="KEJ146" s="17"/>
      <c r="KEK146" s="17"/>
      <c r="KEL146" s="17"/>
      <c r="KEM146" s="17"/>
      <c r="KEN146" s="17"/>
      <c r="KEO146" s="17"/>
      <c r="KEP146" s="17"/>
      <c r="KEQ146" s="17"/>
      <c r="KER146" s="17"/>
      <c r="KES146" s="17"/>
      <c r="KET146" s="17"/>
      <c r="KEU146" s="17"/>
      <c r="KEV146" s="17"/>
      <c r="KEW146" s="17"/>
      <c r="KEX146" s="17"/>
      <c r="KEY146" s="17"/>
      <c r="KEZ146" s="17"/>
      <c r="KFA146" s="17"/>
      <c r="KFB146" s="17"/>
      <c r="KFC146" s="17"/>
      <c r="KFD146" s="17"/>
      <c r="KFE146" s="17"/>
      <c r="KFF146" s="17"/>
      <c r="KFG146" s="17"/>
      <c r="KFH146" s="17"/>
      <c r="KFI146" s="17"/>
      <c r="KFJ146" s="17"/>
      <c r="KFK146" s="17"/>
      <c r="KFL146" s="17"/>
      <c r="KFM146" s="17"/>
      <c r="KFN146" s="17"/>
      <c r="KFO146" s="17"/>
      <c r="KFP146" s="17"/>
      <c r="KFQ146" s="17"/>
      <c r="KFR146" s="17"/>
      <c r="KFS146" s="17"/>
      <c r="KFT146" s="17"/>
      <c r="KFU146" s="17"/>
      <c r="KFV146" s="17"/>
      <c r="KFW146" s="17"/>
      <c r="KFX146" s="17"/>
      <c r="KFY146" s="17"/>
      <c r="KFZ146" s="17"/>
      <c r="KGA146" s="17"/>
      <c r="KGB146" s="17"/>
      <c r="KGC146" s="17"/>
      <c r="KGD146" s="17"/>
      <c r="KGE146" s="17"/>
      <c r="KGF146" s="17"/>
      <c r="KGG146" s="17"/>
      <c r="KGH146" s="17"/>
      <c r="KGI146" s="17"/>
      <c r="KGJ146" s="17"/>
      <c r="KGK146" s="17"/>
      <c r="KGL146" s="17"/>
      <c r="KGM146" s="17"/>
      <c r="KGN146" s="17"/>
      <c r="KGO146" s="17"/>
      <c r="KGP146" s="17"/>
      <c r="KGQ146" s="17"/>
      <c r="KGR146" s="17"/>
      <c r="KGS146" s="17"/>
      <c r="KGT146" s="17"/>
      <c r="KGU146" s="17"/>
      <c r="KGV146" s="17"/>
      <c r="KGW146" s="17"/>
      <c r="KGX146" s="17"/>
      <c r="KGY146" s="17"/>
      <c r="KGZ146" s="17"/>
      <c r="KHA146" s="17"/>
      <c r="KHB146" s="17"/>
      <c r="KHC146" s="17"/>
      <c r="KHD146" s="17"/>
      <c r="KHE146" s="17"/>
      <c r="KHF146" s="17"/>
      <c r="KHG146" s="17"/>
      <c r="KHH146" s="17"/>
      <c r="KHI146" s="17"/>
      <c r="KHJ146" s="17"/>
      <c r="KHK146" s="17"/>
      <c r="KHL146" s="17"/>
      <c r="KHM146" s="17"/>
      <c r="KHN146" s="17"/>
      <c r="KHO146" s="17"/>
      <c r="KHP146" s="17"/>
      <c r="KHQ146" s="17"/>
      <c r="KHR146" s="17"/>
      <c r="KHS146" s="17"/>
      <c r="KHT146" s="17"/>
      <c r="KHU146" s="17"/>
      <c r="KHV146" s="17"/>
      <c r="KHW146" s="17"/>
      <c r="KHX146" s="17"/>
      <c r="KHY146" s="17"/>
      <c r="KHZ146" s="17"/>
      <c r="KIA146" s="17"/>
      <c r="KIB146" s="17"/>
      <c r="KIC146" s="17"/>
      <c r="KID146" s="17"/>
      <c r="KIE146" s="17"/>
      <c r="KIF146" s="17"/>
      <c r="KIG146" s="17"/>
      <c r="KIH146" s="17"/>
      <c r="KII146" s="17"/>
      <c r="KIJ146" s="17"/>
      <c r="KIK146" s="17"/>
      <c r="KIL146" s="17"/>
      <c r="KIM146" s="17"/>
      <c r="KIN146" s="17"/>
      <c r="KIO146" s="17"/>
      <c r="KIP146" s="17"/>
      <c r="KIQ146" s="17"/>
      <c r="KIR146" s="17"/>
      <c r="KIS146" s="17"/>
      <c r="KIT146" s="17"/>
      <c r="KIU146" s="17"/>
      <c r="KIV146" s="17"/>
      <c r="KIW146" s="17"/>
      <c r="KIX146" s="17"/>
      <c r="KIY146" s="17"/>
      <c r="KIZ146" s="17"/>
      <c r="KJA146" s="17"/>
      <c r="KJB146" s="17"/>
      <c r="KJC146" s="17"/>
      <c r="KJD146" s="17"/>
      <c r="KJE146" s="17"/>
      <c r="KJF146" s="17"/>
      <c r="KJG146" s="17"/>
      <c r="KJH146" s="17"/>
      <c r="KJI146" s="17"/>
      <c r="KJJ146" s="17"/>
      <c r="KJK146" s="17"/>
      <c r="KJL146" s="17"/>
      <c r="KJM146" s="17"/>
      <c r="KJN146" s="17"/>
      <c r="KJO146" s="17"/>
      <c r="KJP146" s="17"/>
      <c r="KJQ146" s="17"/>
      <c r="KJR146" s="17"/>
      <c r="KJS146" s="17"/>
      <c r="KJT146" s="17"/>
      <c r="KJU146" s="17"/>
      <c r="KJV146" s="17"/>
      <c r="KJW146" s="17"/>
      <c r="KJX146" s="17"/>
      <c r="KJY146" s="17"/>
      <c r="KJZ146" s="17"/>
      <c r="KKA146" s="17"/>
      <c r="KKB146" s="17"/>
      <c r="KKC146" s="17"/>
      <c r="KKD146" s="17"/>
      <c r="KKE146" s="17"/>
      <c r="KKF146" s="17"/>
      <c r="KKG146" s="17"/>
      <c r="KKH146" s="17"/>
      <c r="KKI146" s="17"/>
      <c r="KKJ146" s="17"/>
      <c r="KKK146" s="17"/>
      <c r="KKL146" s="17"/>
      <c r="KKM146" s="17"/>
      <c r="KKN146" s="17"/>
      <c r="KKO146" s="17"/>
      <c r="KKP146" s="17"/>
      <c r="KKQ146" s="17"/>
      <c r="KKR146" s="17"/>
      <c r="KKS146" s="17"/>
      <c r="KKT146" s="17"/>
      <c r="KKU146" s="17"/>
      <c r="KKV146" s="17"/>
      <c r="KKW146" s="17"/>
      <c r="KKX146" s="17"/>
      <c r="KKY146" s="17"/>
      <c r="KKZ146" s="17"/>
      <c r="KLA146" s="17"/>
      <c r="KLB146" s="17"/>
      <c r="KLC146" s="17"/>
      <c r="KLD146" s="17"/>
      <c r="KLE146" s="17"/>
      <c r="KLF146" s="17"/>
      <c r="KLG146" s="17"/>
      <c r="KLH146" s="17"/>
      <c r="KLI146" s="17"/>
      <c r="KLJ146" s="17"/>
      <c r="KLK146" s="17"/>
      <c r="KLL146" s="17"/>
      <c r="KLM146" s="17"/>
      <c r="KLN146" s="17"/>
      <c r="KLO146" s="17"/>
      <c r="KLP146" s="17"/>
      <c r="KLQ146" s="17"/>
      <c r="KLR146" s="17"/>
      <c r="KLS146" s="17"/>
      <c r="KLT146" s="17"/>
      <c r="KLU146" s="17"/>
      <c r="KLV146" s="17"/>
      <c r="KLW146" s="17"/>
      <c r="KLX146" s="17"/>
      <c r="KLY146" s="17"/>
      <c r="KLZ146" s="17"/>
      <c r="KMA146" s="17"/>
      <c r="KMB146" s="17"/>
      <c r="KMC146" s="17"/>
      <c r="KMD146" s="17"/>
      <c r="KME146" s="17"/>
      <c r="KMF146" s="17"/>
      <c r="KMG146" s="17"/>
      <c r="KMH146" s="17"/>
      <c r="KMI146" s="17"/>
      <c r="KMJ146" s="17"/>
      <c r="KMK146" s="17"/>
      <c r="KML146" s="17"/>
      <c r="KMM146" s="17"/>
      <c r="KMN146" s="17"/>
      <c r="KMO146" s="17"/>
      <c r="KMP146" s="17"/>
      <c r="KMQ146" s="17"/>
      <c r="KMR146" s="17"/>
      <c r="KMS146" s="17"/>
      <c r="KMT146" s="17"/>
      <c r="KMU146" s="17"/>
      <c r="KMV146" s="17"/>
      <c r="KMW146" s="17"/>
      <c r="KMX146" s="17"/>
      <c r="KMY146" s="17"/>
      <c r="KMZ146" s="17"/>
      <c r="KNA146" s="17"/>
      <c r="KNB146" s="17"/>
      <c r="KNC146" s="17"/>
      <c r="KND146" s="17"/>
      <c r="KNE146" s="17"/>
      <c r="KNF146" s="17"/>
      <c r="KNG146" s="17"/>
      <c r="KNH146" s="17"/>
      <c r="KNI146" s="17"/>
      <c r="KNJ146" s="17"/>
      <c r="KNK146" s="17"/>
      <c r="KNL146" s="17"/>
      <c r="KNM146" s="17"/>
      <c r="KNN146" s="17"/>
      <c r="KNO146" s="17"/>
      <c r="KNP146" s="17"/>
      <c r="KNQ146" s="17"/>
      <c r="KNR146" s="17"/>
      <c r="KNS146" s="17"/>
      <c r="KNT146" s="17"/>
      <c r="KNU146" s="17"/>
      <c r="KNV146" s="17"/>
      <c r="KNW146" s="17"/>
      <c r="KNX146" s="17"/>
      <c r="KNY146" s="17"/>
      <c r="KNZ146" s="17"/>
      <c r="KOA146" s="17"/>
      <c r="KOB146" s="17"/>
      <c r="KOC146" s="17"/>
      <c r="KOD146" s="17"/>
      <c r="KOE146" s="17"/>
      <c r="KOF146" s="17"/>
      <c r="KOG146" s="17"/>
      <c r="KOH146" s="17"/>
      <c r="KOI146" s="17"/>
      <c r="KOJ146" s="17"/>
      <c r="KOK146" s="17"/>
      <c r="KOL146" s="17"/>
      <c r="KOM146" s="17"/>
      <c r="KON146" s="17"/>
      <c r="KOO146" s="17"/>
      <c r="KOP146" s="17"/>
      <c r="KOQ146" s="17"/>
      <c r="KOR146" s="17"/>
      <c r="KOS146" s="17"/>
      <c r="KOT146" s="17"/>
      <c r="KOU146" s="17"/>
      <c r="KOV146" s="17"/>
      <c r="KOW146" s="17"/>
      <c r="KOX146" s="17"/>
      <c r="KOY146" s="17"/>
      <c r="KOZ146" s="17"/>
      <c r="KPA146" s="17"/>
      <c r="KPB146" s="17"/>
      <c r="KPC146" s="17"/>
      <c r="KPD146" s="17"/>
      <c r="KPE146" s="17"/>
      <c r="KPF146" s="17"/>
      <c r="KPG146" s="17"/>
      <c r="KPH146" s="17"/>
      <c r="KPI146" s="17"/>
      <c r="KPJ146" s="17"/>
      <c r="KPK146" s="17"/>
      <c r="KPL146" s="17"/>
      <c r="KPM146" s="17"/>
      <c r="KPN146" s="17"/>
      <c r="KPO146" s="17"/>
      <c r="KPP146" s="17"/>
      <c r="KPQ146" s="17"/>
      <c r="KPR146" s="17"/>
      <c r="KPS146" s="17"/>
      <c r="KPT146" s="17"/>
      <c r="KPU146" s="17"/>
      <c r="KPV146" s="17"/>
      <c r="KPW146" s="17"/>
      <c r="KPX146" s="17"/>
      <c r="KPY146" s="17"/>
      <c r="KPZ146" s="17"/>
      <c r="KQA146" s="17"/>
      <c r="KQB146" s="17"/>
      <c r="KQC146" s="17"/>
      <c r="KQD146" s="17"/>
      <c r="KQE146" s="17"/>
      <c r="KQF146" s="17"/>
      <c r="KQG146" s="17"/>
      <c r="KQH146" s="17"/>
      <c r="KQI146" s="17"/>
      <c r="KQJ146" s="17"/>
      <c r="KQK146" s="17"/>
      <c r="KQL146" s="17"/>
      <c r="KQM146" s="17"/>
      <c r="KQN146" s="17"/>
      <c r="KQO146" s="17"/>
      <c r="KQP146" s="17"/>
      <c r="KQQ146" s="17"/>
      <c r="KQR146" s="17"/>
      <c r="KQS146" s="17"/>
      <c r="KQT146" s="17"/>
      <c r="KQU146" s="17"/>
      <c r="KQV146" s="17"/>
      <c r="KQW146" s="17"/>
      <c r="KQX146" s="17"/>
      <c r="KQY146" s="17"/>
      <c r="KQZ146" s="17"/>
      <c r="KRA146" s="17"/>
      <c r="KRB146" s="17"/>
      <c r="KRC146" s="17"/>
      <c r="KRD146" s="17"/>
      <c r="KRE146" s="17"/>
      <c r="KRF146" s="17"/>
      <c r="KRG146" s="17"/>
      <c r="KRH146" s="17"/>
      <c r="KRI146" s="17"/>
      <c r="KRJ146" s="17"/>
      <c r="KRK146" s="17"/>
      <c r="KRL146" s="17"/>
      <c r="KRM146" s="17"/>
      <c r="KRN146" s="17"/>
      <c r="KRO146" s="17"/>
      <c r="KRP146" s="17"/>
      <c r="KRQ146" s="17"/>
      <c r="KRR146" s="17"/>
      <c r="KRS146" s="17"/>
      <c r="KRT146" s="17"/>
      <c r="KRU146" s="17"/>
      <c r="KRV146" s="17"/>
      <c r="KRW146" s="17"/>
      <c r="KRX146" s="17"/>
      <c r="KRY146" s="17"/>
      <c r="KRZ146" s="17"/>
      <c r="KSA146" s="17"/>
      <c r="KSB146" s="17"/>
      <c r="KSC146" s="17"/>
      <c r="KSD146" s="17"/>
      <c r="KSE146" s="17"/>
      <c r="KSF146" s="17"/>
      <c r="KSG146" s="17"/>
      <c r="KSH146" s="17"/>
      <c r="KSI146" s="17"/>
      <c r="KSJ146" s="17"/>
      <c r="KSK146" s="17"/>
      <c r="KSL146" s="17"/>
      <c r="KSM146" s="17"/>
      <c r="KSN146" s="17"/>
      <c r="KSO146" s="17"/>
      <c r="KSP146" s="17"/>
      <c r="KSQ146" s="17"/>
      <c r="KSR146" s="17"/>
      <c r="KSS146" s="17"/>
      <c r="KST146" s="17"/>
      <c r="KSU146" s="17"/>
      <c r="KSV146" s="17"/>
      <c r="KSW146" s="17"/>
      <c r="KSX146" s="17"/>
      <c r="KSY146" s="17"/>
      <c r="KSZ146" s="17"/>
      <c r="KTA146" s="17"/>
      <c r="KTB146" s="17"/>
      <c r="KTC146" s="17"/>
      <c r="KTD146" s="17"/>
      <c r="KTE146" s="17"/>
      <c r="KTF146" s="17"/>
      <c r="KTG146" s="17"/>
      <c r="KTH146" s="17"/>
      <c r="KTI146" s="17"/>
      <c r="KTJ146" s="17"/>
      <c r="KTK146" s="17"/>
      <c r="KTL146" s="17"/>
      <c r="KTM146" s="17"/>
      <c r="KTN146" s="17"/>
      <c r="KTO146" s="17"/>
      <c r="KTP146" s="17"/>
      <c r="KTQ146" s="17"/>
      <c r="KTR146" s="17"/>
      <c r="KTS146" s="17"/>
      <c r="KTT146" s="17"/>
      <c r="KTU146" s="17"/>
      <c r="KTV146" s="17"/>
      <c r="KTW146" s="17"/>
      <c r="KTX146" s="17"/>
      <c r="KTY146" s="17"/>
      <c r="KTZ146" s="17"/>
      <c r="KUA146" s="17"/>
      <c r="KUB146" s="17"/>
      <c r="KUC146" s="17"/>
      <c r="KUD146" s="17"/>
      <c r="KUE146" s="17"/>
      <c r="KUF146" s="17"/>
      <c r="KUG146" s="17"/>
      <c r="KUH146" s="17"/>
      <c r="KUI146" s="17"/>
      <c r="KUJ146" s="17"/>
      <c r="KUK146" s="17"/>
      <c r="KUL146" s="17"/>
      <c r="KUM146" s="17"/>
      <c r="KUN146" s="17"/>
      <c r="KUO146" s="17"/>
      <c r="KUP146" s="17"/>
      <c r="KUQ146" s="17"/>
      <c r="KUR146" s="17"/>
      <c r="KUS146" s="17"/>
      <c r="KUT146" s="17"/>
      <c r="KUU146" s="17"/>
      <c r="KUV146" s="17"/>
      <c r="KUW146" s="17"/>
      <c r="KUX146" s="17"/>
      <c r="KUY146" s="17"/>
      <c r="KUZ146" s="17"/>
      <c r="KVA146" s="17"/>
      <c r="KVB146" s="17"/>
      <c r="KVC146" s="17"/>
      <c r="KVD146" s="17"/>
      <c r="KVE146" s="17"/>
      <c r="KVF146" s="17"/>
      <c r="KVG146" s="17"/>
      <c r="KVH146" s="17"/>
      <c r="KVI146" s="17"/>
      <c r="KVJ146" s="17"/>
      <c r="KVK146" s="17"/>
      <c r="KVL146" s="17"/>
      <c r="KVM146" s="17"/>
      <c r="KVN146" s="17"/>
      <c r="KVO146" s="17"/>
      <c r="KVP146" s="17"/>
      <c r="KVQ146" s="17"/>
      <c r="KVR146" s="17"/>
      <c r="KVS146" s="17"/>
      <c r="KVT146" s="17"/>
      <c r="KVU146" s="17"/>
      <c r="KVV146" s="17"/>
      <c r="KVW146" s="17"/>
      <c r="KVX146" s="17"/>
      <c r="KVY146" s="17"/>
      <c r="KVZ146" s="17"/>
      <c r="KWA146" s="17"/>
      <c r="KWB146" s="17"/>
      <c r="KWC146" s="17"/>
      <c r="KWD146" s="17"/>
      <c r="KWE146" s="17"/>
      <c r="KWF146" s="17"/>
      <c r="KWG146" s="17"/>
      <c r="KWH146" s="17"/>
      <c r="KWI146" s="17"/>
      <c r="KWJ146" s="17"/>
      <c r="KWK146" s="17"/>
      <c r="KWL146" s="17"/>
      <c r="KWM146" s="17"/>
      <c r="KWN146" s="17"/>
      <c r="KWO146" s="17"/>
      <c r="KWP146" s="17"/>
      <c r="KWQ146" s="17"/>
      <c r="KWR146" s="17"/>
      <c r="KWS146" s="17"/>
      <c r="KWT146" s="17"/>
      <c r="KWU146" s="17"/>
      <c r="KWV146" s="17"/>
      <c r="KWW146" s="17"/>
      <c r="KWX146" s="17"/>
      <c r="KWY146" s="17"/>
      <c r="KWZ146" s="17"/>
      <c r="KXA146" s="17"/>
      <c r="KXB146" s="17"/>
      <c r="KXC146" s="17"/>
      <c r="KXD146" s="17"/>
      <c r="KXE146" s="17"/>
      <c r="KXF146" s="17"/>
      <c r="KXG146" s="17"/>
      <c r="KXH146" s="17"/>
      <c r="KXI146" s="17"/>
      <c r="KXJ146" s="17"/>
      <c r="KXK146" s="17"/>
      <c r="KXL146" s="17"/>
      <c r="KXM146" s="17"/>
      <c r="KXN146" s="17"/>
      <c r="KXO146" s="17"/>
      <c r="KXP146" s="17"/>
      <c r="KXQ146" s="17"/>
      <c r="KXR146" s="17"/>
      <c r="KXS146" s="17"/>
      <c r="KXT146" s="17"/>
      <c r="KXU146" s="17"/>
      <c r="KXV146" s="17"/>
      <c r="KXW146" s="17"/>
      <c r="KXX146" s="17"/>
      <c r="KXY146" s="17"/>
      <c r="KXZ146" s="17"/>
      <c r="KYA146" s="17"/>
      <c r="KYB146" s="17"/>
      <c r="KYC146" s="17"/>
      <c r="KYD146" s="17"/>
      <c r="KYE146" s="17"/>
      <c r="KYF146" s="17"/>
      <c r="KYG146" s="17"/>
      <c r="KYH146" s="17"/>
      <c r="KYI146" s="17"/>
      <c r="KYJ146" s="17"/>
      <c r="KYK146" s="17"/>
      <c r="KYL146" s="17"/>
      <c r="KYM146" s="17"/>
      <c r="KYN146" s="17"/>
      <c r="KYO146" s="17"/>
      <c r="KYP146" s="17"/>
      <c r="KYQ146" s="17"/>
      <c r="KYR146" s="17"/>
      <c r="KYS146" s="17"/>
      <c r="KYT146" s="17"/>
      <c r="KYU146" s="17"/>
      <c r="KYV146" s="17"/>
      <c r="KYW146" s="17"/>
      <c r="KYX146" s="17"/>
      <c r="KYY146" s="17"/>
      <c r="KYZ146" s="17"/>
      <c r="KZA146" s="17"/>
      <c r="KZB146" s="17"/>
      <c r="KZC146" s="17"/>
      <c r="KZD146" s="17"/>
      <c r="KZE146" s="17"/>
      <c r="KZF146" s="17"/>
      <c r="KZG146" s="17"/>
      <c r="KZH146" s="17"/>
      <c r="KZI146" s="17"/>
      <c r="KZJ146" s="17"/>
      <c r="KZK146" s="17"/>
      <c r="KZL146" s="17"/>
      <c r="KZM146" s="17"/>
      <c r="KZN146" s="17"/>
      <c r="KZO146" s="17"/>
      <c r="KZP146" s="17"/>
      <c r="KZQ146" s="17"/>
      <c r="KZR146" s="17"/>
      <c r="KZS146" s="17"/>
      <c r="KZT146" s="17"/>
      <c r="KZU146" s="17"/>
      <c r="KZV146" s="17"/>
      <c r="KZW146" s="17"/>
      <c r="KZX146" s="17"/>
      <c r="KZY146" s="17"/>
      <c r="KZZ146" s="17"/>
      <c r="LAA146" s="17"/>
      <c r="LAB146" s="17"/>
      <c r="LAC146" s="17"/>
      <c r="LAD146" s="17"/>
      <c r="LAE146" s="17"/>
      <c r="LAF146" s="17"/>
      <c r="LAG146" s="17"/>
      <c r="LAH146" s="17"/>
      <c r="LAI146" s="17"/>
      <c r="LAJ146" s="17"/>
      <c r="LAK146" s="17"/>
      <c r="LAL146" s="17"/>
      <c r="LAM146" s="17"/>
      <c r="LAN146" s="17"/>
      <c r="LAO146" s="17"/>
      <c r="LAP146" s="17"/>
      <c r="LAQ146" s="17"/>
      <c r="LAR146" s="17"/>
      <c r="LAS146" s="17"/>
      <c r="LAT146" s="17"/>
      <c r="LAU146" s="17"/>
      <c r="LAV146" s="17"/>
      <c r="LAW146" s="17"/>
      <c r="LAX146" s="17"/>
      <c r="LAY146" s="17"/>
      <c r="LAZ146" s="17"/>
      <c r="LBA146" s="17"/>
      <c r="LBB146" s="17"/>
      <c r="LBC146" s="17"/>
      <c r="LBD146" s="17"/>
      <c r="LBE146" s="17"/>
      <c r="LBF146" s="17"/>
      <c r="LBG146" s="17"/>
      <c r="LBH146" s="17"/>
      <c r="LBI146" s="17"/>
      <c r="LBJ146" s="17"/>
      <c r="LBK146" s="17"/>
      <c r="LBL146" s="17"/>
      <c r="LBM146" s="17"/>
      <c r="LBN146" s="17"/>
      <c r="LBO146" s="17"/>
      <c r="LBP146" s="17"/>
      <c r="LBQ146" s="17"/>
      <c r="LBR146" s="17"/>
      <c r="LBS146" s="17"/>
      <c r="LBT146" s="17"/>
      <c r="LBU146" s="17"/>
      <c r="LBV146" s="17"/>
      <c r="LBW146" s="17"/>
      <c r="LBX146" s="17"/>
      <c r="LBY146" s="17"/>
      <c r="LBZ146" s="17"/>
      <c r="LCA146" s="17"/>
      <c r="LCB146" s="17"/>
      <c r="LCC146" s="17"/>
      <c r="LCD146" s="17"/>
      <c r="LCE146" s="17"/>
      <c r="LCF146" s="17"/>
      <c r="LCG146" s="17"/>
      <c r="LCH146" s="17"/>
      <c r="LCI146" s="17"/>
      <c r="LCJ146" s="17"/>
      <c r="LCK146" s="17"/>
      <c r="LCL146" s="17"/>
      <c r="LCM146" s="17"/>
      <c r="LCN146" s="17"/>
      <c r="LCO146" s="17"/>
      <c r="LCP146" s="17"/>
      <c r="LCQ146" s="17"/>
      <c r="LCR146" s="17"/>
      <c r="LCS146" s="17"/>
      <c r="LCT146" s="17"/>
      <c r="LCU146" s="17"/>
      <c r="LCV146" s="17"/>
      <c r="LCW146" s="17"/>
      <c r="LCX146" s="17"/>
      <c r="LCY146" s="17"/>
      <c r="LCZ146" s="17"/>
      <c r="LDA146" s="17"/>
      <c r="LDB146" s="17"/>
      <c r="LDC146" s="17"/>
      <c r="LDD146" s="17"/>
      <c r="LDE146" s="17"/>
      <c r="LDF146" s="17"/>
      <c r="LDG146" s="17"/>
      <c r="LDH146" s="17"/>
      <c r="LDI146" s="17"/>
      <c r="LDJ146" s="17"/>
      <c r="LDK146" s="17"/>
      <c r="LDL146" s="17"/>
      <c r="LDM146" s="17"/>
      <c r="LDN146" s="17"/>
      <c r="LDO146" s="17"/>
      <c r="LDP146" s="17"/>
      <c r="LDQ146" s="17"/>
      <c r="LDR146" s="17"/>
      <c r="LDS146" s="17"/>
      <c r="LDT146" s="17"/>
      <c r="LDU146" s="17"/>
      <c r="LDV146" s="17"/>
      <c r="LDW146" s="17"/>
      <c r="LDX146" s="17"/>
      <c r="LDY146" s="17"/>
      <c r="LDZ146" s="17"/>
      <c r="LEA146" s="17"/>
      <c r="LEB146" s="17"/>
      <c r="LEC146" s="17"/>
      <c r="LED146" s="17"/>
      <c r="LEE146" s="17"/>
      <c r="LEF146" s="17"/>
      <c r="LEG146" s="17"/>
      <c r="LEH146" s="17"/>
      <c r="LEI146" s="17"/>
      <c r="LEJ146" s="17"/>
      <c r="LEK146" s="17"/>
      <c r="LEL146" s="17"/>
      <c r="LEM146" s="17"/>
      <c r="LEN146" s="17"/>
      <c r="LEO146" s="17"/>
      <c r="LEP146" s="17"/>
      <c r="LEQ146" s="17"/>
      <c r="LER146" s="17"/>
      <c r="LES146" s="17"/>
      <c r="LET146" s="17"/>
      <c r="LEU146" s="17"/>
      <c r="LEV146" s="17"/>
      <c r="LEW146" s="17"/>
      <c r="LEX146" s="17"/>
      <c r="LEY146" s="17"/>
      <c r="LEZ146" s="17"/>
      <c r="LFA146" s="17"/>
      <c r="LFB146" s="17"/>
      <c r="LFC146" s="17"/>
      <c r="LFD146" s="17"/>
      <c r="LFE146" s="17"/>
      <c r="LFF146" s="17"/>
      <c r="LFG146" s="17"/>
      <c r="LFH146" s="17"/>
      <c r="LFI146" s="17"/>
      <c r="LFJ146" s="17"/>
      <c r="LFK146" s="17"/>
      <c r="LFL146" s="17"/>
      <c r="LFM146" s="17"/>
      <c r="LFN146" s="17"/>
      <c r="LFO146" s="17"/>
      <c r="LFP146" s="17"/>
      <c r="LFQ146" s="17"/>
      <c r="LFR146" s="17"/>
      <c r="LFS146" s="17"/>
      <c r="LFT146" s="17"/>
      <c r="LFU146" s="17"/>
      <c r="LFV146" s="17"/>
      <c r="LFW146" s="17"/>
      <c r="LFX146" s="17"/>
      <c r="LFY146" s="17"/>
      <c r="LFZ146" s="17"/>
      <c r="LGA146" s="17"/>
      <c r="LGB146" s="17"/>
      <c r="LGC146" s="17"/>
      <c r="LGD146" s="17"/>
      <c r="LGE146" s="17"/>
      <c r="LGF146" s="17"/>
      <c r="LGG146" s="17"/>
      <c r="LGH146" s="17"/>
      <c r="LGI146" s="17"/>
      <c r="LGJ146" s="17"/>
      <c r="LGK146" s="17"/>
      <c r="LGL146" s="17"/>
      <c r="LGM146" s="17"/>
      <c r="LGN146" s="17"/>
      <c r="LGO146" s="17"/>
      <c r="LGP146" s="17"/>
      <c r="LGQ146" s="17"/>
      <c r="LGR146" s="17"/>
      <c r="LGS146" s="17"/>
      <c r="LGT146" s="17"/>
      <c r="LGU146" s="17"/>
      <c r="LGV146" s="17"/>
      <c r="LGW146" s="17"/>
      <c r="LGX146" s="17"/>
      <c r="LGY146" s="17"/>
      <c r="LGZ146" s="17"/>
      <c r="LHA146" s="17"/>
      <c r="LHB146" s="17"/>
      <c r="LHC146" s="17"/>
      <c r="LHD146" s="17"/>
      <c r="LHE146" s="17"/>
      <c r="LHF146" s="17"/>
      <c r="LHG146" s="17"/>
      <c r="LHH146" s="17"/>
      <c r="LHI146" s="17"/>
      <c r="LHJ146" s="17"/>
      <c r="LHK146" s="17"/>
      <c r="LHL146" s="17"/>
      <c r="LHM146" s="17"/>
      <c r="LHN146" s="17"/>
      <c r="LHO146" s="17"/>
      <c r="LHP146" s="17"/>
      <c r="LHQ146" s="17"/>
      <c r="LHR146" s="17"/>
      <c r="LHS146" s="17"/>
      <c r="LHT146" s="17"/>
      <c r="LHU146" s="17"/>
      <c r="LHV146" s="17"/>
      <c r="LHW146" s="17"/>
      <c r="LHX146" s="17"/>
      <c r="LHY146" s="17"/>
      <c r="LHZ146" s="17"/>
      <c r="LIA146" s="17"/>
      <c r="LIB146" s="17"/>
      <c r="LIC146" s="17"/>
      <c r="LID146" s="17"/>
      <c r="LIE146" s="17"/>
      <c r="LIF146" s="17"/>
      <c r="LIG146" s="17"/>
      <c r="LIH146" s="17"/>
      <c r="LII146" s="17"/>
      <c r="LIJ146" s="17"/>
      <c r="LIK146" s="17"/>
      <c r="LIL146" s="17"/>
      <c r="LIM146" s="17"/>
      <c r="LIN146" s="17"/>
      <c r="LIO146" s="17"/>
      <c r="LIP146" s="17"/>
      <c r="LIQ146" s="17"/>
      <c r="LIR146" s="17"/>
      <c r="LIS146" s="17"/>
      <c r="LIT146" s="17"/>
      <c r="LIU146" s="17"/>
      <c r="LIV146" s="17"/>
      <c r="LIW146" s="17"/>
      <c r="LIX146" s="17"/>
      <c r="LIY146" s="17"/>
      <c r="LIZ146" s="17"/>
      <c r="LJA146" s="17"/>
      <c r="LJB146" s="17"/>
      <c r="LJC146" s="17"/>
      <c r="LJD146" s="17"/>
      <c r="LJE146" s="17"/>
      <c r="LJF146" s="17"/>
      <c r="LJG146" s="17"/>
      <c r="LJH146" s="17"/>
      <c r="LJI146" s="17"/>
      <c r="LJJ146" s="17"/>
      <c r="LJK146" s="17"/>
      <c r="LJL146" s="17"/>
      <c r="LJM146" s="17"/>
      <c r="LJN146" s="17"/>
      <c r="LJO146" s="17"/>
      <c r="LJP146" s="17"/>
      <c r="LJQ146" s="17"/>
      <c r="LJR146" s="17"/>
      <c r="LJS146" s="17"/>
      <c r="LJT146" s="17"/>
      <c r="LJU146" s="17"/>
      <c r="LJV146" s="17"/>
      <c r="LJW146" s="17"/>
      <c r="LJX146" s="17"/>
      <c r="LJY146" s="17"/>
      <c r="LJZ146" s="17"/>
      <c r="LKA146" s="17"/>
      <c r="LKB146" s="17"/>
      <c r="LKC146" s="17"/>
      <c r="LKD146" s="17"/>
      <c r="LKE146" s="17"/>
      <c r="LKF146" s="17"/>
      <c r="LKG146" s="17"/>
      <c r="LKH146" s="17"/>
      <c r="LKI146" s="17"/>
      <c r="LKJ146" s="17"/>
      <c r="LKK146" s="17"/>
      <c r="LKL146" s="17"/>
      <c r="LKM146" s="17"/>
      <c r="LKN146" s="17"/>
      <c r="LKO146" s="17"/>
      <c r="LKP146" s="17"/>
      <c r="LKQ146" s="17"/>
      <c r="LKR146" s="17"/>
      <c r="LKS146" s="17"/>
      <c r="LKT146" s="17"/>
      <c r="LKU146" s="17"/>
      <c r="LKV146" s="17"/>
      <c r="LKW146" s="17"/>
      <c r="LKX146" s="17"/>
      <c r="LKY146" s="17"/>
      <c r="LKZ146" s="17"/>
      <c r="LLA146" s="17"/>
      <c r="LLB146" s="17"/>
      <c r="LLC146" s="17"/>
      <c r="LLD146" s="17"/>
      <c r="LLE146" s="17"/>
      <c r="LLF146" s="17"/>
      <c r="LLG146" s="17"/>
      <c r="LLH146" s="17"/>
      <c r="LLI146" s="17"/>
      <c r="LLJ146" s="17"/>
      <c r="LLK146" s="17"/>
      <c r="LLL146" s="17"/>
      <c r="LLM146" s="17"/>
      <c r="LLN146" s="17"/>
      <c r="LLO146" s="17"/>
      <c r="LLP146" s="17"/>
      <c r="LLQ146" s="17"/>
      <c r="LLR146" s="17"/>
      <c r="LLS146" s="17"/>
      <c r="LLT146" s="17"/>
      <c r="LLU146" s="17"/>
      <c r="LLV146" s="17"/>
      <c r="LLW146" s="17"/>
      <c r="LLX146" s="17"/>
      <c r="LLY146" s="17"/>
      <c r="LLZ146" s="17"/>
      <c r="LMA146" s="17"/>
      <c r="LMB146" s="17"/>
      <c r="LMC146" s="17"/>
      <c r="LMD146" s="17"/>
      <c r="LME146" s="17"/>
      <c r="LMF146" s="17"/>
      <c r="LMG146" s="17"/>
      <c r="LMH146" s="17"/>
      <c r="LMI146" s="17"/>
      <c r="LMJ146" s="17"/>
      <c r="LMK146" s="17"/>
      <c r="LML146" s="17"/>
      <c r="LMM146" s="17"/>
      <c r="LMN146" s="17"/>
      <c r="LMO146" s="17"/>
      <c r="LMP146" s="17"/>
      <c r="LMQ146" s="17"/>
      <c r="LMR146" s="17"/>
      <c r="LMS146" s="17"/>
      <c r="LMT146" s="17"/>
      <c r="LMU146" s="17"/>
      <c r="LMV146" s="17"/>
      <c r="LMW146" s="17"/>
      <c r="LMX146" s="17"/>
      <c r="LMY146" s="17"/>
      <c r="LMZ146" s="17"/>
      <c r="LNA146" s="17"/>
      <c r="LNB146" s="17"/>
      <c r="LNC146" s="17"/>
      <c r="LND146" s="17"/>
      <c r="LNE146" s="17"/>
      <c r="LNF146" s="17"/>
      <c r="LNG146" s="17"/>
      <c r="LNH146" s="17"/>
      <c r="LNI146" s="17"/>
      <c r="LNJ146" s="17"/>
      <c r="LNK146" s="17"/>
      <c r="LNL146" s="17"/>
      <c r="LNM146" s="17"/>
      <c r="LNN146" s="17"/>
      <c r="LNO146" s="17"/>
      <c r="LNP146" s="17"/>
      <c r="LNQ146" s="17"/>
      <c r="LNR146" s="17"/>
      <c r="LNS146" s="17"/>
      <c r="LNT146" s="17"/>
      <c r="LNU146" s="17"/>
      <c r="LNV146" s="17"/>
      <c r="LNW146" s="17"/>
      <c r="LNX146" s="17"/>
      <c r="LNY146" s="17"/>
      <c r="LNZ146" s="17"/>
      <c r="LOA146" s="17"/>
      <c r="LOB146" s="17"/>
      <c r="LOC146" s="17"/>
      <c r="LOD146" s="17"/>
      <c r="LOE146" s="17"/>
      <c r="LOF146" s="17"/>
      <c r="LOG146" s="17"/>
      <c r="LOH146" s="17"/>
      <c r="LOI146" s="17"/>
      <c r="LOJ146" s="17"/>
      <c r="LOK146" s="17"/>
      <c r="LOL146" s="17"/>
      <c r="LOM146" s="17"/>
      <c r="LON146" s="17"/>
      <c r="LOO146" s="17"/>
      <c r="LOP146" s="17"/>
      <c r="LOQ146" s="17"/>
      <c r="LOR146" s="17"/>
      <c r="LOS146" s="17"/>
      <c r="LOT146" s="17"/>
      <c r="LOU146" s="17"/>
      <c r="LOV146" s="17"/>
      <c r="LOW146" s="17"/>
      <c r="LOX146" s="17"/>
      <c r="LOY146" s="17"/>
      <c r="LOZ146" s="17"/>
      <c r="LPA146" s="17"/>
      <c r="LPB146" s="17"/>
      <c r="LPC146" s="17"/>
      <c r="LPD146" s="17"/>
      <c r="LPE146" s="17"/>
      <c r="LPF146" s="17"/>
      <c r="LPG146" s="17"/>
      <c r="LPH146" s="17"/>
      <c r="LPI146" s="17"/>
      <c r="LPJ146" s="17"/>
      <c r="LPK146" s="17"/>
      <c r="LPL146" s="17"/>
      <c r="LPM146" s="17"/>
      <c r="LPN146" s="17"/>
      <c r="LPO146" s="17"/>
      <c r="LPP146" s="17"/>
      <c r="LPQ146" s="17"/>
      <c r="LPR146" s="17"/>
      <c r="LPS146" s="17"/>
      <c r="LPT146" s="17"/>
      <c r="LPU146" s="17"/>
      <c r="LPV146" s="17"/>
      <c r="LPW146" s="17"/>
      <c r="LPX146" s="17"/>
      <c r="LPY146" s="17"/>
      <c r="LPZ146" s="17"/>
      <c r="LQA146" s="17"/>
      <c r="LQB146" s="17"/>
      <c r="LQC146" s="17"/>
      <c r="LQD146" s="17"/>
      <c r="LQE146" s="17"/>
      <c r="LQF146" s="17"/>
      <c r="LQG146" s="17"/>
      <c r="LQH146" s="17"/>
      <c r="LQI146" s="17"/>
      <c r="LQJ146" s="17"/>
      <c r="LQK146" s="17"/>
      <c r="LQL146" s="17"/>
      <c r="LQM146" s="17"/>
      <c r="LQN146" s="17"/>
      <c r="LQO146" s="17"/>
      <c r="LQP146" s="17"/>
      <c r="LQQ146" s="17"/>
      <c r="LQR146" s="17"/>
      <c r="LQS146" s="17"/>
      <c r="LQT146" s="17"/>
      <c r="LQU146" s="17"/>
      <c r="LQV146" s="17"/>
      <c r="LQW146" s="17"/>
      <c r="LQX146" s="17"/>
      <c r="LQY146" s="17"/>
      <c r="LQZ146" s="17"/>
      <c r="LRA146" s="17"/>
      <c r="LRB146" s="17"/>
      <c r="LRC146" s="17"/>
      <c r="LRD146" s="17"/>
      <c r="LRE146" s="17"/>
      <c r="LRF146" s="17"/>
      <c r="LRG146" s="17"/>
      <c r="LRH146" s="17"/>
      <c r="LRI146" s="17"/>
      <c r="LRJ146" s="17"/>
      <c r="LRK146" s="17"/>
      <c r="LRL146" s="17"/>
      <c r="LRM146" s="17"/>
      <c r="LRN146" s="17"/>
      <c r="LRO146" s="17"/>
      <c r="LRP146" s="17"/>
      <c r="LRQ146" s="17"/>
      <c r="LRR146" s="17"/>
      <c r="LRS146" s="17"/>
      <c r="LRT146" s="17"/>
      <c r="LRU146" s="17"/>
      <c r="LRV146" s="17"/>
      <c r="LRW146" s="17"/>
      <c r="LRX146" s="17"/>
      <c r="LRY146" s="17"/>
      <c r="LRZ146" s="17"/>
      <c r="LSA146" s="17"/>
      <c r="LSB146" s="17"/>
      <c r="LSC146" s="17"/>
      <c r="LSD146" s="17"/>
      <c r="LSE146" s="17"/>
      <c r="LSF146" s="17"/>
      <c r="LSG146" s="17"/>
      <c r="LSH146" s="17"/>
      <c r="LSI146" s="17"/>
      <c r="LSJ146" s="17"/>
      <c r="LSK146" s="17"/>
      <c r="LSL146" s="17"/>
      <c r="LSM146" s="17"/>
      <c r="LSN146" s="17"/>
      <c r="LSO146" s="17"/>
      <c r="LSP146" s="17"/>
      <c r="LSQ146" s="17"/>
      <c r="LSR146" s="17"/>
      <c r="LSS146" s="17"/>
      <c r="LST146" s="17"/>
      <c r="LSU146" s="17"/>
      <c r="LSV146" s="17"/>
      <c r="LSW146" s="17"/>
      <c r="LSX146" s="17"/>
      <c r="LSY146" s="17"/>
      <c r="LSZ146" s="17"/>
      <c r="LTA146" s="17"/>
      <c r="LTB146" s="17"/>
      <c r="LTC146" s="17"/>
      <c r="LTD146" s="17"/>
      <c r="LTE146" s="17"/>
      <c r="LTF146" s="17"/>
      <c r="LTG146" s="17"/>
      <c r="LTH146" s="17"/>
      <c r="LTI146" s="17"/>
      <c r="LTJ146" s="17"/>
      <c r="LTK146" s="17"/>
      <c r="LTL146" s="17"/>
      <c r="LTM146" s="17"/>
      <c r="LTN146" s="17"/>
      <c r="LTO146" s="17"/>
      <c r="LTP146" s="17"/>
      <c r="LTQ146" s="17"/>
      <c r="LTR146" s="17"/>
      <c r="LTS146" s="17"/>
      <c r="LTT146" s="17"/>
      <c r="LTU146" s="17"/>
      <c r="LTV146" s="17"/>
      <c r="LTW146" s="17"/>
      <c r="LTX146" s="17"/>
      <c r="LTY146" s="17"/>
      <c r="LTZ146" s="17"/>
      <c r="LUA146" s="17"/>
      <c r="LUB146" s="17"/>
      <c r="LUC146" s="17"/>
      <c r="LUD146" s="17"/>
      <c r="LUE146" s="17"/>
      <c r="LUF146" s="17"/>
      <c r="LUG146" s="17"/>
      <c r="LUH146" s="17"/>
      <c r="LUI146" s="17"/>
      <c r="LUJ146" s="17"/>
      <c r="LUK146" s="17"/>
      <c r="LUL146" s="17"/>
      <c r="LUM146" s="17"/>
      <c r="LUN146" s="17"/>
      <c r="LUO146" s="17"/>
      <c r="LUP146" s="17"/>
      <c r="LUQ146" s="17"/>
      <c r="LUR146" s="17"/>
      <c r="LUS146" s="17"/>
      <c r="LUT146" s="17"/>
      <c r="LUU146" s="17"/>
      <c r="LUV146" s="17"/>
      <c r="LUW146" s="17"/>
      <c r="LUX146" s="17"/>
      <c r="LUY146" s="17"/>
      <c r="LUZ146" s="17"/>
      <c r="LVA146" s="17"/>
      <c r="LVB146" s="17"/>
      <c r="LVC146" s="17"/>
      <c r="LVD146" s="17"/>
      <c r="LVE146" s="17"/>
      <c r="LVF146" s="17"/>
      <c r="LVG146" s="17"/>
      <c r="LVH146" s="17"/>
      <c r="LVI146" s="17"/>
      <c r="LVJ146" s="17"/>
      <c r="LVK146" s="17"/>
      <c r="LVL146" s="17"/>
      <c r="LVM146" s="17"/>
      <c r="LVN146" s="17"/>
      <c r="LVO146" s="17"/>
      <c r="LVP146" s="17"/>
      <c r="LVQ146" s="17"/>
      <c r="LVR146" s="17"/>
      <c r="LVS146" s="17"/>
      <c r="LVT146" s="17"/>
      <c r="LVU146" s="17"/>
      <c r="LVV146" s="17"/>
      <c r="LVW146" s="17"/>
      <c r="LVX146" s="17"/>
      <c r="LVY146" s="17"/>
      <c r="LVZ146" s="17"/>
      <c r="LWA146" s="17"/>
      <c r="LWB146" s="17"/>
      <c r="LWC146" s="17"/>
      <c r="LWD146" s="17"/>
      <c r="LWE146" s="17"/>
      <c r="LWF146" s="17"/>
      <c r="LWG146" s="17"/>
      <c r="LWH146" s="17"/>
      <c r="LWI146" s="17"/>
      <c r="LWJ146" s="17"/>
      <c r="LWK146" s="17"/>
      <c r="LWL146" s="17"/>
      <c r="LWM146" s="17"/>
      <c r="LWN146" s="17"/>
      <c r="LWO146" s="17"/>
      <c r="LWP146" s="17"/>
      <c r="LWQ146" s="17"/>
      <c r="LWR146" s="17"/>
      <c r="LWS146" s="17"/>
      <c r="LWT146" s="17"/>
      <c r="LWU146" s="17"/>
      <c r="LWV146" s="17"/>
      <c r="LWW146" s="17"/>
      <c r="LWX146" s="17"/>
      <c r="LWY146" s="17"/>
      <c r="LWZ146" s="17"/>
      <c r="LXA146" s="17"/>
      <c r="LXB146" s="17"/>
      <c r="LXC146" s="17"/>
      <c r="LXD146" s="17"/>
      <c r="LXE146" s="17"/>
      <c r="LXF146" s="17"/>
      <c r="LXG146" s="17"/>
      <c r="LXH146" s="17"/>
      <c r="LXI146" s="17"/>
      <c r="LXJ146" s="17"/>
      <c r="LXK146" s="17"/>
      <c r="LXL146" s="17"/>
      <c r="LXM146" s="17"/>
      <c r="LXN146" s="17"/>
      <c r="LXO146" s="17"/>
      <c r="LXP146" s="17"/>
      <c r="LXQ146" s="17"/>
      <c r="LXR146" s="17"/>
      <c r="LXS146" s="17"/>
      <c r="LXT146" s="17"/>
      <c r="LXU146" s="17"/>
      <c r="LXV146" s="17"/>
      <c r="LXW146" s="17"/>
      <c r="LXX146" s="17"/>
      <c r="LXY146" s="17"/>
      <c r="LXZ146" s="17"/>
      <c r="LYA146" s="17"/>
      <c r="LYB146" s="17"/>
      <c r="LYC146" s="17"/>
      <c r="LYD146" s="17"/>
      <c r="LYE146" s="17"/>
      <c r="LYF146" s="17"/>
      <c r="LYG146" s="17"/>
      <c r="LYH146" s="17"/>
      <c r="LYI146" s="17"/>
      <c r="LYJ146" s="17"/>
      <c r="LYK146" s="17"/>
      <c r="LYL146" s="17"/>
      <c r="LYM146" s="17"/>
      <c r="LYN146" s="17"/>
      <c r="LYO146" s="17"/>
      <c r="LYP146" s="17"/>
      <c r="LYQ146" s="17"/>
      <c r="LYR146" s="17"/>
      <c r="LYS146" s="17"/>
      <c r="LYT146" s="17"/>
      <c r="LYU146" s="17"/>
      <c r="LYV146" s="17"/>
      <c r="LYW146" s="17"/>
      <c r="LYX146" s="17"/>
      <c r="LYY146" s="17"/>
      <c r="LYZ146" s="17"/>
      <c r="LZA146" s="17"/>
      <c r="LZB146" s="17"/>
      <c r="LZC146" s="17"/>
      <c r="LZD146" s="17"/>
      <c r="LZE146" s="17"/>
      <c r="LZF146" s="17"/>
      <c r="LZG146" s="17"/>
      <c r="LZH146" s="17"/>
      <c r="LZI146" s="17"/>
      <c r="LZJ146" s="17"/>
      <c r="LZK146" s="17"/>
      <c r="LZL146" s="17"/>
      <c r="LZM146" s="17"/>
      <c r="LZN146" s="17"/>
      <c r="LZO146" s="17"/>
      <c r="LZP146" s="17"/>
      <c r="LZQ146" s="17"/>
      <c r="LZR146" s="17"/>
      <c r="LZS146" s="17"/>
      <c r="LZT146" s="17"/>
      <c r="LZU146" s="17"/>
      <c r="LZV146" s="17"/>
      <c r="LZW146" s="17"/>
      <c r="LZX146" s="17"/>
      <c r="LZY146" s="17"/>
      <c r="LZZ146" s="17"/>
      <c r="MAA146" s="17"/>
      <c r="MAB146" s="17"/>
      <c r="MAC146" s="17"/>
      <c r="MAD146" s="17"/>
      <c r="MAE146" s="17"/>
      <c r="MAF146" s="17"/>
      <c r="MAG146" s="17"/>
      <c r="MAH146" s="17"/>
      <c r="MAI146" s="17"/>
      <c r="MAJ146" s="17"/>
      <c r="MAK146" s="17"/>
      <c r="MAL146" s="17"/>
      <c r="MAM146" s="17"/>
      <c r="MAN146" s="17"/>
      <c r="MAO146" s="17"/>
      <c r="MAP146" s="17"/>
      <c r="MAQ146" s="17"/>
      <c r="MAR146" s="17"/>
      <c r="MAS146" s="17"/>
      <c r="MAT146" s="17"/>
      <c r="MAU146" s="17"/>
      <c r="MAV146" s="17"/>
      <c r="MAW146" s="17"/>
      <c r="MAX146" s="17"/>
      <c r="MAY146" s="17"/>
      <c r="MAZ146" s="17"/>
      <c r="MBA146" s="17"/>
      <c r="MBB146" s="17"/>
      <c r="MBC146" s="17"/>
      <c r="MBD146" s="17"/>
      <c r="MBE146" s="17"/>
      <c r="MBF146" s="17"/>
      <c r="MBG146" s="17"/>
      <c r="MBH146" s="17"/>
      <c r="MBI146" s="17"/>
      <c r="MBJ146" s="17"/>
      <c r="MBK146" s="17"/>
      <c r="MBL146" s="17"/>
      <c r="MBM146" s="17"/>
      <c r="MBN146" s="17"/>
      <c r="MBO146" s="17"/>
      <c r="MBP146" s="17"/>
      <c r="MBQ146" s="17"/>
      <c r="MBR146" s="17"/>
      <c r="MBS146" s="17"/>
      <c r="MBT146" s="17"/>
      <c r="MBU146" s="17"/>
      <c r="MBV146" s="17"/>
      <c r="MBW146" s="17"/>
      <c r="MBX146" s="17"/>
      <c r="MBY146" s="17"/>
      <c r="MBZ146" s="17"/>
      <c r="MCA146" s="17"/>
      <c r="MCB146" s="17"/>
      <c r="MCC146" s="17"/>
      <c r="MCD146" s="17"/>
      <c r="MCE146" s="17"/>
      <c r="MCF146" s="17"/>
      <c r="MCG146" s="17"/>
      <c r="MCH146" s="17"/>
      <c r="MCI146" s="17"/>
      <c r="MCJ146" s="17"/>
      <c r="MCK146" s="17"/>
      <c r="MCL146" s="17"/>
      <c r="MCM146" s="17"/>
      <c r="MCN146" s="17"/>
      <c r="MCO146" s="17"/>
      <c r="MCP146" s="17"/>
      <c r="MCQ146" s="17"/>
      <c r="MCR146" s="17"/>
      <c r="MCS146" s="17"/>
      <c r="MCT146" s="17"/>
      <c r="MCU146" s="17"/>
      <c r="MCV146" s="17"/>
      <c r="MCW146" s="17"/>
      <c r="MCX146" s="17"/>
      <c r="MCY146" s="17"/>
      <c r="MCZ146" s="17"/>
      <c r="MDA146" s="17"/>
      <c r="MDB146" s="17"/>
      <c r="MDC146" s="17"/>
      <c r="MDD146" s="17"/>
      <c r="MDE146" s="17"/>
      <c r="MDF146" s="17"/>
      <c r="MDG146" s="17"/>
      <c r="MDH146" s="17"/>
      <c r="MDI146" s="17"/>
      <c r="MDJ146" s="17"/>
      <c r="MDK146" s="17"/>
      <c r="MDL146" s="17"/>
      <c r="MDM146" s="17"/>
      <c r="MDN146" s="17"/>
      <c r="MDO146" s="17"/>
      <c r="MDP146" s="17"/>
      <c r="MDQ146" s="17"/>
      <c r="MDR146" s="17"/>
      <c r="MDS146" s="17"/>
      <c r="MDT146" s="17"/>
      <c r="MDU146" s="17"/>
      <c r="MDV146" s="17"/>
      <c r="MDW146" s="17"/>
      <c r="MDX146" s="17"/>
      <c r="MDY146" s="17"/>
      <c r="MDZ146" s="17"/>
      <c r="MEA146" s="17"/>
      <c r="MEB146" s="17"/>
      <c r="MEC146" s="17"/>
      <c r="MED146" s="17"/>
      <c r="MEE146" s="17"/>
      <c r="MEF146" s="17"/>
      <c r="MEG146" s="17"/>
      <c r="MEH146" s="17"/>
      <c r="MEI146" s="17"/>
      <c r="MEJ146" s="17"/>
      <c r="MEK146" s="17"/>
      <c r="MEL146" s="17"/>
      <c r="MEM146" s="17"/>
      <c r="MEN146" s="17"/>
      <c r="MEO146" s="17"/>
      <c r="MEP146" s="17"/>
      <c r="MEQ146" s="17"/>
      <c r="MER146" s="17"/>
      <c r="MES146" s="17"/>
      <c r="MET146" s="17"/>
      <c r="MEU146" s="17"/>
      <c r="MEV146" s="17"/>
      <c r="MEW146" s="17"/>
      <c r="MEX146" s="17"/>
      <c r="MEY146" s="17"/>
      <c r="MEZ146" s="17"/>
      <c r="MFA146" s="17"/>
      <c r="MFB146" s="17"/>
      <c r="MFC146" s="17"/>
      <c r="MFD146" s="17"/>
      <c r="MFE146" s="17"/>
      <c r="MFF146" s="17"/>
      <c r="MFG146" s="17"/>
      <c r="MFH146" s="17"/>
      <c r="MFI146" s="17"/>
      <c r="MFJ146" s="17"/>
      <c r="MFK146" s="17"/>
      <c r="MFL146" s="17"/>
      <c r="MFM146" s="17"/>
      <c r="MFN146" s="17"/>
      <c r="MFO146" s="17"/>
      <c r="MFP146" s="17"/>
      <c r="MFQ146" s="17"/>
      <c r="MFR146" s="17"/>
      <c r="MFS146" s="17"/>
      <c r="MFT146" s="17"/>
      <c r="MFU146" s="17"/>
      <c r="MFV146" s="17"/>
      <c r="MFW146" s="17"/>
      <c r="MFX146" s="17"/>
      <c r="MFY146" s="17"/>
      <c r="MFZ146" s="17"/>
      <c r="MGA146" s="17"/>
      <c r="MGB146" s="17"/>
      <c r="MGC146" s="17"/>
      <c r="MGD146" s="17"/>
      <c r="MGE146" s="17"/>
      <c r="MGF146" s="17"/>
      <c r="MGG146" s="17"/>
      <c r="MGH146" s="17"/>
      <c r="MGI146" s="17"/>
      <c r="MGJ146" s="17"/>
      <c r="MGK146" s="17"/>
      <c r="MGL146" s="17"/>
      <c r="MGM146" s="17"/>
      <c r="MGN146" s="17"/>
      <c r="MGO146" s="17"/>
      <c r="MGP146" s="17"/>
      <c r="MGQ146" s="17"/>
      <c r="MGR146" s="17"/>
      <c r="MGS146" s="17"/>
      <c r="MGT146" s="17"/>
      <c r="MGU146" s="17"/>
      <c r="MGV146" s="17"/>
      <c r="MGW146" s="17"/>
      <c r="MGX146" s="17"/>
      <c r="MGY146" s="17"/>
      <c r="MGZ146" s="17"/>
      <c r="MHA146" s="17"/>
      <c r="MHB146" s="17"/>
      <c r="MHC146" s="17"/>
      <c r="MHD146" s="17"/>
      <c r="MHE146" s="17"/>
      <c r="MHF146" s="17"/>
      <c r="MHG146" s="17"/>
      <c r="MHH146" s="17"/>
      <c r="MHI146" s="17"/>
      <c r="MHJ146" s="17"/>
      <c r="MHK146" s="17"/>
      <c r="MHL146" s="17"/>
      <c r="MHM146" s="17"/>
      <c r="MHN146" s="17"/>
      <c r="MHO146" s="17"/>
      <c r="MHP146" s="17"/>
      <c r="MHQ146" s="17"/>
      <c r="MHR146" s="17"/>
      <c r="MHS146" s="17"/>
      <c r="MHT146" s="17"/>
      <c r="MHU146" s="17"/>
      <c r="MHV146" s="17"/>
      <c r="MHW146" s="17"/>
      <c r="MHX146" s="17"/>
      <c r="MHY146" s="17"/>
      <c r="MHZ146" s="17"/>
      <c r="MIA146" s="17"/>
      <c r="MIB146" s="17"/>
      <c r="MIC146" s="17"/>
      <c r="MID146" s="17"/>
      <c r="MIE146" s="17"/>
      <c r="MIF146" s="17"/>
      <c r="MIG146" s="17"/>
      <c r="MIH146" s="17"/>
      <c r="MII146" s="17"/>
      <c r="MIJ146" s="17"/>
      <c r="MIK146" s="17"/>
      <c r="MIL146" s="17"/>
      <c r="MIM146" s="17"/>
      <c r="MIN146" s="17"/>
      <c r="MIO146" s="17"/>
      <c r="MIP146" s="17"/>
      <c r="MIQ146" s="17"/>
      <c r="MIR146" s="17"/>
      <c r="MIS146" s="17"/>
      <c r="MIT146" s="17"/>
      <c r="MIU146" s="17"/>
      <c r="MIV146" s="17"/>
      <c r="MIW146" s="17"/>
      <c r="MIX146" s="17"/>
      <c r="MIY146" s="17"/>
      <c r="MIZ146" s="17"/>
      <c r="MJA146" s="17"/>
      <c r="MJB146" s="17"/>
      <c r="MJC146" s="17"/>
      <c r="MJD146" s="17"/>
      <c r="MJE146" s="17"/>
      <c r="MJF146" s="17"/>
      <c r="MJG146" s="17"/>
      <c r="MJH146" s="17"/>
      <c r="MJI146" s="17"/>
      <c r="MJJ146" s="17"/>
      <c r="MJK146" s="17"/>
      <c r="MJL146" s="17"/>
      <c r="MJM146" s="17"/>
      <c r="MJN146" s="17"/>
      <c r="MJO146" s="17"/>
      <c r="MJP146" s="17"/>
      <c r="MJQ146" s="17"/>
      <c r="MJR146" s="17"/>
      <c r="MJS146" s="17"/>
      <c r="MJT146" s="17"/>
      <c r="MJU146" s="17"/>
      <c r="MJV146" s="17"/>
      <c r="MJW146" s="17"/>
      <c r="MJX146" s="17"/>
      <c r="MJY146" s="17"/>
      <c r="MJZ146" s="17"/>
      <c r="MKA146" s="17"/>
      <c r="MKB146" s="17"/>
      <c r="MKC146" s="17"/>
      <c r="MKD146" s="17"/>
      <c r="MKE146" s="17"/>
      <c r="MKF146" s="17"/>
      <c r="MKG146" s="17"/>
      <c r="MKH146" s="17"/>
      <c r="MKI146" s="17"/>
      <c r="MKJ146" s="17"/>
      <c r="MKK146" s="17"/>
      <c r="MKL146" s="17"/>
      <c r="MKM146" s="17"/>
      <c r="MKN146" s="17"/>
      <c r="MKO146" s="17"/>
      <c r="MKP146" s="17"/>
      <c r="MKQ146" s="17"/>
      <c r="MKR146" s="17"/>
      <c r="MKS146" s="17"/>
      <c r="MKT146" s="17"/>
      <c r="MKU146" s="17"/>
      <c r="MKV146" s="17"/>
      <c r="MKW146" s="17"/>
      <c r="MKX146" s="17"/>
      <c r="MKY146" s="17"/>
      <c r="MKZ146" s="17"/>
      <c r="MLA146" s="17"/>
      <c r="MLB146" s="17"/>
      <c r="MLC146" s="17"/>
      <c r="MLD146" s="17"/>
      <c r="MLE146" s="17"/>
      <c r="MLF146" s="17"/>
      <c r="MLG146" s="17"/>
      <c r="MLH146" s="17"/>
      <c r="MLI146" s="17"/>
      <c r="MLJ146" s="17"/>
      <c r="MLK146" s="17"/>
      <c r="MLL146" s="17"/>
      <c r="MLM146" s="17"/>
      <c r="MLN146" s="17"/>
      <c r="MLO146" s="17"/>
      <c r="MLP146" s="17"/>
      <c r="MLQ146" s="17"/>
      <c r="MLR146" s="17"/>
      <c r="MLS146" s="17"/>
      <c r="MLT146" s="17"/>
      <c r="MLU146" s="17"/>
      <c r="MLV146" s="17"/>
      <c r="MLW146" s="17"/>
      <c r="MLX146" s="17"/>
      <c r="MLY146" s="17"/>
      <c r="MLZ146" s="17"/>
      <c r="MMA146" s="17"/>
      <c r="MMB146" s="17"/>
      <c r="MMC146" s="17"/>
      <c r="MMD146" s="17"/>
      <c r="MME146" s="17"/>
      <c r="MMF146" s="17"/>
      <c r="MMG146" s="17"/>
      <c r="MMH146" s="17"/>
      <c r="MMI146" s="17"/>
      <c r="MMJ146" s="17"/>
      <c r="MMK146" s="17"/>
      <c r="MML146" s="17"/>
      <c r="MMM146" s="17"/>
      <c r="MMN146" s="17"/>
      <c r="MMO146" s="17"/>
      <c r="MMP146" s="17"/>
      <c r="MMQ146" s="17"/>
      <c r="MMR146" s="17"/>
      <c r="MMS146" s="17"/>
      <c r="MMT146" s="17"/>
      <c r="MMU146" s="17"/>
      <c r="MMV146" s="17"/>
      <c r="MMW146" s="17"/>
      <c r="MMX146" s="17"/>
      <c r="MMY146" s="17"/>
      <c r="MMZ146" s="17"/>
      <c r="MNA146" s="17"/>
      <c r="MNB146" s="17"/>
      <c r="MNC146" s="17"/>
      <c r="MND146" s="17"/>
      <c r="MNE146" s="17"/>
      <c r="MNF146" s="17"/>
      <c r="MNG146" s="17"/>
      <c r="MNH146" s="17"/>
      <c r="MNI146" s="17"/>
      <c r="MNJ146" s="17"/>
      <c r="MNK146" s="17"/>
      <c r="MNL146" s="17"/>
      <c r="MNM146" s="17"/>
      <c r="MNN146" s="17"/>
      <c r="MNO146" s="17"/>
      <c r="MNP146" s="17"/>
      <c r="MNQ146" s="17"/>
      <c r="MNR146" s="17"/>
      <c r="MNS146" s="17"/>
      <c r="MNT146" s="17"/>
      <c r="MNU146" s="17"/>
      <c r="MNV146" s="17"/>
      <c r="MNW146" s="17"/>
      <c r="MNX146" s="17"/>
      <c r="MNY146" s="17"/>
      <c r="MNZ146" s="17"/>
      <c r="MOA146" s="17"/>
      <c r="MOB146" s="17"/>
      <c r="MOC146" s="17"/>
      <c r="MOD146" s="17"/>
      <c r="MOE146" s="17"/>
      <c r="MOF146" s="17"/>
      <c r="MOG146" s="17"/>
      <c r="MOH146" s="17"/>
      <c r="MOI146" s="17"/>
      <c r="MOJ146" s="17"/>
      <c r="MOK146" s="17"/>
      <c r="MOL146" s="17"/>
      <c r="MOM146" s="17"/>
      <c r="MON146" s="17"/>
      <c r="MOO146" s="17"/>
      <c r="MOP146" s="17"/>
      <c r="MOQ146" s="17"/>
      <c r="MOR146" s="17"/>
      <c r="MOS146" s="17"/>
      <c r="MOT146" s="17"/>
      <c r="MOU146" s="17"/>
      <c r="MOV146" s="17"/>
      <c r="MOW146" s="17"/>
      <c r="MOX146" s="17"/>
      <c r="MOY146" s="17"/>
      <c r="MOZ146" s="17"/>
      <c r="MPA146" s="17"/>
      <c r="MPB146" s="17"/>
      <c r="MPC146" s="17"/>
      <c r="MPD146" s="17"/>
      <c r="MPE146" s="17"/>
      <c r="MPF146" s="17"/>
      <c r="MPG146" s="17"/>
      <c r="MPH146" s="17"/>
      <c r="MPI146" s="17"/>
      <c r="MPJ146" s="17"/>
      <c r="MPK146" s="17"/>
      <c r="MPL146" s="17"/>
      <c r="MPM146" s="17"/>
      <c r="MPN146" s="17"/>
      <c r="MPO146" s="17"/>
      <c r="MPP146" s="17"/>
      <c r="MPQ146" s="17"/>
      <c r="MPR146" s="17"/>
      <c r="MPS146" s="17"/>
      <c r="MPT146" s="17"/>
      <c r="MPU146" s="17"/>
      <c r="MPV146" s="17"/>
      <c r="MPW146" s="17"/>
      <c r="MPX146" s="17"/>
      <c r="MPY146" s="17"/>
      <c r="MPZ146" s="17"/>
      <c r="MQA146" s="17"/>
      <c r="MQB146" s="17"/>
      <c r="MQC146" s="17"/>
      <c r="MQD146" s="17"/>
      <c r="MQE146" s="17"/>
      <c r="MQF146" s="17"/>
      <c r="MQG146" s="17"/>
      <c r="MQH146" s="17"/>
      <c r="MQI146" s="17"/>
      <c r="MQJ146" s="17"/>
      <c r="MQK146" s="17"/>
      <c r="MQL146" s="17"/>
      <c r="MQM146" s="17"/>
      <c r="MQN146" s="17"/>
      <c r="MQO146" s="17"/>
      <c r="MQP146" s="17"/>
      <c r="MQQ146" s="17"/>
      <c r="MQR146" s="17"/>
      <c r="MQS146" s="17"/>
      <c r="MQT146" s="17"/>
      <c r="MQU146" s="17"/>
      <c r="MQV146" s="17"/>
      <c r="MQW146" s="17"/>
      <c r="MQX146" s="17"/>
      <c r="MQY146" s="17"/>
      <c r="MQZ146" s="17"/>
      <c r="MRA146" s="17"/>
      <c r="MRB146" s="17"/>
      <c r="MRC146" s="17"/>
      <c r="MRD146" s="17"/>
      <c r="MRE146" s="17"/>
      <c r="MRF146" s="17"/>
      <c r="MRG146" s="17"/>
      <c r="MRH146" s="17"/>
      <c r="MRI146" s="17"/>
      <c r="MRJ146" s="17"/>
      <c r="MRK146" s="17"/>
      <c r="MRL146" s="17"/>
      <c r="MRM146" s="17"/>
      <c r="MRN146" s="17"/>
      <c r="MRO146" s="17"/>
      <c r="MRP146" s="17"/>
      <c r="MRQ146" s="17"/>
      <c r="MRR146" s="17"/>
      <c r="MRS146" s="17"/>
      <c r="MRT146" s="17"/>
      <c r="MRU146" s="17"/>
      <c r="MRV146" s="17"/>
      <c r="MRW146" s="17"/>
      <c r="MRX146" s="17"/>
      <c r="MRY146" s="17"/>
      <c r="MRZ146" s="17"/>
      <c r="MSA146" s="17"/>
      <c r="MSB146" s="17"/>
      <c r="MSC146" s="17"/>
      <c r="MSD146" s="17"/>
      <c r="MSE146" s="17"/>
      <c r="MSF146" s="17"/>
      <c r="MSG146" s="17"/>
      <c r="MSH146" s="17"/>
      <c r="MSI146" s="17"/>
      <c r="MSJ146" s="17"/>
      <c r="MSK146" s="17"/>
      <c r="MSL146" s="17"/>
      <c r="MSM146" s="17"/>
      <c r="MSN146" s="17"/>
      <c r="MSO146" s="17"/>
      <c r="MSP146" s="17"/>
      <c r="MSQ146" s="17"/>
      <c r="MSR146" s="17"/>
      <c r="MSS146" s="17"/>
      <c r="MST146" s="17"/>
      <c r="MSU146" s="17"/>
      <c r="MSV146" s="17"/>
      <c r="MSW146" s="17"/>
      <c r="MSX146" s="17"/>
      <c r="MSY146" s="17"/>
      <c r="MSZ146" s="17"/>
      <c r="MTA146" s="17"/>
      <c r="MTB146" s="17"/>
      <c r="MTC146" s="17"/>
      <c r="MTD146" s="17"/>
      <c r="MTE146" s="17"/>
      <c r="MTF146" s="17"/>
      <c r="MTG146" s="17"/>
      <c r="MTH146" s="17"/>
      <c r="MTI146" s="17"/>
      <c r="MTJ146" s="17"/>
      <c r="MTK146" s="17"/>
      <c r="MTL146" s="17"/>
      <c r="MTM146" s="17"/>
      <c r="MTN146" s="17"/>
      <c r="MTO146" s="17"/>
      <c r="MTP146" s="17"/>
      <c r="MTQ146" s="17"/>
      <c r="MTR146" s="17"/>
      <c r="MTS146" s="17"/>
      <c r="MTT146" s="17"/>
      <c r="MTU146" s="17"/>
      <c r="MTV146" s="17"/>
      <c r="MTW146" s="17"/>
      <c r="MTX146" s="17"/>
      <c r="MTY146" s="17"/>
      <c r="MTZ146" s="17"/>
      <c r="MUA146" s="17"/>
      <c r="MUB146" s="17"/>
      <c r="MUC146" s="17"/>
      <c r="MUD146" s="17"/>
      <c r="MUE146" s="17"/>
      <c r="MUF146" s="17"/>
      <c r="MUG146" s="17"/>
      <c r="MUH146" s="17"/>
      <c r="MUI146" s="17"/>
      <c r="MUJ146" s="17"/>
      <c r="MUK146" s="17"/>
      <c r="MUL146" s="17"/>
      <c r="MUM146" s="17"/>
      <c r="MUN146" s="17"/>
      <c r="MUO146" s="17"/>
      <c r="MUP146" s="17"/>
      <c r="MUQ146" s="17"/>
      <c r="MUR146" s="17"/>
      <c r="MUS146" s="17"/>
      <c r="MUT146" s="17"/>
      <c r="MUU146" s="17"/>
      <c r="MUV146" s="17"/>
      <c r="MUW146" s="17"/>
      <c r="MUX146" s="17"/>
      <c r="MUY146" s="17"/>
      <c r="MUZ146" s="17"/>
      <c r="MVA146" s="17"/>
      <c r="MVB146" s="17"/>
      <c r="MVC146" s="17"/>
      <c r="MVD146" s="17"/>
      <c r="MVE146" s="17"/>
      <c r="MVF146" s="17"/>
      <c r="MVG146" s="17"/>
      <c r="MVH146" s="17"/>
      <c r="MVI146" s="17"/>
      <c r="MVJ146" s="17"/>
      <c r="MVK146" s="17"/>
      <c r="MVL146" s="17"/>
      <c r="MVM146" s="17"/>
      <c r="MVN146" s="17"/>
      <c r="MVO146" s="17"/>
      <c r="MVP146" s="17"/>
      <c r="MVQ146" s="17"/>
      <c r="MVR146" s="17"/>
      <c r="MVS146" s="17"/>
      <c r="MVT146" s="17"/>
      <c r="MVU146" s="17"/>
      <c r="MVV146" s="17"/>
      <c r="MVW146" s="17"/>
      <c r="MVX146" s="17"/>
      <c r="MVY146" s="17"/>
      <c r="MVZ146" s="17"/>
      <c r="MWA146" s="17"/>
      <c r="MWB146" s="17"/>
      <c r="MWC146" s="17"/>
      <c r="MWD146" s="17"/>
      <c r="MWE146" s="17"/>
      <c r="MWF146" s="17"/>
      <c r="MWG146" s="17"/>
      <c r="MWH146" s="17"/>
      <c r="MWI146" s="17"/>
      <c r="MWJ146" s="17"/>
      <c r="MWK146" s="17"/>
      <c r="MWL146" s="17"/>
      <c r="MWM146" s="17"/>
      <c r="MWN146" s="17"/>
      <c r="MWO146" s="17"/>
      <c r="MWP146" s="17"/>
      <c r="MWQ146" s="17"/>
      <c r="MWR146" s="17"/>
      <c r="MWS146" s="17"/>
      <c r="MWT146" s="17"/>
      <c r="MWU146" s="17"/>
      <c r="MWV146" s="17"/>
      <c r="MWW146" s="17"/>
      <c r="MWX146" s="17"/>
      <c r="MWY146" s="17"/>
      <c r="MWZ146" s="17"/>
      <c r="MXA146" s="17"/>
      <c r="MXB146" s="17"/>
      <c r="MXC146" s="17"/>
      <c r="MXD146" s="17"/>
      <c r="MXE146" s="17"/>
      <c r="MXF146" s="17"/>
      <c r="MXG146" s="17"/>
      <c r="MXH146" s="17"/>
      <c r="MXI146" s="17"/>
      <c r="MXJ146" s="17"/>
      <c r="MXK146" s="17"/>
      <c r="MXL146" s="17"/>
      <c r="MXM146" s="17"/>
      <c r="MXN146" s="17"/>
      <c r="MXO146" s="17"/>
      <c r="MXP146" s="17"/>
      <c r="MXQ146" s="17"/>
      <c r="MXR146" s="17"/>
      <c r="MXS146" s="17"/>
      <c r="MXT146" s="17"/>
      <c r="MXU146" s="17"/>
      <c r="MXV146" s="17"/>
      <c r="MXW146" s="17"/>
      <c r="MXX146" s="17"/>
      <c r="MXY146" s="17"/>
      <c r="MXZ146" s="17"/>
      <c r="MYA146" s="17"/>
      <c r="MYB146" s="17"/>
      <c r="MYC146" s="17"/>
      <c r="MYD146" s="17"/>
      <c r="MYE146" s="17"/>
      <c r="MYF146" s="17"/>
      <c r="MYG146" s="17"/>
      <c r="MYH146" s="17"/>
      <c r="MYI146" s="17"/>
      <c r="MYJ146" s="17"/>
      <c r="MYK146" s="17"/>
      <c r="MYL146" s="17"/>
      <c r="MYM146" s="17"/>
      <c r="MYN146" s="17"/>
      <c r="MYO146" s="17"/>
      <c r="MYP146" s="17"/>
      <c r="MYQ146" s="17"/>
      <c r="MYR146" s="17"/>
      <c r="MYS146" s="17"/>
      <c r="MYT146" s="17"/>
      <c r="MYU146" s="17"/>
      <c r="MYV146" s="17"/>
      <c r="MYW146" s="17"/>
      <c r="MYX146" s="17"/>
      <c r="MYY146" s="17"/>
      <c r="MYZ146" s="17"/>
      <c r="MZA146" s="17"/>
      <c r="MZB146" s="17"/>
      <c r="MZC146" s="17"/>
      <c r="MZD146" s="17"/>
      <c r="MZE146" s="17"/>
      <c r="MZF146" s="17"/>
      <c r="MZG146" s="17"/>
      <c r="MZH146" s="17"/>
      <c r="MZI146" s="17"/>
      <c r="MZJ146" s="17"/>
      <c r="MZK146" s="17"/>
      <c r="MZL146" s="17"/>
      <c r="MZM146" s="17"/>
      <c r="MZN146" s="17"/>
      <c r="MZO146" s="17"/>
      <c r="MZP146" s="17"/>
      <c r="MZQ146" s="17"/>
      <c r="MZR146" s="17"/>
      <c r="MZS146" s="17"/>
      <c r="MZT146" s="17"/>
      <c r="MZU146" s="17"/>
      <c r="MZV146" s="17"/>
      <c r="MZW146" s="17"/>
      <c r="MZX146" s="17"/>
      <c r="MZY146" s="17"/>
      <c r="MZZ146" s="17"/>
      <c r="NAA146" s="17"/>
      <c r="NAB146" s="17"/>
      <c r="NAC146" s="17"/>
      <c r="NAD146" s="17"/>
      <c r="NAE146" s="17"/>
      <c r="NAF146" s="17"/>
      <c r="NAG146" s="17"/>
      <c r="NAH146" s="17"/>
      <c r="NAI146" s="17"/>
      <c r="NAJ146" s="17"/>
      <c r="NAK146" s="17"/>
      <c r="NAL146" s="17"/>
      <c r="NAM146" s="17"/>
      <c r="NAN146" s="17"/>
      <c r="NAO146" s="17"/>
      <c r="NAP146" s="17"/>
      <c r="NAQ146" s="17"/>
      <c r="NAR146" s="17"/>
      <c r="NAS146" s="17"/>
      <c r="NAT146" s="17"/>
      <c r="NAU146" s="17"/>
      <c r="NAV146" s="17"/>
      <c r="NAW146" s="17"/>
      <c r="NAX146" s="17"/>
      <c r="NAY146" s="17"/>
      <c r="NAZ146" s="17"/>
      <c r="NBA146" s="17"/>
      <c r="NBB146" s="17"/>
      <c r="NBC146" s="17"/>
      <c r="NBD146" s="17"/>
      <c r="NBE146" s="17"/>
      <c r="NBF146" s="17"/>
      <c r="NBG146" s="17"/>
      <c r="NBH146" s="17"/>
      <c r="NBI146" s="17"/>
      <c r="NBJ146" s="17"/>
      <c r="NBK146" s="17"/>
      <c r="NBL146" s="17"/>
      <c r="NBM146" s="17"/>
      <c r="NBN146" s="17"/>
      <c r="NBO146" s="17"/>
      <c r="NBP146" s="17"/>
      <c r="NBQ146" s="17"/>
      <c r="NBR146" s="17"/>
      <c r="NBS146" s="17"/>
      <c r="NBT146" s="17"/>
      <c r="NBU146" s="17"/>
      <c r="NBV146" s="17"/>
      <c r="NBW146" s="17"/>
      <c r="NBX146" s="17"/>
      <c r="NBY146" s="17"/>
      <c r="NBZ146" s="17"/>
      <c r="NCA146" s="17"/>
      <c r="NCB146" s="17"/>
      <c r="NCC146" s="17"/>
      <c r="NCD146" s="17"/>
      <c r="NCE146" s="17"/>
      <c r="NCF146" s="17"/>
      <c r="NCG146" s="17"/>
      <c r="NCH146" s="17"/>
      <c r="NCI146" s="17"/>
      <c r="NCJ146" s="17"/>
      <c r="NCK146" s="17"/>
      <c r="NCL146" s="17"/>
      <c r="NCM146" s="17"/>
      <c r="NCN146" s="17"/>
      <c r="NCO146" s="17"/>
      <c r="NCP146" s="17"/>
      <c r="NCQ146" s="17"/>
      <c r="NCR146" s="17"/>
      <c r="NCS146" s="17"/>
      <c r="NCT146" s="17"/>
      <c r="NCU146" s="17"/>
      <c r="NCV146" s="17"/>
      <c r="NCW146" s="17"/>
      <c r="NCX146" s="17"/>
      <c r="NCY146" s="17"/>
      <c r="NCZ146" s="17"/>
      <c r="NDA146" s="17"/>
      <c r="NDB146" s="17"/>
      <c r="NDC146" s="17"/>
      <c r="NDD146" s="17"/>
      <c r="NDE146" s="17"/>
      <c r="NDF146" s="17"/>
      <c r="NDG146" s="17"/>
      <c r="NDH146" s="17"/>
      <c r="NDI146" s="17"/>
      <c r="NDJ146" s="17"/>
      <c r="NDK146" s="17"/>
      <c r="NDL146" s="17"/>
      <c r="NDM146" s="17"/>
      <c r="NDN146" s="17"/>
      <c r="NDO146" s="17"/>
      <c r="NDP146" s="17"/>
      <c r="NDQ146" s="17"/>
      <c r="NDR146" s="17"/>
      <c r="NDS146" s="17"/>
      <c r="NDT146" s="17"/>
      <c r="NDU146" s="17"/>
      <c r="NDV146" s="17"/>
      <c r="NDW146" s="17"/>
      <c r="NDX146" s="17"/>
      <c r="NDY146" s="17"/>
      <c r="NDZ146" s="17"/>
      <c r="NEA146" s="17"/>
      <c r="NEB146" s="17"/>
      <c r="NEC146" s="17"/>
      <c r="NED146" s="17"/>
      <c r="NEE146" s="17"/>
      <c r="NEF146" s="17"/>
      <c r="NEG146" s="17"/>
      <c r="NEH146" s="17"/>
      <c r="NEI146" s="17"/>
      <c r="NEJ146" s="17"/>
      <c r="NEK146" s="17"/>
      <c r="NEL146" s="17"/>
      <c r="NEM146" s="17"/>
      <c r="NEN146" s="17"/>
      <c r="NEO146" s="17"/>
      <c r="NEP146" s="17"/>
      <c r="NEQ146" s="17"/>
      <c r="NER146" s="17"/>
      <c r="NES146" s="17"/>
      <c r="NET146" s="17"/>
      <c r="NEU146" s="17"/>
      <c r="NEV146" s="17"/>
      <c r="NEW146" s="17"/>
      <c r="NEX146" s="17"/>
      <c r="NEY146" s="17"/>
      <c r="NEZ146" s="17"/>
      <c r="NFA146" s="17"/>
      <c r="NFB146" s="17"/>
      <c r="NFC146" s="17"/>
      <c r="NFD146" s="17"/>
      <c r="NFE146" s="17"/>
      <c r="NFF146" s="17"/>
      <c r="NFG146" s="17"/>
      <c r="NFH146" s="17"/>
      <c r="NFI146" s="17"/>
      <c r="NFJ146" s="17"/>
      <c r="NFK146" s="17"/>
      <c r="NFL146" s="17"/>
      <c r="NFM146" s="17"/>
      <c r="NFN146" s="17"/>
      <c r="NFO146" s="17"/>
      <c r="NFP146" s="17"/>
      <c r="NFQ146" s="17"/>
      <c r="NFR146" s="17"/>
      <c r="NFS146" s="17"/>
      <c r="NFT146" s="17"/>
      <c r="NFU146" s="17"/>
      <c r="NFV146" s="17"/>
      <c r="NFW146" s="17"/>
      <c r="NFX146" s="17"/>
      <c r="NFY146" s="17"/>
      <c r="NFZ146" s="17"/>
      <c r="NGA146" s="17"/>
      <c r="NGB146" s="17"/>
      <c r="NGC146" s="17"/>
      <c r="NGD146" s="17"/>
      <c r="NGE146" s="17"/>
      <c r="NGF146" s="17"/>
      <c r="NGG146" s="17"/>
      <c r="NGH146" s="17"/>
      <c r="NGI146" s="17"/>
      <c r="NGJ146" s="17"/>
      <c r="NGK146" s="17"/>
      <c r="NGL146" s="17"/>
      <c r="NGM146" s="17"/>
      <c r="NGN146" s="17"/>
      <c r="NGO146" s="17"/>
      <c r="NGP146" s="17"/>
      <c r="NGQ146" s="17"/>
      <c r="NGR146" s="17"/>
      <c r="NGS146" s="17"/>
      <c r="NGT146" s="17"/>
      <c r="NGU146" s="17"/>
      <c r="NGV146" s="17"/>
      <c r="NGW146" s="17"/>
      <c r="NGX146" s="17"/>
      <c r="NGY146" s="17"/>
      <c r="NGZ146" s="17"/>
      <c r="NHA146" s="17"/>
      <c r="NHB146" s="17"/>
      <c r="NHC146" s="17"/>
      <c r="NHD146" s="17"/>
      <c r="NHE146" s="17"/>
      <c r="NHF146" s="17"/>
      <c r="NHG146" s="17"/>
      <c r="NHH146" s="17"/>
      <c r="NHI146" s="17"/>
      <c r="NHJ146" s="17"/>
      <c r="NHK146" s="17"/>
      <c r="NHL146" s="17"/>
      <c r="NHM146" s="17"/>
      <c r="NHN146" s="17"/>
      <c r="NHO146" s="17"/>
      <c r="NHP146" s="17"/>
      <c r="NHQ146" s="17"/>
      <c r="NHR146" s="17"/>
      <c r="NHS146" s="17"/>
      <c r="NHT146" s="17"/>
      <c r="NHU146" s="17"/>
      <c r="NHV146" s="17"/>
      <c r="NHW146" s="17"/>
      <c r="NHX146" s="17"/>
      <c r="NHY146" s="17"/>
      <c r="NHZ146" s="17"/>
      <c r="NIA146" s="17"/>
      <c r="NIB146" s="17"/>
      <c r="NIC146" s="17"/>
      <c r="NID146" s="17"/>
      <c r="NIE146" s="17"/>
      <c r="NIF146" s="17"/>
      <c r="NIG146" s="17"/>
      <c r="NIH146" s="17"/>
      <c r="NII146" s="17"/>
      <c r="NIJ146" s="17"/>
      <c r="NIK146" s="17"/>
      <c r="NIL146" s="17"/>
      <c r="NIM146" s="17"/>
      <c r="NIN146" s="17"/>
      <c r="NIO146" s="17"/>
      <c r="NIP146" s="17"/>
      <c r="NIQ146" s="17"/>
      <c r="NIR146" s="17"/>
      <c r="NIS146" s="17"/>
      <c r="NIT146" s="17"/>
      <c r="NIU146" s="17"/>
      <c r="NIV146" s="17"/>
      <c r="NIW146" s="17"/>
      <c r="NIX146" s="17"/>
      <c r="NIY146" s="17"/>
      <c r="NIZ146" s="17"/>
      <c r="NJA146" s="17"/>
      <c r="NJB146" s="17"/>
      <c r="NJC146" s="17"/>
      <c r="NJD146" s="17"/>
      <c r="NJE146" s="17"/>
      <c r="NJF146" s="17"/>
      <c r="NJG146" s="17"/>
      <c r="NJH146" s="17"/>
      <c r="NJI146" s="17"/>
      <c r="NJJ146" s="17"/>
      <c r="NJK146" s="17"/>
      <c r="NJL146" s="17"/>
      <c r="NJM146" s="17"/>
      <c r="NJN146" s="17"/>
      <c r="NJO146" s="17"/>
      <c r="NJP146" s="17"/>
      <c r="NJQ146" s="17"/>
      <c r="NJR146" s="17"/>
      <c r="NJS146" s="17"/>
      <c r="NJT146" s="17"/>
      <c r="NJU146" s="17"/>
      <c r="NJV146" s="17"/>
      <c r="NJW146" s="17"/>
      <c r="NJX146" s="17"/>
      <c r="NJY146" s="17"/>
      <c r="NJZ146" s="17"/>
      <c r="NKA146" s="17"/>
      <c r="NKB146" s="17"/>
      <c r="NKC146" s="17"/>
      <c r="NKD146" s="17"/>
      <c r="NKE146" s="17"/>
      <c r="NKF146" s="17"/>
      <c r="NKG146" s="17"/>
      <c r="NKH146" s="17"/>
      <c r="NKI146" s="17"/>
      <c r="NKJ146" s="17"/>
      <c r="NKK146" s="17"/>
      <c r="NKL146" s="17"/>
      <c r="NKM146" s="17"/>
      <c r="NKN146" s="17"/>
      <c r="NKO146" s="17"/>
      <c r="NKP146" s="17"/>
      <c r="NKQ146" s="17"/>
      <c r="NKR146" s="17"/>
      <c r="NKS146" s="17"/>
      <c r="NKT146" s="17"/>
      <c r="NKU146" s="17"/>
      <c r="NKV146" s="17"/>
      <c r="NKW146" s="17"/>
      <c r="NKX146" s="17"/>
      <c r="NKY146" s="17"/>
      <c r="NKZ146" s="17"/>
      <c r="NLA146" s="17"/>
      <c r="NLB146" s="17"/>
      <c r="NLC146" s="17"/>
      <c r="NLD146" s="17"/>
      <c r="NLE146" s="17"/>
      <c r="NLF146" s="17"/>
      <c r="NLG146" s="17"/>
      <c r="NLH146" s="17"/>
      <c r="NLI146" s="17"/>
      <c r="NLJ146" s="17"/>
      <c r="NLK146" s="17"/>
      <c r="NLL146" s="17"/>
      <c r="NLM146" s="17"/>
      <c r="NLN146" s="17"/>
      <c r="NLO146" s="17"/>
      <c r="NLP146" s="17"/>
      <c r="NLQ146" s="17"/>
      <c r="NLR146" s="17"/>
      <c r="NLS146" s="17"/>
      <c r="NLT146" s="17"/>
      <c r="NLU146" s="17"/>
      <c r="NLV146" s="17"/>
      <c r="NLW146" s="17"/>
      <c r="NLX146" s="17"/>
      <c r="NLY146" s="17"/>
      <c r="NLZ146" s="17"/>
      <c r="NMA146" s="17"/>
      <c r="NMB146" s="17"/>
      <c r="NMC146" s="17"/>
      <c r="NMD146" s="17"/>
      <c r="NME146" s="17"/>
      <c r="NMF146" s="17"/>
      <c r="NMG146" s="17"/>
      <c r="NMH146" s="17"/>
      <c r="NMI146" s="17"/>
      <c r="NMJ146" s="17"/>
      <c r="NMK146" s="17"/>
      <c r="NML146" s="17"/>
      <c r="NMM146" s="17"/>
      <c r="NMN146" s="17"/>
      <c r="NMO146" s="17"/>
      <c r="NMP146" s="17"/>
      <c r="NMQ146" s="17"/>
      <c r="NMR146" s="17"/>
      <c r="NMS146" s="17"/>
      <c r="NMT146" s="17"/>
      <c r="NMU146" s="17"/>
      <c r="NMV146" s="17"/>
      <c r="NMW146" s="17"/>
      <c r="NMX146" s="17"/>
      <c r="NMY146" s="17"/>
      <c r="NMZ146" s="17"/>
      <c r="NNA146" s="17"/>
      <c r="NNB146" s="17"/>
      <c r="NNC146" s="17"/>
      <c r="NND146" s="17"/>
      <c r="NNE146" s="17"/>
      <c r="NNF146" s="17"/>
      <c r="NNG146" s="17"/>
      <c r="NNH146" s="17"/>
      <c r="NNI146" s="17"/>
      <c r="NNJ146" s="17"/>
      <c r="NNK146" s="17"/>
      <c r="NNL146" s="17"/>
      <c r="NNM146" s="17"/>
      <c r="NNN146" s="17"/>
      <c r="NNO146" s="17"/>
      <c r="NNP146" s="17"/>
      <c r="NNQ146" s="17"/>
      <c r="NNR146" s="17"/>
      <c r="NNS146" s="17"/>
      <c r="NNT146" s="17"/>
      <c r="NNU146" s="17"/>
      <c r="NNV146" s="17"/>
      <c r="NNW146" s="17"/>
      <c r="NNX146" s="17"/>
      <c r="NNY146" s="17"/>
      <c r="NNZ146" s="17"/>
      <c r="NOA146" s="17"/>
      <c r="NOB146" s="17"/>
      <c r="NOC146" s="17"/>
      <c r="NOD146" s="17"/>
      <c r="NOE146" s="17"/>
      <c r="NOF146" s="17"/>
      <c r="NOG146" s="17"/>
      <c r="NOH146" s="17"/>
      <c r="NOI146" s="17"/>
      <c r="NOJ146" s="17"/>
      <c r="NOK146" s="17"/>
      <c r="NOL146" s="17"/>
      <c r="NOM146" s="17"/>
      <c r="NON146" s="17"/>
      <c r="NOO146" s="17"/>
      <c r="NOP146" s="17"/>
      <c r="NOQ146" s="17"/>
      <c r="NOR146" s="17"/>
      <c r="NOS146" s="17"/>
      <c r="NOT146" s="17"/>
      <c r="NOU146" s="17"/>
      <c r="NOV146" s="17"/>
      <c r="NOW146" s="17"/>
      <c r="NOX146" s="17"/>
      <c r="NOY146" s="17"/>
      <c r="NOZ146" s="17"/>
      <c r="NPA146" s="17"/>
      <c r="NPB146" s="17"/>
      <c r="NPC146" s="17"/>
      <c r="NPD146" s="17"/>
      <c r="NPE146" s="17"/>
      <c r="NPF146" s="17"/>
      <c r="NPG146" s="17"/>
      <c r="NPH146" s="17"/>
      <c r="NPI146" s="17"/>
      <c r="NPJ146" s="17"/>
      <c r="NPK146" s="17"/>
      <c r="NPL146" s="17"/>
      <c r="NPM146" s="17"/>
      <c r="NPN146" s="17"/>
      <c r="NPO146" s="17"/>
      <c r="NPP146" s="17"/>
      <c r="NPQ146" s="17"/>
      <c r="NPR146" s="17"/>
      <c r="NPS146" s="17"/>
      <c r="NPT146" s="17"/>
      <c r="NPU146" s="17"/>
      <c r="NPV146" s="17"/>
      <c r="NPW146" s="17"/>
      <c r="NPX146" s="17"/>
      <c r="NPY146" s="17"/>
      <c r="NPZ146" s="17"/>
      <c r="NQA146" s="17"/>
      <c r="NQB146" s="17"/>
      <c r="NQC146" s="17"/>
      <c r="NQD146" s="17"/>
      <c r="NQE146" s="17"/>
      <c r="NQF146" s="17"/>
      <c r="NQG146" s="17"/>
      <c r="NQH146" s="17"/>
      <c r="NQI146" s="17"/>
      <c r="NQJ146" s="17"/>
      <c r="NQK146" s="17"/>
      <c r="NQL146" s="17"/>
      <c r="NQM146" s="17"/>
      <c r="NQN146" s="17"/>
      <c r="NQO146" s="17"/>
      <c r="NQP146" s="17"/>
      <c r="NQQ146" s="17"/>
      <c r="NQR146" s="17"/>
      <c r="NQS146" s="17"/>
      <c r="NQT146" s="17"/>
      <c r="NQU146" s="17"/>
      <c r="NQV146" s="17"/>
      <c r="NQW146" s="17"/>
      <c r="NQX146" s="17"/>
      <c r="NQY146" s="17"/>
      <c r="NQZ146" s="17"/>
      <c r="NRA146" s="17"/>
      <c r="NRB146" s="17"/>
      <c r="NRC146" s="17"/>
      <c r="NRD146" s="17"/>
      <c r="NRE146" s="17"/>
      <c r="NRF146" s="17"/>
      <c r="NRG146" s="17"/>
      <c r="NRH146" s="17"/>
      <c r="NRI146" s="17"/>
      <c r="NRJ146" s="17"/>
      <c r="NRK146" s="17"/>
      <c r="NRL146" s="17"/>
      <c r="NRM146" s="17"/>
      <c r="NRN146" s="17"/>
      <c r="NRO146" s="17"/>
      <c r="NRP146" s="17"/>
      <c r="NRQ146" s="17"/>
      <c r="NRR146" s="17"/>
      <c r="NRS146" s="17"/>
      <c r="NRT146" s="17"/>
      <c r="NRU146" s="17"/>
      <c r="NRV146" s="17"/>
      <c r="NRW146" s="17"/>
      <c r="NRX146" s="17"/>
      <c r="NRY146" s="17"/>
      <c r="NRZ146" s="17"/>
      <c r="NSA146" s="17"/>
      <c r="NSB146" s="17"/>
      <c r="NSC146" s="17"/>
      <c r="NSD146" s="17"/>
      <c r="NSE146" s="17"/>
      <c r="NSF146" s="17"/>
      <c r="NSG146" s="17"/>
      <c r="NSH146" s="17"/>
      <c r="NSI146" s="17"/>
      <c r="NSJ146" s="17"/>
      <c r="NSK146" s="17"/>
      <c r="NSL146" s="17"/>
      <c r="NSM146" s="17"/>
      <c r="NSN146" s="17"/>
      <c r="NSO146" s="17"/>
      <c r="NSP146" s="17"/>
      <c r="NSQ146" s="17"/>
      <c r="NSR146" s="17"/>
      <c r="NSS146" s="17"/>
      <c r="NST146" s="17"/>
      <c r="NSU146" s="17"/>
      <c r="NSV146" s="17"/>
      <c r="NSW146" s="17"/>
      <c r="NSX146" s="17"/>
      <c r="NSY146" s="17"/>
      <c r="NSZ146" s="17"/>
      <c r="NTA146" s="17"/>
      <c r="NTB146" s="17"/>
      <c r="NTC146" s="17"/>
      <c r="NTD146" s="17"/>
      <c r="NTE146" s="17"/>
      <c r="NTF146" s="17"/>
      <c r="NTG146" s="17"/>
      <c r="NTH146" s="17"/>
      <c r="NTI146" s="17"/>
      <c r="NTJ146" s="17"/>
      <c r="NTK146" s="17"/>
      <c r="NTL146" s="17"/>
      <c r="NTM146" s="17"/>
      <c r="NTN146" s="17"/>
      <c r="NTO146" s="17"/>
      <c r="NTP146" s="17"/>
      <c r="NTQ146" s="17"/>
      <c r="NTR146" s="17"/>
      <c r="NTS146" s="17"/>
      <c r="NTT146" s="17"/>
      <c r="NTU146" s="17"/>
      <c r="NTV146" s="17"/>
      <c r="NTW146" s="17"/>
      <c r="NTX146" s="17"/>
      <c r="NTY146" s="17"/>
      <c r="NTZ146" s="17"/>
      <c r="NUA146" s="17"/>
      <c r="NUB146" s="17"/>
      <c r="NUC146" s="17"/>
      <c r="NUD146" s="17"/>
      <c r="NUE146" s="17"/>
      <c r="NUF146" s="17"/>
      <c r="NUG146" s="17"/>
      <c r="NUH146" s="17"/>
      <c r="NUI146" s="17"/>
      <c r="NUJ146" s="17"/>
      <c r="NUK146" s="17"/>
      <c r="NUL146" s="17"/>
      <c r="NUM146" s="17"/>
      <c r="NUN146" s="17"/>
      <c r="NUO146" s="17"/>
      <c r="NUP146" s="17"/>
      <c r="NUQ146" s="17"/>
      <c r="NUR146" s="17"/>
      <c r="NUS146" s="17"/>
      <c r="NUT146" s="17"/>
      <c r="NUU146" s="17"/>
      <c r="NUV146" s="17"/>
      <c r="NUW146" s="17"/>
      <c r="NUX146" s="17"/>
      <c r="NUY146" s="17"/>
      <c r="NUZ146" s="17"/>
      <c r="NVA146" s="17"/>
      <c r="NVB146" s="17"/>
      <c r="NVC146" s="17"/>
      <c r="NVD146" s="17"/>
      <c r="NVE146" s="17"/>
      <c r="NVF146" s="17"/>
      <c r="NVG146" s="17"/>
      <c r="NVH146" s="17"/>
      <c r="NVI146" s="17"/>
      <c r="NVJ146" s="17"/>
      <c r="NVK146" s="17"/>
      <c r="NVL146" s="17"/>
      <c r="NVM146" s="17"/>
      <c r="NVN146" s="17"/>
      <c r="NVO146" s="17"/>
      <c r="NVP146" s="17"/>
      <c r="NVQ146" s="17"/>
      <c r="NVR146" s="17"/>
      <c r="NVS146" s="17"/>
      <c r="NVT146" s="17"/>
      <c r="NVU146" s="17"/>
      <c r="NVV146" s="17"/>
      <c r="NVW146" s="17"/>
      <c r="NVX146" s="17"/>
      <c r="NVY146" s="17"/>
      <c r="NVZ146" s="17"/>
      <c r="NWA146" s="17"/>
      <c r="NWB146" s="17"/>
      <c r="NWC146" s="17"/>
      <c r="NWD146" s="17"/>
      <c r="NWE146" s="17"/>
      <c r="NWF146" s="17"/>
      <c r="NWG146" s="17"/>
      <c r="NWH146" s="17"/>
      <c r="NWI146" s="17"/>
      <c r="NWJ146" s="17"/>
      <c r="NWK146" s="17"/>
      <c r="NWL146" s="17"/>
      <c r="NWM146" s="17"/>
      <c r="NWN146" s="17"/>
      <c r="NWO146" s="17"/>
      <c r="NWP146" s="17"/>
      <c r="NWQ146" s="17"/>
      <c r="NWR146" s="17"/>
      <c r="NWS146" s="17"/>
      <c r="NWT146" s="17"/>
      <c r="NWU146" s="17"/>
      <c r="NWV146" s="17"/>
      <c r="NWW146" s="17"/>
      <c r="NWX146" s="17"/>
      <c r="NWY146" s="17"/>
      <c r="NWZ146" s="17"/>
      <c r="NXA146" s="17"/>
      <c r="NXB146" s="17"/>
      <c r="NXC146" s="17"/>
      <c r="NXD146" s="17"/>
      <c r="NXE146" s="17"/>
      <c r="NXF146" s="17"/>
      <c r="NXG146" s="17"/>
      <c r="NXH146" s="17"/>
      <c r="NXI146" s="17"/>
      <c r="NXJ146" s="17"/>
      <c r="NXK146" s="17"/>
      <c r="NXL146" s="17"/>
      <c r="NXM146" s="17"/>
      <c r="NXN146" s="17"/>
      <c r="NXO146" s="17"/>
      <c r="NXP146" s="17"/>
      <c r="NXQ146" s="17"/>
      <c r="NXR146" s="17"/>
      <c r="NXS146" s="17"/>
      <c r="NXT146" s="17"/>
      <c r="NXU146" s="17"/>
      <c r="NXV146" s="17"/>
      <c r="NXW146" s="17"/>
      <c r="NXX146" s="17"/>
      <c r="NXY146" s="17"/>
      <c r="NXZ146" s="17"/>
      <c r="NYA146" s="17"/>
      <c r="NYB146" s="17"/>
      <c r="NYC146" s="17"/>
      <c r="NYD146" s="17"/>
      <c r="NYE146" s="17"/>
      <c r="NYF146" s="17"/>
      <c r="NYG146" s="17"/>
      <c r="NYH146" s="17"/>
      <c r="NYI146" s="17"/>
      <c r="NYJ146" s="17"/>
      <c r="NYK146" s="17"/>
      <c r="NYL146" s="17"/>
      <c r="NYM146" s="17"/>
      <c r="NYN146" s="17"/>
      <c r="NYO146" s="17"/>
      <c r="NYP146" s="17"/>
      <c r="NYQ146" s="17"/>
      <c r="NYR146" s="17"/>
      <c r="NYS146" s="17"/>
      <c r="NYT146" s="17"/>
      <c r="NYU146" s="17"/>
      <c r="NYV146" s="17"/>
      <c r="NYW146" s="17"/>
      <c r="NYX146" s="17"/>
      <c r="NYY146" s="17"/>
      <c r="NYZ146" s="17"/>
      <c r="NZA146" s="17"/>
      <c r="NZB146" s="17"/>
      <c r="NZC146" s="17"/>
      <c r="NZD146" s="17"/>
      <c r="NZE146" s="17"/>
      <c r="NZF146" s="17"/>
      <c r="NZG146" s="17"/>
      <c r="NZH146" s="17"/>
      <c r="NZI146" s="17"/>
      <c r="NZJ146" s="17"/>
      <c r="NZK146" s="17"/>
      <c r="NZL146" s="17"/>
      <c r="NZM146" s="17"/>
      <c r="NZN146" s="17"/>
      <c r="NZO146" s="17"/>
      <c r="NZP146" s="17"/>
      <c r="NZQ146" s="17"/>
      <c r="NZR146" s="17"/>
      <c r="NZS146" s="17"/>
      <c r="NZT146" s="17"/>
      <c r="NZU146" s="17"/>
      <c r="NZV146" s="17"/>
      <c r="NZW146" s="17"/>
      <c r="NZX146" s="17"/>
      <c r="NZY146" s="17"/>
      <c r="NZZ146" s="17"/>
      <c r="OAA146" s="17"/>
      <c r="OAB146" s="17"/>
      <c r="OAC146" s="17"/>
      <c r="OAD146" s="17"/>
      <c r="OAE146" s="17"/>
      <c r="OAF146" s="17"/>
      <c r="OAG146" s="17"/>
      <c r="OAH146" s="17"/>
      <c r="OAI146" s="17"/>
      <c r="OAJ146" s="17"/>
      <c r="OAK146" s="17"/>
      <c r="OAL146" s="17"/>
      <c r="OAM146" s="17"/>
      <c r="OAN146" s="17"/>
      <c r="OAO146" s="17"/>
      <c r="OAP146" s="17"/>
      <c r="OAQ146" s="17"/>
      <c r="OAR146" s="17"/>
      <c r="OAS146" s="17"/>
      <c r="OAT146" s="17"/>
      <c r="OAU146" s="17"/>
      <c r="OAV146" s="17"/>
      <c r="OAW146" s="17"/>
      <c r="OAX146" s="17"/>
      <c r="OAY146" s="17"/>
      <c r="OAZ146" s="17"/>
      <c r="OBA146" s="17"/>
      <c r="OBB146" s="17"/>
      <c r="OBC146" s="17"/>
      <c r="OBD146" s="17"/>
      <c r="OBE146" s="17"/>
      <c r="OBF146" s="17"/>
      <c r="OBG146" s="17"/>
      <c r="OBH146" s="17"/>
      <c r="OBI146" s="17"/>
      <c r="OBJ146" s="17"/>
      <c r="OBK146" s="17"/>
      <c r="OBL146" s="17"/>
      <c r="OBM146" s="17"/>
      <c r="OBN146" s="17"/>
      <c r="OBO146" s="17"/>
      <c r="OBP146" s="17"/>
      <c r="OBQ146" s="17"/>
      <c r="OBR146" s="17"/>
      <c r="OBS146" s="17"/>
      <c r="OBT146" s="17"/>
      <c r="OBU146" s="17"/>
      <c r="OBV146" s="17"/>
      <c r="OBW146" s="17"/>
      <c r="OBX146" s="17"/>
      <c r="OBY146" s="17"/>
      <c r="OBZ146" s="17"/>
      <c r="OCA146" s="17"/>
      <c r="OCB146" s="17"/>
      <c r="OCC146" s="17"/>
      <c r="OCD146" s="17"/>
      <c r="OCE146" s="17"/>
      <c r="OCF146" s="17"/>
      <c r="OCG146" s="17"/>
      <c r="OCH146" s="17"/>
      <c r="OCI146" s="17"/>
      <c r="OCJ146" s="17"/>
      <c r="OCK146" s="17"/>
      <c r="OCL146" s="17"/>
      <c r="OCM146" s="17"/>
      <c r="OCN146" s="17"/>
      <c r="OCO146" s="17"/>
      <c r="OCP146" s="17"/>
      <c r="OCQ146" s="17"/>
      <c r="OCR146" s="17"/>
      <c r="OCS146" s="17"/>
      <c r="OCT146" s="17"/>
      <c r="OCU146" s="17"/>
      <c r="OCV146" s="17"/>
      <c r="OCW146" s="17"/>
      <c r="OCX146" s="17"/>
      <c r="OCY146" s="17"/>
      <c r="OCZ146" s="17"/>
      <c r="ODA146" s="17"/>
      <c r="ODB146" s="17"/>
      <c r="ODC146" s="17"/>
      <c r="ODD146" s="17"/>
      <c r="ODE146" s="17"/>
      <c r="ODF146" s="17"/>
      <c r="ODG146" s="17"/>
      <c r="ODH146" s="17"/>
      <c r="ODI146" s="17"/>
      <c r="ODJ146" s="17"/>
      <c r="ODK146" s="17"/>
      <c r="ODL146" s="17"/>
      <c r="ODM146" s="17"/>
      <c r="ODN146" s="17"/>
      <c r="ODO146" s="17"/>
      <c r="ODP146" s="17"/>
      <c r="ODQ146" s="17"/>
      <c r="ODR146" s="17"/>
      <c r="ODS146" s="17"/>
      <c r="ODT146" s="17"/>
      <c r="ODU146" s="17"/>
      <c r="ODV146" s="17"/>
      <c r="ODW146" s="17"/>
      <c r="ODX146" s="17"/>
      <c r="ODY146" s="17"/>
      <c r="ODZ146" s="17"/>
      <c r="OEA146" s="17"/>
      <c r="OEB146" s="17"/>
      <c r="OEC146" s="17"/>
      <c r="OED146" s="17"/>
      <c r="OEE146" s="17"/>
      <c r="OEF146" s="17"/>
      <c r="OEG146" s="17"/>
      <c r="OEH146" s="17"/>
      <c r="OEI146" s="17"/>
      <c r="OEJ146" s="17"/>
      <c r="OEK146" s="17"/>
      <c r="OEL146" s="17"/>
      <c r="OEM146" s="17"/>
      <c r="OEN146" s="17"/>
      <c r="OEO146" s="17"/>
      <c r="OEP146" s="17"/>
      <c r="OEQ146" s="17"/>
      <c r="OER146" s="17"/>
      <c r="OES146" s="17"/>
      <c r="OET146" s="17"/>
      <c r="OEU146" s="17"/>
      <c r="OEV146" s="17"/>
      <c r="OEW146" s="17"/>
      <c r="OEX146" s="17"/>
      <c r="OEY146" s="17"/>
      <c r="OEZ146" s="17"/>
      <c r="OFA146" s="17"/>
      <c r="OFB146" s="17"/>
      <c r="OFC146" s="17"/>
      <c r="OFD146" s="17"/>
      <c r="OFE146" s="17"/>
      <c r="OFF146" s="17"/>
      <c r="OFG146" s="17"/>
      <c r="OFH146" s="17"/>
      <c r="OFI146" s="17"/>
      <c r="OFJ146" s="17"/>
      <c r="OFK146" s="17"/>
      <c r="OFL146" s="17"/>
      <c r="OFM146" s="17"/>
      <c r="OFN146" s="17"/>
      <c r="OFO146" s="17"/>
      <c r="OFP146" s="17"/>
      <c r="OFQ146" s="17"/>
      <c r="OFR146" s="17"/>
      <c r="OFS146" s="17"/>
      <c r="OFT146" s="17"/>
      <c r="OFU146" s="17"/>
      <c r="OFV146" s="17"/>
      <c r="OFW146" s="17"/>
      <c r="OFX146" s="17"/>
      <c r="OFY146" s="17"/>
      <c r="OFZ146" s="17"/>
      <c r="OGA146" s="17"/>
      <c r="OGB146" s="17"/>
      <c r="OGC146" s="17"/>
      <c r="OGD146" s="17"/>
      <c r="OGE146" s="17"/>
      <c r="OGF146" s="17"/>
      <c r="OGG146" s="17"/>
      <c r="OGH146" s="17"/>
      <c r="OGI146" s="17"/>
      <c r="OGJ146" s="17"/>
      <c r="OGK146" s="17"/>
      <c r="OGL146" s="17"/>
      <c r="OGM146" s="17"/>
      <c r="OGN146" s="17"/>
      <c r="OGO146" s="17"/>
      <c r="OGP146" s="17"/>
      <c r="OGQ146" s="17"/>
      <c r="OGR146" s="17"/>
      <c r="OGS146" s="17"/>
      <c r="OGT146" s="17"/>
      <c r="OGU146" s="17"/>
      <c r="OGV146" s="17"/>
      <c r="OGW146" s="17"/>
      <c r="OGX146" s="17"/>
      <c r="OGY146" s="17"/>
      <c r="OGZ146" s="17"/>
      <c r="OHA146" s="17"/>
      <c r="OHB146" s="17"/>
      <c r="OHC146" s="17"/>
      <c r="OHD146" s="17"/>
      <c r="OHE146" s="17"/>
      <c r="OHF146" s="17"/>
      <c r="OHG146" s="17"/>
      <c r="OHH146" s="17"/>
      <c r="OHI146" s="17"/>
      <c r="OHJ146" s="17"/>
      <c r="OHK146" s="17"/>
      <c r="OHL146" s="17"/>
      <c r="OHM146" s="17"/>
      <c r="OHN146" s="17"/>
      <c r="OHO146" s="17"/>
      <c r="OHP146" s="17"/>
      <c r="OHQ146" s="17"/>
      <c r="OHR146" s="17"/>
      <c r="OHS146" s="17"/>
      <c r="OHT146" s="17"/>
      <c r="OHU146" s="17"/>
      <c r="OHV146" s="17"/>
      <c r="OHW146" s="17"/>
      <c r="OHX146" s="17"/>
      <c r="OHY146" s="17"/>
      <c r="OHZ146" s="17"/>
      <c r="OIA146" s="17"/>
      <c r="OIB146" s="17"/>
      <c r="OIC146" s="17"/>
      <c r="OID146" s="17"/>
      <c r="OIE146" s="17"/>
      <c r="OIF146" s="17"/>
      <c r="OIG146" s="17"/>
      <c r="OIH146" s="17"/>
      <c r="OII146" s="17"/>
      <c r="OIJ146" s="17"/>
      <c r="OIK146" s="17"/>
      <c r="OIL146" s="17"/>
      <c r="OIM146" s="17"/>
      <c r="OIN146" s="17"/>
      <c r="OIO146" s="17"/>
      <c r="OIP146" s="17"/>
      <c r="OIQ146" s="17"/>
      <c r="OIR146" s="17"/>
      <c r="OIS146" s="17"/>
      <c r="OIT146" s="17"/>
      <c r="OIU146" s="17"/>
      <c r="OIV146" s="17"/>
      <c r="OIW146" s="17"/>
      <c r="OIX146" s="17"/>
      <c r="OIY146" s="17"/>
      <c r="OIZ146" s="17"/>
      <c r="OJA146" s="17"/>
      <c r="OJB146" s="17"/>
      <c r="OJC146" s="17"/>
      <c r="OJD146" s="17"/>
      <c r="OJE146" s="17"/>
      <c r="OJF146" s="17"/>
      <c r="OJG146" s="17"/>
      <c r="OJH146" s="17"/>
      <c r="OJI146" s="17"/>
      <c r="OJJ146" s="17"/>
      <c r="OJK146" s="17"/>
      <c r="OJL146" s="17"/>
      <c r="OJM146" s="17"/>
      <c r="OJN146" s="17"/>
      <c r="OJO146" s="17"/>
      <c r="OJP146" s="17"/>
      <c r="OJQ146" s="17"/>
      <c r="OJR146" s="17"/>
      <c r="OJS146" s="17"/>
      <c r="OJT146" s="17"/>
      <c r="OJU146" s="17"/>
      <c r="OJV146" s="17"/>
      <c r="OJW146" s="17"/>
      <c r="OJX146" s="17"/>
      <c r="OJY146" s="17"/>
      <c r="OJZ146" s="17"/>
      <c r="OKA146" s="17"/>
      <c r="OKB146" s="17"/>
      <c r="OKC146" s="17"/>
      <c r="OKD146" s="17"/>
      <c r="OKE146" s="17"/>
      <c r="OKF146" s="17"/>
      <c r="OKG146" s="17"/>
      <c r="OKH146" s="17"/>
      <c r="OKI146" s="17"/>
      <c r="OKJ146" s="17"/>
      <c r="OKK146" s="17"/>
      <c r="OKL146" s="17"/>
      <c r="OKM146" s="17"/>
      <c r="OKN146" s="17"/>
      <c r="OKO146" s="17"/>
      <c r="OKP146" s="17"/>
      <c r="OKQ146" s="17"/>
      <c r="OKR146" s="17"/>
      <c r="OKS146" s="17"/>
      <c r="OKT146" s="17"/>
      <c r="OKU146" s="17"/>
      <c r="OKV146" s="17"/>
      <c r="OKW146" s="17"/>
      <c r="OKX146" s="17"/>
      <c r="OKY146" s="17"/>
      <c r="OKZ146" s="17"/>
      <c r="OLA146" s="17"/>
      <c r="OLB146" s="17"/>
      <c r="OLC146" s="17"/>
      <c r="OLD146" s="17"/>
      <c r="OLE146" s="17"/>
      <c r="OLF146" s="17"/>
      <c r="OLG146" s="17"/>
      <c r="OLH146" s="17"/>
      <c r="OLI146" s="17"/>
      <c r="OLJ146" s="17"/>
      <c r="OLK146" s="17"/>
      <c r="OLL146" s="17"/>
      <c r="OLM146" s="17"/>
      <c r="OLN146" s="17"/>
      <c r="OLO146" s="17"/>
      <c r="OLP146" s="17"/>
      <c r="OLQ146" s="17"/>
      <c r="OLR146" s="17"/>
      <c r="OLS146" s="17"/>
      <c r="OLT146" s="17"/>
      <c r="OLU146" s="17"/>
      <c r="OLV146" s="17"/>
      <c r="OLW146" s="17"/>
      <c r="OLX146" s="17"/>
      <c r="OLY146" s="17"/>
      <c r="OLZ146" s="17"/>
      <c r="OMA146" s="17"/>
      <c r="OMB146" s="17"/>
      <c r="OMC146" s="17"/>
      <c r="OMD146" s="17"/>
      <c r="OME146" s="17"/>
      <c r="OMF146" s="17"/>
      <c r="OMG146" s="17"/>
      <c r="OMH146" s="17"/>
      <c r="OMI146" s="17"/>
      <c r="OMJ146" s="17"/>
      <c r="OMK146" s="17"/>
      <c r="OML146" s="17"/>
      <c r="OMM146" s="17"/>
      <c r="OMN146" s="17"/>
      <c r="OMO146" s="17"/>
      <c r="OMP146" s="17"/>
      <c r="OMQ146" s="17"/>
      <c r="OMR146" s="17"/>
      <c r="OMS146" s="17"/>
      <c r="OMT146" s="17"/>
      <c r="OMU146" s="17"/>
      <c r="OMV146" s="17"/>
      <c r="OMW146" s="17"/>
      <c r="OMX146" s="17"/>
      <c r="OMY146" s="17"/>
      <c r="OMZ146" s="17"/>
      <c r="ONA146" s="17"/>
      <c r="ONB146" s="17"/>
      <c r="ONC146" s="17"/>
      <c r="OND146" s="17"/>
      <c r="ONE146" s="17"/>
      <c r="ONF146" s="17"/>
      <c r="ONG146" s="17"/>
      <c r="ONH146" s="17"/>
      <c r="ONI146" s="17"/>
      <c r="ONJ146" s="17"/>
      <c r="ONK146" s="17"/>
      <c r="ONL146" s="17"/>
      <c r="ONM146" s="17"/>
      <c r="ONN146" s="17"/>
      <c r="ONO146" s="17"/>
      <c r="ONP146" s="17"/>
      <c r="ONQ146" s="17"/>
      <c r="ONR146" s="17"/>
      <c r="ONS146" s="17"/>
      <c r="ONT146" s="17"/>
      <c r="ONU146" s="17"/>
      <c r="ONV146" s="17"/>
      <c r="ONW146" s="17"/>
      <c r="ONX146" s="17"/>
      <c r="ONY146" s="17"/>
      <c r="ONZ146" s="17"/>
      <c r="OOA146" s="17"/>
      <c r="OOB146" s="17"/>
      <c r="OOC146" s="17"/>
      <c r="OOD146" s="17"/>
      <c r="OOE146" s="17"/>
      <c r="OOF146" s="17"/>
      <c r="OOG146" s="17"/>
      <c r="OOH146" s="17"/>
      <c r="OOI146" s="17"/>
      <c r="OOJ146" s="17"/>
      <c r="OOK146" s="17"/>
      <c r="OOL146" s="17"/>
      <c r="OOM146" s="17"/>
      <c r="OON146" s="17"/>
      <c r="OOO146" s="17"/>
      <c r="OOP146" s="17"/>
      <c r="OOQ146" s="17"/>
      <c r="OOR146" s="17"/>
      <c r="OOS146" s="17"/>
      <c r="OOT146" s="17"/>
      <c r="OOU146" s="17"/>
      <c r="OOV146" s="17"/>
      <c r="OOW146" s="17"/>
      <c r="OOX146" s="17"/>
      <c r="OOY146" s="17"/>
      <c r="OOZ146" s="17"/>
      <c r="OPA146" s="17"/>
      <c r="OPB146" s="17"/>
      <c r="OPC146" s="17"/>
      <c r="OPD146" s="17"/>
      <c r="OPE146" s="17"/>
      <c r="OPF146" s="17"/>
      <c r="OPG146" s="17"/>
      <c r="OPH146" s="17"/>
      <c r="OPI146" s="17"/>
      <c r="OPJ146" s="17"/>
      <c r="OPK146" s="17"/>
      <c r="OPL146" s="17"/>
      <c r="OPM146" s="17"/>
      <c r="OPN146" s="17"/>
      <c r="OPO146" s="17"/>
      <c r="OPP146" s="17"/>
      <c r="OPQ146" s="17"/>
      <c r="OPR146" s="17"/>
      <c r="OPS146" s="17"/>
      <c r="OPT146" s="17"/>
      <c r="OPU146" s="17"/>
      <c r="OPV146" s="17"/>
      <c r="OPW146" s="17"/>
      <c r="OPX146" s="17"/>
      <c r="OPY146" s="17"/>
      <c r="OPZ146" s="17"/>
      <c r="OQA146" s="17"/>
      <c r="OQB146" s="17"/>
      <c r="OQC146" s="17"/>
      <c r="OQD146" s="17"/>
      <c r="OQE146" s="17"/>
      <c r="OQF146" s="17"/>
      <c r="OQG146" s="17"/>
      <c r="OQH146" s="17"/>
      <c r="OQI146" s="17"/>
      <c r="OQJ146" s="17"/>
      <c r="OQK146" s="17"/>
      <c r="OQL146" s="17"/>
      <c r="OQM146" s="17"/>
      <c r="OQN146" s="17"/>
      <c r="OQO146" s="17"/>
      <c r="OQP146" s="17"/>
      <c r="OQQ146" s="17"/>
      <c r="OQR146" s="17"/>
      <c r="OQS146" s="17"/>
      <c r="OQT146" s="17"/>
      <c r="OQU146" s="17"/>
      <c r="OQV146" s="17"/>
      <c r="OQW146" s="17"/>
      <c r="OQX146" s="17"/>
      <c r="OQY146" s="17"/>
      <c r="OQZ146" s="17"/>
      <c r="ORA146" s="17"/>
      <c r="ORB146" s="17"/>
      <c r="ORC146" s="17"/>
      <c r="ORD146" s="17"/>
      <c r="ORE146" s="17"/>
      <c r="ORF146" s="17"/>
      <c r="ORG146" s="17"/>
      <c r="ORH146" s="17"/>
      <c r="ORI146" s="17"/>
      <c r="ORJ146" s="17"/>
      <c r="ORK146" s="17"/>
      <c r="ORL146" s="17"/>
      <c r="ORM146" s="17"/>
      <c r="ORN146" s="17"/>
      <c r="ORO146" s="17"/>
      <c r="ORP146" s="17"/>
      <c r="ORQ146" s="17"/>
      <c r="ORR146" s="17"/>
      <c r="ORS146" s="17"/>
      <c r="ORT146" s="17"/>
      <c r="ORU146" s="17"/>
      <c r="ORV146" s="17"/>
      <c r="ORW146" s="17"/>
      <c r="ORX146" s="17"/>
      <c r="ORY146" s="17"/>
      <c r="ORZ146" s="17"/>
      <c r="OSA146" s="17"/>
      <c r="OSB146" s="17"/>
      <c r="OSC146" s="17"/>
      <c r="OSD146" s="17"/>
      <c r="OSE146" s="17"/>
      <c r="OSF146" s="17"/>
      <c r="OSG146" s="17"/>
      <c r="OSH146" s="17"/>
      <c r="OSI146" s="17"/>
      <c r="OSJ146" s="17"/>
      <c r="OSK146" s="17"/>
      <c r="OSL146" s="17"/>
      <c r="OSM146" s="17"/>
      <c r="OSN146" s="17"/>
      <c r="OSO146" s="17"/>
      <c r="OSP146" s="17"/>
      <c r="OSQ146" s="17"/>
      <c r="OSR146" s="17"/>
      <c r="OSS146" s="17"/>
      <c r="OST146" s="17"/>
      <c r="OSU146" s="17"/>
      <c r="OSV146" s="17"/>
      <c r="OSW146" s="17"/>
      <c r="OSX146" s="17"/>
      <c r="OSY146" s="17"/>
      <c r="OSZ146" s="17"/>
      <c r="OTA146" s="17"/>
      <c r="OTB146" s="17"/>
      <c r="OTC146" s="17"/>
      <c r="OTD146" s="17"/>
      <c r="OTE146" s="17"/>
      <c r="OTF146" s="17"/>
      <c r="OTG146" s="17"/>
      <c r="OTH146" s="17"/>
      <c r="OTI146" s="17"/>
      <c r="OTJ146" s="17"/>
      <c r="OTK146" s="17"/>
      <c r="OTL146" s="17"/>
      <c r="OTM146" s="17"/>
      <c r="OTN146" s="17"/>
      <c r="OTO146" s="17"/>
      <c r="OTP146" s="17"/>
      <c r="OTQ146" s="17"/>
      <c r="OTR146" s="17"/>
      <c r="OTS146" s="17"/>
      <c r="OTT146" s="17"/>
      <c r="OTU146" s="17"/>
      <c r="OTV146" s="17"/>
      <c r="OTW146" s="17"/>
      <c r="OTX146" s="17"/>
      <c r="OTY146" s="17"/>
      <c r="OTZ146" s="17"/>
      <c r="OUA146" s="17"/>
      <c r="OUB146" s="17"/>
      <c r="OUC146" s="17"/>
      <c r="OUD146" s="17"/>
      <c r="OUE146" s="17"/>
      <c r="OUF146" s="17"/>
      <c r="OUG146" s="17"/>
      <c r="OUH146" s="17"/>
      <c r="OUI146" s="17"/>
      <c r="OUJ146" s="17"/>
      <c r="OUK146" s="17"/>
      <c r="OUL146" s="17"/>
      <c r="OUM146" s="17"/>
      <c r="OUN146" s="17"/>
      <c r="OUO146" s="17"/>
      <c r="OUP146" s="17"/>
      <c r="OUQ146" s="17"/>
      <c r="OUR146" s="17"/>
      <c r="OUS146" s="17"/>
      <c r="OUT146" s="17"/>
      <c r="OUU146" s="17"/>
      <c r="OUV146" s="17"/>
      <c r="OUW146" s="17"/>
      <c r="OUX146" s="17"/>
      <c r="OUY146" s="17"/>
      <c r="OUZ146" s="17"/>
      <c r="OVA146" s="17"/>
      <c r="OVB146" s="17"/>
      <c r="OVC146" s="17"/>
      <c r="OVD146" s="17"/>
      <c r="OVE146" s="17"/>
      <c r="OVF146" s="17"/>
      <c r="OVG146" s="17"/>
      <c r="OVH146" s="17"/>
      <c r="OVI146" s="17"/>
      <c r="OVJ146" s="17"/>
      <c r="OVK146" s="17"/>
      <c r="OVL146" s="17"/>
      <c r="OVM146" s="17"/>
      <c r="OVN146" s="17"/>
      <c r="OVO146" s="17"/>
      <c r="OVP146" s="17"/>
      <c r="OVQ146" s="17"/>
      <c r="OVR146" s="17"/>
      <c r="OVS146" s="17"/>
      <c r="OVT146" s="17"/>
      <c r="OVU146" s="17"/>
      <c r="OVV146" s="17"/>
      <c r="OVW146" s="17"/>
      <c r="OVX146" s="17"/>
      <c r="OVY146" s="17"/>
      <c r="OVZ146" s="17"/>
      <c r="OWA146" s="17"/>
      <c r="OWB146" s="17"/>
      <c r="OWC146" s="17"/>
      <c r="OWD146" s="17"/>
      <c r="OWE146" s="17"/>
      <c r="OWF146" s="17"/>
      <c r="OWG146" s="17"/>
      <c r="OWH146" s="17"/>
      <c r="OWI146" s="17"/>
      <c r="OWJ146" s="17"/>
      <c r="OWK146" s="17"/>
      <c r="OWL146" s="17"/>
      <c r="OWM146" s="17"/>
      <c r="OWN146" s="17"/>
      <c r="OWO146" s="17"/>
      <c r="OWP146" s="17"/>
      <c r="OWQ146" s="17"/>
      <c r="OWR146" s="17"/>
      <c r="OWS146" s="17"/>
      <c r="OWT146" s="17"/>
      <c r="OWU146" s="17"/>
      <c r="OWV146" s="17"/>
      <c r="OWW146" s="17"/>
      <c r="OWX146" s="17"/>
      <c r="OWY146" s="17"/>
      <c r="OWZ146" s="17"/>
      <c r="OXA146" s="17"/>
      <c r="OXB146" s="17"/>
      <c r="OXC146" s="17"/>
      <c r="OXD146" s="17"/>
      <c r="OXE146" s="17"/>
      <c r="OXF146" s="17"/>
      <c r="OXG146" s="17"/>
      <c r="OXH146" s="17"/>
      <c r="OXI146" s="17"/>
      <c r="OXJ146" s="17"/>
      <c r="OXK146" s="17"/>
      <c r="OXL146" s="17"/>
      <c r="OXM146" s="17"/>
      <c r="OXN146" s="17"/>
      <c r="OXO146" s="17"/>
      <c r="OXP146" s="17"/>
      <c r="OXQ146" s="17"/>
      <c r="OXR146" s="17"/>
      <c r="OXS146" s="17"/>
      <c r="OXT146" s="17"/>
      <c r="OXU146" s="17"/>
      <c r="OXV146" s="17"/>
      <c r="OXW146" s="17"/>
      <c r="OXX146" s="17"/>
      <c r="OXY146" s="17"/>
      <c r="OXZ146" s="17"/>
      <c r="OYA146" s="17"/>
      <c r="OYB146" s="17"/>
      <c r="OYC146" s="17"/>
      <c r="OYD146" s="17"/>
      <c r="OYE146" s="17"/>
      <c r="OYF146" s="17"/>
      <c r="OYG146" s="17"/>
      <c r="OYH146" s="17"/>
      <c r="OYI146" s="17"/>
      <c r="OYJ146" s="17"/>
      <c r="OYK146" s="17"/>
      <c r="OYL146" s="17"/>
      <c r="OYM146" s="17"/>
      <c r="OYN146" s="17"/>
      <c r="OYO146" s="17"/>
      <c r="OYP146" s="17"/>
      <c r="OYQ146" s="17"/>
      <c r="OYR146" s="17"/>
      <c r="OYS146" s="17"/>
      <c r="OYT146" s="17"/>
      <c r="OYU146" s="17"/>
      <c r="OYV146" s="17"/>
      <c r="OYW146" s="17"/>
      <c r="OYX146" s="17"/>
      <c r="OYY146" s="17"/>
      <c r="OYZ146" s="17"/>
      <c r="OZA146" s="17"/>
      <c r="OZB146" s="17"/>
      <c r="OZC146" s="17"/>
      <c r="OZD146" s="17"/>
      <c r="OZE146" s="17"/>
      <c r="OZF146" s="17"/>
      <c r="OZG146" s="17"/>
      <c r="OZH146" s="17"/>
      <c r="OZI146" s="17"/>
      <c r="OZJ146" s="17"/>
      <c r="OZK146" s="17"/>
      <c r="OZL146" s="17"/>
      <c r="OZM146" s="17"/>
      <c r="OZN146" s="17"/>
      <c r="OZO146" s="17"/>
      <c r="OZP146" s="17"/>
      <c r="OZQ146" s="17"/>
      <c r="OZR146" s="17"/>
      <c r="OZS146" s="17"/>
      <c r="OZT146" s="17"/>
      <c r="OZU146" s="17"/>
      <c r="OZV146" s="17"/>
      <c r="OZW146" s="17"/>
      <c r="OZX146" s="17"/>
      <c r="OZY146" s="17"/>
      <c r="OZZ146" s="17"/>
      <c r="PAA146" s="17"/>
      <c r="PAB146" s="17"/>
      <c r="PAC146" s="17"/>
      <c r="PAD146" s="17"/>
      <c r="PAE146" s="17"/>
      <c r="PAF146" s="17"/>
      <c r="PAG146" s="17"/>
      <c r="PAH146" s="17"/>
      <c r="PAI146" s="17"/>
      <c r="PAJ146" s="17"/>
      <c r="PAK146" s="17"/>
      <c r="PAL146" s="17"/>
      <c r="PAM146" s="17"/>
      <c r="PAN146" s="17"/>
      <c r="PAO146" s="17"/>
      <c r="PAP146" s="17"/>
      <c r="PAQ146" s="17"/>
      <c r="PAR146" s="17"/>
      <c r="PAS146" s="17"/>
      <c r="PAT146" s="17"/>
      <c r="PAU146" s="17"/>
      <c r="PAV146" s="17"/>
      <c r="PAW146" s="17"/>
      <c r="PAX146" s="17"/>
      <c r="PAY146" s="17"/>
      <c r="PAZ146" s="17"/>
      <c r="PBA146" s="17"/>
      <c r="PBB146" s="17"/>
      <c r="PBC146" s="17"/>
      <c r="PBD146" s="17"/>
      <c r="PBE146" s="17"/>
      <c r="PBF146" s="17"/>
      <c r="PBG146" s="17"/>
      <c r="PBH146" s="17"/>
      <c r="PBI146" s="17"/>
      <c r="PBJ146" s="17"/>
      <c r="PBK146" s="17"/>
      <c r="PBL146" s="17"/>
      <c r="PBM146" s="17"/>
      <c r="PBN146" s="17"/>
      <c r="PBO146" s="17"/>
      <c r="PBP146" s="17"/>
      <c r="PBQ146" s="17"/>
      <c r="PBR146" s="17"/>
      <c r="PBS146" s="17"/>
      <c r="PBT146" s="17"/>
      <c r="PBU146" s="17"/>
      <c r="PBV146" s="17"/>
      <c r="PBW146" s="17"/>
      <c r="PBX146" s="17"/>
      <c r="PBY146" s="17"/>
      <c r="PBZ146" s="17"/>
      <c r="PCA146" s="17"/>
      <c r="PCB146" s="17"/>
      <c r="PCC146" s="17"/>
      <c r="PCD146" s="17"/>
      <c r="PCE146" s="17"/>
      <c r="PCF146" s="17"/>
      <c r="PCG146" s="17"/>
      <c r="PCH146" s="17"/>
      <c r="PCI146" s="17"/>
      <c r="PCJ146" s="17"/>
      <c r="PCK146" s="17"/>
      <c r="PCL146" s="17"/>
      <c r="PCM146" s="17"/>
      <c r="PCN146" s="17"/>
      <c r="PCO146" s="17"/>
      <c r="PCP146" s="17"/>
      <c r="PCQ146" s="17"/>
      <c r="PCR146" s="17"/>
      <c r="PCS146" s="17"/>
      <c r="PCT146" s="17"/>
      <c r="PCU146" s="17"/>
      <c r="PCV146" s="17"/>
      <c r="PCW146" s="17"/>
      <c r="PCX146" s="17"/>
      <c r="PCY146" s="17"/>
      <c r="PCZ146" s="17"/>
      <c r="PDA146" s="17"/>
      <c r="PDB146" s="17"/>
      <c r="PDC146" s="17"/>
      <c r="PDD146" s="17"/>
      <c r="PDE146" s="17"/>
      <c r="PDF146" s="17"/>
      <c r="PDG146" s="17"/>
      <c r="PDH146" s="17"/>
      <c r="PDI146" s="17"/>
      <c r="PDJ146" s="17"/>
      <c r="PDK146" s="17"/>
      <c r="PDL146" s="17"/>
      <c r="PDM146" s="17"/>
      <c r="PDN146" s="17"/>
      <c r="PDO146" s="17"/>
      <c r="PDP146" s="17"/>
      <c r="PDQ146" s="17"/>
      <c r="PDR146" s="17"/>
      <c r="PDS146" s="17"/>
      <c r="PDT146" s="17"/>
      <c r="PDU146" s="17"/>
      <c r="PDV146" s="17"/>
      <c r="PDW146" s="17"/>
      <c r="PDX146" s="17"/>
      <c r="PDY146" s="17"/>
      <c r="PDZ146" s="17"/>
      <c r="PEA146" s="17"/>
      <c r="PEB146" s="17"/>
      <c r="PEC146" s="17"/>
      <c r="PED146" s="17"/>
      <c r="PEE146" s="17"/>
      <c r="PEF146" s="17"/>
      <c r="PEG146" s="17"/>
      <c r="PEH146" s="17"/>
      <c r="PEI146" s="17"/>
      <c r="PEJ146" s="17"/>
      <c r="PEK146" s="17"/>
      <c r="PEL146" s="17"/>
      <c r="PEM146" s="17"/>
      <c r="PEN146" s="17"/>
      <c r="PEO146" s="17"/>
      <c r="PEP146" s="17"/>
      <c r="PEQ146" s="17"/>
      <c r="PER146" s="17"/>
      <c r="PES146" s="17"/>
      <c r="PET146" s="17"/>
      <c r="PEU146" s="17"/>
      <c r="PEV146" s="17"/>
      <c r="PEW146" s="17"/>
      <c r="PEX146" s="17"/>
      <c r="PEY146" s="17"/>
      <c r="PEZ146" s="17"/>
      <c r="PFA146" s="17"/>
      <c r="PFB146" s="17"/>
      <c r="PFC146" s="17"/>
      <c r="PFD146" s="17"/>
      <c r="PFE146" s="17"/>
      <c r="PFF146" s="17"/>
      <c r="PFG146" s="17"/>
      <c r="PFH146" s="17"/>
      <c r="PFI146" s="17"/>
      <c r="PFJ146" s="17"/>
      <c r="PFK146" s="17"/>
      <c r="PFL146" s="17"/>
      <c r="PFM146" s="17"/>
      <c r="PFN146" s="17"/>
      <c r="PFO146" s="17"/>
      <c r="PFP146" s="17"/>
      <c r="PFQ146" s="17"/>
      <c r="PFR146" s="17"/>
      <c r="PFS146" s="17"/>
      <c r="PFT146" s="17"/>
      <c r="PFU146" s="17"/>
      <c r="PFV146" s="17"/>
      <c r="PFW146" s="17"/>
      <c r="PFX146" s="17"/>
      <c r="PFY146" s="17"/>
      <c r="PFZ146" s="17"/>
      <c r="PGA146" s="17"/>
      <c r="PGB146" s="17"/>
      <c r="PGC146" s="17"/>
      <c r="PGD146" s="17"/>
      <c r="PGE146" s="17"/>
      <c r="PGF146" s="17"/>
      <c r="PGG146" s="17"/>
      <c r="PGH146" s="17"/>
      <c r="PGI146" s="17"/>
      <c r="PGJ146" s="17"/>
      <c r="PGK146" s="17"/>
      <c r="PGL146" s="17"/>
      <c r="PGM146" s="17"/>
      <c r="PGN146" s="17"/>
      <c r="PGO146" s="17"/>
      <c r="PGP146" s="17"/>
      <c r="PGQ146" s="17"/>
      <c r="PGR146" s="17"/>
      <c r="PGS146" s="17"/>
      <c r="PGT146" s="17"/>
      <c r="PGU146" s="17"/>
      <c r="PGV146" s="17"/>
      <c r="PGW146" s="17"/>
      <c r="PGX146" s="17"/>
      <c r="PGY146" s="17"/>
      <c r="PGZ146" s="17"/>
      <c r="PHA146" s="17"/>
      <c r="PHB146" s="17"/>
      <c r="PHC146" s="17"/>
      <c r="PHD146" s="17"/>
      <c r="PHE146" s="17"/>
      <c r="PHF146" s="17"/>
      <c r="PHG146" s="17"/>
      <c r="PHH146" s="17"/>
      <c r="PHI146" s="17"/>
      <c r="PHJ146" s="17"/>
      <c r="PHK146" s="17"/>
      <c r="PHL146" s="17"/>
      <c r="PHM146" s="17"/>
      <c r="PHN146" s="17"/>
      <c r="PHO146" s="17"/>
      <c r="PHP146" s="17"/>
      <c r="PHQ146" s="17"/>
      <c r="PHR146" s="17"/>
      <c r="PHS146" s="17"/>
      <c r="PHT146" s="17"/>
      <c r="PHU146" s="17"/>
      <c r="PHV146" s="17"/>
      <c r="PHW146" s="17"/>
      <c r="PHX146" s="17"/>
      <c r="PHY146" s="17"/>
      <c r="PHZ146" s="17"/>
      <c r="PIA146" s="17"/>
      <c r="PIB146" s="17"/>
      <c r="PIC146" s="17"/>
      <c r="PID146" s="17"/>
      <c r="PIE146" s="17"/>
      <c r="PIF146" s="17"/>
      <c r="PIG146" s="17"/>
      <c r="PIH146" s="17"/>
      <c r="PII146" s="17"/>
      <c r="PIJ146" s="17"/>
      <c r="PIK146" s="17"/>
      <c r="PIL146" s="17"/>
      <c r="PIM146" s="17"/>
      <c r="PIN146" s="17"/>
      <c r="PIO146" s="17"/>
      <c r="PIP146" s="17"/>
      <c r="PIQ146" s="17"/>
      <c r="PIR146" s="17"/>
      <c r="PIS146" s="17"/>
      <c r="PIT146" s="17"/>
      <c r="PIU146" s="17"/>
      <c r="PIV146" s="17"/>
      <c r="PIW146" s="17"/>
      <c r="PIX146" s="17"/>
      <c r="PIY146" s="17"/>
      <c r="PIZ146" s="17"/>
      <c r="PJA146" s="17"/>
      <c r="PJB146" s="17"/>
      <c r="PJC146" s="17"/>
      <c r="PJD146" s="17"/>
      <c r="PJE146" s="17"/>
      <c r="PJF146" s="17"/>
      <c r="PJG146" s="17"/>
      <c r="PJH146" s="17"/>
      <c r="PJI146" s="17"/>
      <c r="PJJ146" s="17"/>
      <c r="PJK146" s="17"/>
      <c r="PJL146" s="17"/>
      <c r="PJM146" s="17"/>
      <c r="PJN146" s="17"/>
      <c r="PJO146" s="17"/>
      <c r="PJP146" s="17"/>
      <c r="PJQ146" s="17"/>
      <c r="PJR146" s="17"/>
      <c r="PJS146" s="17"/>
      <c r="PJT146" s="17"/>
      <c r="PJU146" s="17"/>
      <c r="PJV146" s="17"/>
      <c r="PJW146" s="17"/>
      <c r="PJX146" s="17"/>
      <c r="PJY146" s="17"/>
      <c r="PJZ146" s="17"/>
      <c r="PKA146" s="17"/>
      <c r="PKB146" s="17"/>
      <c r="PKC146" s="17"/>
      <c r="PKD146" s="17"/>
      <c r="PKE146" s="17"/>
      <c r="PKF146" s="17"/>
      <c r="PKG146" s="17"/>
      <c r="PKH146" s="17"/>
      <c r="PKI146" s="17"/>
      <c r="PKJ146" s="17"/>
      <c r="PKK146" s="17"/>
      <c r="PKL146" s="17"/>
      <c r="PKM146" s="17"/>
      <c r="PKN146" s="17"/>
      <c r="PKO146" s="17"/>
      <c r="PKP146" s="17"/>
      <c r="PKQ146" s="17"/>
      <c r="PKR146" s="17"/>
      <c r="PKS146" s="17"/>
      <c r="PKT146" s="17"/>
      <c r="PKU146" s="17"/>
      <c r="PKV146" s="17"/>
      <c r="PKW146" s="17"/>
      <c r="PKX146" s="17"/>
      <c r="PKY146" s="17"/>
      <c r="PKZ146" s="17"/>
      <c r="PLA146" s="17"/>
      <c r="PLB146" s="17"/>
      <c r="PLC146" s="17"/>
      <c r="PLD146" s="17"/>
      <c r="PLE146" s="17"/>
      <c r="PLF146" s="17"/>
      <c r="PLG146" s="17"/>
      <c r="PLH146" s="17"/>
      <c r="PLI146" s="17"/>
      <c r="PLJ146" s="17"/>
      <c r="PLK146" s="17"/>
      <c r="PLL146" s="17"/>
      <c r="PLM146" s="17"/>
      <c r="PLN146" s="17"/>
      <c r="PLO146" s="17"/>
      <c r="PLP146" s="17"/>
      <c r="PLQ146" s="17"/>
      <c r="PLR146" s="17"/>
      <c r="PLS146" s="17"/>
      <c r="PLT146" s="17"/>
      <c r="PLU146" s="17"/>
      <c r="PLV146" s="17"/>
      <c r="PLW146" s="17"/>
      <c r="PLX146" s="17"/>
      <c r="PLY146" s="17"/>
      <c r="PLZ146" s="17"/>
      <c r="PMA146" s="17"/>
      <c r="PMB146" s="17"/>
      <c r="PMC146" s="17"/>
      <c r="PMD146" s="17"/>
      <c r="PME146" s="17"/>
      <c r="PMF146" s="17"/>
      <c r="PMG146" s="17"/>
      <c r="PMH146" s="17"/>
      <c r="PMI146" s="17"/>
      <c r="PMJ146" s="17"/>
      <c r="PMK146" s="17"/>
      <c r="PML146" s="17"/>
      <c r="PMM146" s="17"/>
      <c r="PMN146" s="17"/>
      <c r="PMO146" s="17"/>
      <c r="PMP146" s="17"/>
      <c r="PMQ146" s="17"/>
      <c r="PMR146" s="17"/>
      <c r="PMS146" s="17"/>
      <c r="PMT146" s="17"/>
      <c r="PMU146" s="17"/>
      <c r="PMV146" s="17"/>
      <c r="PMW146" s="17"/>
      <c r="PMX146" s="17"/>
      <c r="PMY146" s="17"/>
      <c r="PMZ146" s="17"/>
      <c r="PNA146" s="17"/>
      <c r="PNB146" s="17"/>
      <c r="PNC146" s="17"/>
      <c r="PND146" s="17"/>
      <c r="PNE146" s="17"/>
      <c r="PNF146" s="17"/>
      <c r="PNG146" s="17"/>
      <c r="PNH146" s="17"/>
      <c r="PNI146" s="17"/>
      <c r="PNJ146" s="17"/>
      <c r="PNK146" s="17"/>
      <c r="PNL146" s="17"/>
      <c r="PNM146" s="17"/>
      <c r="PNN146" s="17"/>
      <c r="PNO146" s="17"/>
      <c r="PNP146" s="17"/>
      <c r="PNQ146" s="17"/>
      <c r="PNR146" s="17"/>
      <c r="PNS146" s="17"/>
      <c r="PNT146" s="17"/>
      <c r="PNU146" s="17"/>
      <c r="PNV146" s="17"/>
      <c r="PNW146" s="17"/>
      <c r="PNX146" s="17"/>
      <c r="PNY146" s="17"/>
      <c r="PNZ146" s="17"/>
      <c r="POA146" s="17"/>
      <c r="POB146" s="17"/>
      <c r="POC146" s="17"/>
      <c r="POD146" s="17"/>
      <c r="POE146" s="17"/>
      <c r="POF146" s="17"/>
      <c r="POG146" s="17"/>
      <c r="POH146" s="17"/>
      <c r="POI146" s="17"/>
      <c r="POJ146" s="17"/>
      <c r="POK146" s="17"/>
      <c r="POL146" s="17"/>
      <c r="POM146" s="17"/>
      <c r="PON146" s="17"/>
      <c r="POO146" s="17"/>
      <c r="POP146" s="17"/>
      <c r="POQ146" s="17"/>
      <c r="POR146" s="17"/>
      <c r="POS146" s="17"/>
      <c r="POT146" s="17"/>
      <c r="POU146" s="17"/>
      <c r="POV146" s="17"/>
      <c r="POW146" s="17"/>
      <c r="POX146" s="17"/>
      <c r="POY146" s="17"/>
      <c r="POZ146" s="17"/>
      <c r="PPA146" s="17"/>
      <c r="PPB146" s="17"/>
      <c r="PPC146" s="17"/>
      <c r="PPD146" s="17"/>
      <c r="PPE146" s="17"/>
      <c r="PPF146" s="17"/>
      <c r="PPG146" s="17"/>
      <c r="PPH146" s="17"/>
      <c r="PPI146" s="17"/>
      <c r="PPJ146" s="17"/>
      <c r="PPK146" s="17"/>
      <c r="PPL146" s="17"/>
      <c r="PPM146" s="17"/>
      <c r="PPN146" s="17"/>
      <c r="PPO146" s="17"/>
      <c r="PPP146" s="17"/>
      <c r="PPQ146" s="17"/>
      <c r="PPR146" s="17"/>
      <c r="PPS146" s="17"/>
      <c r="PPT146" s="17"/>
      <c r="PPU146" s="17"/>
      <c r="PPV146" s="17"/>
      <c r="PPW146" s="17"/>
      <c r="PPX146" s="17"/>
      <c r="PPY146" s="17"/>
      <c r="PPZ146" s="17"/>
      <c r="PQA146" s="17"/>
      <c r="PQB146" s="17"/>
      <c r="PQC146" s="17"/>
      <c r="PQD146" s="17"/>
      <c r="PQE146" s="17"/>
      <c r="PQF146" s="17"/>
      <c r="PQG146" s="17"/>
      <c r="PQH146" s="17"/>
      <c r="PQI146" s="17"/>
      <c r="PQJ146" s="17"/>
      <c r="PQK146" s="17"/>
      <c r="PQL146" s="17"/>
      <c r="PQM146" s="17"/>
      <c r="PQN146" s="17"/>
      <c r="PQO146" s="17"/>
      <c r="PQP146" s="17"/>
      <c r="PQQ146" s="17"/>
      <c r="PQR146" s="17"/>
      <c r="PQS146" s="17"/>
      <c r="PQT146" s="17"/>
      <c r="PQU146" s="17"/>
      <c r="PQV146" s="17"/>
      <c r="PQW146" s="17"/>
      <c r="PQX146" s="17"/>
      <c r="PQY146" s="17"/>
      <c r="PQZ146" s="17"/>
      <c r="PRA146" s="17"/>
      <c r="PRB146" s="17"/>
      <c r="PRC146" s="17"/>
      <c r="PRD146" s="17"/>
      <c r="PRE146" s="17"/>
      <c r="PRF146" s="17"/>
      <c r="PRG146" s="17"/>
      <c r="PRH146" s="17"/>
      <c r="PRI146" s="17"/>
      <c r="PRJ146" s="17"/>
      <c r="PRK146" s="17"/>
      <c r="PRL146" s="17"/>
      <c r="PRM146" s="17"/>
      <c r="PRN146" s="17"/>
      <c r="PRO146" s="17"/>
      <c r="PRP146" s="17"/>
      <c r="PRQ146" s="17"/>
      <c r="PRR146" s="17"/>
      <c r="PRS146" s="17"/>
      <c r="PRT146" s="17"/>
      <c r="PRU146" s="17"/>
      <c r="PRV146" s="17"/>
      <c r="PRW146" s="17"/>
      <c r="PRX146" s="17"/>
      <c r="PRY146" s="17"/>
      <c r="PRZ146" s="17"/>
      <c r="PSA146" s="17"/>
      <c r="PSB146" s="17"/>
      <c r="PSC146" s="17"/>
      <c r="PSD146" s="17"/>
      <c r="PSE146" s="17"/>
      <c r="PSF146" s="17"/>
      <c r="PSG146" s="17"/>
      <c r="PSH146" s="17"/>
      <c r="PSI146" s="17"/>
      <c r="PSJ146" s="17"/>
      <c r="PSK146" s="17"/>
      <c r="PSL146" s="17"/>
      <c r="PSM146" s="17"/>
      <c r="PSN146" s="17"/>
      <c r="PSO146" s="17"/>
      <c r="PSP146" s="17"/>
      <c r="PSQ146" s="17"/>
      <c r="PSR146" s="17"/>
      <c r="PSS146" s="17"/>
      <c r="PST146" s="17"/>
      <c r="PSU146" s="17"/>
      <c r="PSV146" s="17"/>
      <c r="PSW146" s="17"/>
      <c r="PSX146" s="17"/>
      <c r="PSY146" s="17"/>
      <c r="PSZ146" s="17"/>
      <c r="PTA146" s="17"/>
      <c r="PTB146" s="17"/>
      <c r="PTC146" s="17"/>
      <c r="PTD146" s="17"/>
      <c r="PTE146" s="17"/>
      <c r="PTF146" s="17"/>
      <c r="PTG146" s="17"/>
      <c r="PTH146" s="17"/>
      <c r="PTI146" s="17"/>
      <c r="PTJ146" s="17"/>
      <c r="PTK146" s="17"/>
      <c r="PTL146" s="17"/>
      <c r="PTM146" s="17"/>
      <c r="PTN146" s="17"/>
      <c r="PTO146" s="17"/>
      <c r="PTP146" s="17"/>
      <c r="PTQ146" s="17"/>
      <c r="PTR146" s="17"/>
      <c r="PTS146" s="17"/>
      <c r="PTT146" s="17"/>
      <c r="PTU146" s="17"/>
      <c r="PTV146" s="17"/>
      <c r="PTW146" s="17"/>
      <c r="PTX146" s="17"/>
      <c r="PTY146" s="17"/>
      <c r="PTZ146" s="17"/>
      <c r="PUA146" s="17"/>
      <c r="PUB146" s="17"/>
      <c r="PUC146" s="17"/>
      <c r="PUD146" s="17"/>
      <c r="PUE146" s="17"/>
      <c r="PUF146" s="17"/>
      <c r="PUG146" s="17"/>
      <c r="PUH146" s="17"/>
      <c r="PUI146" s="17"/>
      <c r="PUJ146" s="17"/>
      <c r="PUK146" s="17"/>
      <c r="PUL146" s="17"/>
      <c r="PUM146" s="17"/>
      <c r="PUN146" s="17"/>
      <c r="PUO146" s="17"/>
      <c r="PUP146" s="17"/>
      <c r="PUQ146" s="17"/>
      <c r="PUR146" s="17"/>
      <c r="PUS146" s="17"/>
      <c r="PUT146" s="17"/>
      <c r="PUU146" s="17"/>
      <c r="PUV146" s="17"/>
      <c r="PUW146" s="17"/>
      <c r="PUX146" s="17"/>
      <c r="PUY146" s="17"/>
      <c r="PUZ146" s="17"/>
      <c r="PVA146" s="17"/>
      <c r="PVB146" s="17"/>
      <c r="PVC146" s="17"/>
      <c r="PVD146" s="17"/>
      <c r="PVE146" s="17"/>
      <c r="PVF146" s="17"/>
      <c r="PVG146" s="17"/>
      <c r="PVH146" s="17"/>
      <c r="PVI146" s="17"/>
      <c r="PVJ146" s="17"/>
      <c r="PVK146" s="17"/>
      <c r="PVL146" s="17"/>
      <c r="PVM146" s="17"/>
      <c r="PVN146" s="17"/>
      <c r="PVO146" s="17"/>
      <c r="PVP146" s="17"/>
      <c r="PVQ146" s="17"/>
      <c r="PVR146" s="17"/>
      <c r="PVS146" s="17"/>
      <c r="PVT146" s="17"/>
      <c r="PVU146" s="17"/>
      <c r="PVV146" s="17"/>
      <c r="PVW146" s="17"/>
      <c r="PVX146" s="17"/>
      <c r="PVY146" s="17"/>
      <c r="PVZ146" s="17"/>
      <c r="PWA146" s="17"/>
      <c r="PWB146" s="17"/>
      <c r="PWC146" s="17"/>
      <c r="PWD146" s="17"/>
      <c r="PWE146" s="17"/>
      <c r="PWF146" s="17"/>
      <c r="PWG146" s="17"/>
      <c r="PWH146" s="17"/>
      <c r="PWI146" s="17"/>
      <c r="PWJ146" s="17"/>
      <c r="PWK146" s="17"/>
      <c r="PWL146" s="17"/>
      <c r="PWM146" s="17"/>
      <c r="PWN146" s="17"/>
      <c r="PWO146" s="17"/>
      <c r="PWP146" s="17"/>
      <c r="PWQ146" s="17"/>
      <c r="PWR146" s="17"/>
      <c r="PWS146" s="17"/>
      <c r="PWT146" s="17"/>
      <c r="PWU146" s="17"/>
      <c r="PWV146" s="17"/>
      <c r="PWW146" s="17"/>
      <c r="PWX146" s="17"/>
      <c r="PWY146" s="17"/>
      <c r="PWZ146" s="17"/>
      <c r="PXA146" s="17"/>
      <c r="PXB146" s="17"/>
      <c r="PXC146" s="17"/>
      <c r="PXD146" s="17"/>
      <c r="PXE146" s="17"/>
      <c r="PXF146" s="17"/>
      <c r="PXG146" s="17"/>
      <c r="PXH146" s="17"/>
      <c r="PXI146" s="17"/>
      <c r="PXJ146" s="17"/>
      <c r="PXK146" s="17"/>
      <c r="PXL146" s="17"/>
      <c r="PXM146" s="17"/>
      <c r="PXN146" s="17"/>
      <c r="PXO146" s="17"/>
      <c r="PXP146" s="17"/>
      <c r="PXQ146" s="17"/>
      <c r="PXR146" s="17"/>
      <c r="PXS146" s="17"/>
      <c r="PXT146" s="17"/>
      <c r="PXU146" s="17"/>
      <c r="PXV146" s="17"/>
      <c r="PXW146" s="17"/>
      <c r="PXX146" s="17"/>
      <c r="PXY146" s="17"/>
      <c r="PXZ146" s="17"/>
      <c r="PYA146" s="17"/>
      <c r="PYB146" s="17"/>
      <c r="PYC146" s="17"/>
      <c r="PYD146" s="17"/>
      <c r="PYE146" s="17"/>
      <c r="PYF146" s="17"/>
      <c r="PYG146" s="17"/>
      <c r="PYH146" s="17"/>
      <c r="PYI146" s="17"/>
      <c r="PYJ146" s="17"/>
      <c r="PYK146" s="17"/>
      <c r="PYL146" s="17"/>
      <c r="PYM146" s="17"/>
      <c r="PYN146" s="17"/>
      <c r="PYO146" s="17"/>
      <c r="PYP146" s="17"/>
      <c r="PYQ146" s="17"/>
      <c r="PYR146" s="17"/>
      <c r="PYS146" s="17"/>
      <c r="PYT146" s="17"/>
      <c r="PYU146" s="17"/>
      <c r="PYV146" s="17"/>
      <c r="PYW146" s="17"/>
      <c r="PYX146" s="17"/>
      <c r="PYY146" s="17"/>
      <c r="PYZ146" s="17"/>
      <c r="PZA146" s="17"/>
      <c r="PZB146" s="17"/>
      <c r="PZC146" s="17"/>
      <c r="PZD146" s="17"/>
      <c r="PZE146" s="17"/>
      <c r="PZF146" s="17"/>
      <c r="PZG146" s="17"/>
      <c r="PZH146" s="17"/>
      <c r="PZI146" s="17"/>
      <c r="PZJ146" s="17"/>
      <c r="PZK146" s="17"/>
      <c r="PZL146" s="17"/>
      <c r="PZM146" s="17"/>
      <c r="PZN146" s="17"/>
      <c r="PZO146" s="17"/>
      <c r="PZP146" s="17"/>
      <c r="PZQ146" s="17"/>
      <c r="PZR146" s="17"/>
      <c r="PZS146" s="17"/>
      <c r="PZT146" s="17"/>
      <c r="PZU146" s="17"/>
      <c r="PZV146" s="17"/>
      <c r="PZW146" s="17"/>
      <c r="PZX146" s="17"/>
      <c r="PZY146" s="17"/>
      <c r="PZZ146" s="17"/>
      <c r="QAA146" s="17"/>
      <c r="QAB146" s="17"/>
      <c r="QAC146" s="17"/>
      <c r="QAD146" s="17"/>
      <c r="QAE146" s="17"/>
      <c r="QAF146" s="17"/>
      <c r="QAG146" s="17"/>
      <c r="QAH146" s="17"/>
      <c r="QAI146" s="17"/>
      <c r="QAJ146" s="17"/>
      <c r="QAK146" s="17"/>
      <c r="QAL146" s="17"/>
      <c r="QAM146" s="17"/>
      <c r="QAN146" s="17"/>
      <c r="QAO146" s="17"/>
      <c r="QAP146" s="17"/>
      <c r="QAQ146" s="17"/>
      <c r="QAR146" s="17"/>
      <c r="QAS146" s="17"/>
      <c r="QAT146" s="17"/>
      <c r="QAU146" s="17"/>
      <c r="QAV146" s="17"/>
      <c r="QAW146" s="17"/>
      <c r="QAX146" s="17"/>
      <c r="QAY146" s="17"/>
      <c r="QAZ146" s="17"/>
      <c r="QBA146" s="17"/>
      <c r="QBB146" s="17"/>
      <c r="QBC146" s="17"/>
      <c r="QBD146" s="17"/>
      <c r="QBE146" s="17"/>
      <c r="QBF146" s="17"/>
      <c r="QBG146" s="17"/>
      <c r="QBH146" s="17"/>
      <c r="QBI146" s="17"/>
      <c r="QBJ146" s="17"/>
      <c r="QBK146" s="17"/>
      <c r="QBL146" s="17"/>
      <c r="QBM146" s="17"/>
      <c r="QBN146" s="17"/>
      <c r="QBO146" s="17"/>
      <c r="QBP146" s="17"/>
      <c r="QBQ146" s="17"/>
      <c r="QBR146" s="17"/>
      <c r="QBS146" s="17"/>
      <c r="QBT146" s="17"/>
      <c r="QBU146" s="17"/>
      <c r="QBV146" s="17"/>
      <c r="QBW146" s="17"/>
      <c r="QBX146" s="17"/>
      <c r="QBY146" s="17"/>
      <c r="QBZ146" s="17"/>
      <c r="QCA146" s="17"/>
      <c r="QCB146" s="17"/>
      <c r="QCC146" s="17"/>
      <c r="QCD146" s="17"/>
      <c r="QCE146" s="17"/>
      <c r="QCF146" s="17"/>
      <c r="QCG146" s="17"/>
      <c r="QCH146" s="17"/>
      <c r="QCI146" s="17"/>
      <c r="QCJ146" s="17"/>
      <c r="QCK146" s="17"/>
      <c r="QCL146" s="17"/>
      <c r="QCM146" s="17"/>
      <c r="QCN146" s="17"/>
      <c r="QCO146" s="17"/>
      <c r="QCP146" s="17"/>
      <c r="QCQ146" s="17"/>
      <c r="QCR146" s="17"/>
      <c r="QCS146" s="17"/>
      <c r="QCT146" s="17"/>
      <c r="QCU146" s="17"/>
      <c r="QCV146" s="17"/>
      <c r="QCW146" s="17"/>
      <c r="QCX146" s="17"/>
      <c r="QCY146" s="17"/>
      <c r="QCZ146" s="17"/>
      <c r="QDA146" s="17"/>
      <c r="QDB146" s="17"/>
      <c r="QDC146" s="17"/>
      <c r="QDD146" s="17"/>
      <c r="QDE146" s="17"/>
      <c r="QDF146" s="17"/>
      <c r="QDG146" s="17"/>
      <c r="QDH146" s="17"/>
      <c r="QDI146" s="17"/>
      <c r="QDJ146" s="17"/>
      <c r="QDK146" s="17"/>
      <c r="QDL146" s="17"/>
      <c r="QDM146" s="17"/>
      <c r="QDN146" s="17"/>
      <c r="QDO146" s="17"/>
      <c r="QDP146" s="17"/>
      <c r="QDQ146" s="17"/>
      <c r="QDR146" s="17"/>
      <c r="QDS146" s="17"/>
      <c r="QDT146" s="17"/>
      <c r="QDU146" s="17"/>
      <c r="QDV146" s="17"/>
      <c r="QDW146" s="17"/>
      <c r="QDX146" s="17"/>
      <c r="QDY146" s="17"/>
      <c r="QDZ146" s="17"/>
      <c r="QEA146" s="17"/>
      <c r="QEB146" s="17"/>
      <c r="QEC146" s="17"/>
      <c r="QED146" s="17"/>
      <c r="QEE146" s="17"/>
      <c r="QEF146" s="17"/>
      <c r="QEG146" s="17"/>
      <c r="QEH146" s="17"/>
      <c r="QEI146" s="17"/>
      <c r="QEJ146" s="17"/>
      <c r="QEK146" s="17"/>
      <c r="QEL146" s="17"/>
      <c r="QEM146" s="17"/>
      <c r="QEN146" s="17"/>
      <c r="QEO146" s="17"/>
      <c r="QEP146" s="17"/>
      <c r="QEQ146" s="17"/>
      <c r="QER146" s="17"/>
      <c r="QES146" s="17"/>
      <c r="QET146" s="17"/>
      <c r="QEU146" s="17"/>
      <c r="QEV146" s="17"/>
      <c r="QEW146" s="17"/>
      <c r="QEX146" s="17"/>
      <c r="QEY146" s="17"/>
      <c r="QEZ146" s="17"/>
      <c r="QFA146" s="17"/>
      <c r="QFB146" s="17"/>
      <c r="QFC146" s="17"/>
      <c r="QFD146" s="17"/>
      <c r="QFE146" s="17"/>
      <c r="QFF146" s="17"/>
      <c r="QFG146" s="17"/>
      <c r="QFH146" s="17"/>
      <c r="QFI146" s="17"/>
      <c r="QFJ146" s="17"/>
      <c r="QFK146" s="17"/>
      <c r="QFL146" s="17"/>
      <c r="QFM146" s="17"/>
      <c r="QFN146" s="17"/>
      <c r="QFO146" s="17"/>
      <c r="QFP146" s="17"/>
      <c r="QFQ146" s="17"/>
      <c r="QFR146" s="17"/>
      <c r="QFS146" s="17"/>
      <c r="QFT146" s="17"/>
      <c r="QFU146" s="17"/>
      <c r="QFV146" s="17"/>
      <c r="QFW146" s="17"/>
      <c r="QFX146" s="17"/>
      <c r="QFY146" s="17"/>
      <c r="QFZ146" s="17"/>
      <c r="QGA146" s="17"/>
      <c r="QGB146" s="17"/>
      <c r="QGC146" s="17"/>
      <c r="QGD146" s="17"/>
      <c r="QGE146" s="17"/>
      <c r="QGF146" s="17"/>
      <c r="QGG146" s="17"/>
      <c r="QGH146" s="17"/>
      <c r="QGI146" s="17"/>
      <c r="QGJ146" s="17"/>
      <c r="QGK146" s="17"/>
      <c r="QGL146" s="17"/>
      <c r="QGM146" s="17"/>
      <c r="QGN146" s="17"/>
      <c r="QGO146" s="17"/>
      <c r="QGP146" s="17"/>
      <c r="QGQ146" s="17"/>
      <c r="QGR146" s="17"/>
      <c r="QGS146" s="17"/>
      <c r="QGT146" s="17"/>
      <c r="QGU146" s="17"/>
      <c r="QGV146" s="17"/>
      <c r="QGW146" s="17"/>
      <c r="QGX146" s="17"/>
      <c r="QGY146" s="17"/>
      <c r="QGZ146" s="17"/>
      <c r="QHA146" s="17"/>
      <c r="QHB146" s="17"/>
      <c r="QHC146" s="17"/>
      <c r="QHD146" s="17"/>
      <c r="QHE146" s="17"/>
      <c r="QHF146" s="17"/>
      <c r="QHG146" s="17"/>
      <c r="QHH146" s="17"/>
      <c r="QHI146" s="17"/>
      <c r="QHJ146" s="17"/>
      <c r="QHK146" s="17"/>
      <c r="QHL146" s="17"/>
      <c r="QHM146" s="17"/>
      <c r="QHN146" s="17"/>
      <c r="QHO146" s="17"/>
      <c r="QHP146" s="17"/>
      <c r="QHQ146" s="17"/>
      <c r="QHR146" s="17"/>
      <c r="QHS146" s="17"/>
      <c r="QHT146" s="17"/>
      <c r="QHU146" s="17"/>
      <c r="QHV146" s="17"/>
      <c r="QHW146" s="17"/>
      <c r="QHX146" s="17"/>
      <c r="QHY146" s="17"/>
      <c r="QHZ146" s="17"/>
      <c r="QIA146" s="17"/>
      <c r="QIB146" s="17"/>
      <c r="QIC146" s="17"/>
      <c r="QID146" s="17"/>
      <c r="QIE146" s="17"/>
      <c r="QIF146" s="17"/>
      <c r="QIG146" s="17"/>
      <c r="QIH146" s="17"/>
      <c r="QII146" s="17"/>
      <c r="QIJ146" s="17"/>
      <c r="QIK146" s="17"/>
      <c r="QIL146" s="17"/>
      <c r="QIM146" s="17"/>
      <c r="QIN146" s="17"/>
      <c r="QIO146" s="17"/>
      <c r="QIP146" s="17"/>
      <c r="QIQ146" s="17"/>
      <c r="QIR146" s="17"/>
      <c r="QIS146" s="17"/>
      <c r="QIT146" s="17"/>
      <c r="QIU146" s="17"/>
      <c r="QIV146" s="17"/>
      <c r="QIW146" s="17"/>
      <c r="QIX146" s="17"/>
      <c r="QIY146" s="17"/>
      <c r="QIZ146" s="17"/>
      <c r="QJA146" s="17"/>
      <c r="QJB146" s="17"/>
      <c r="QJC146" s="17"/>
      <c r="QJD146" s="17"/>
      <c r="QJE146" s="17"/>
      <c r="QJF146" s="17"/>
      <c r="QJG146" s="17"/>
      <c r="QJH146" s="17"/>
      <c r="QJI146" s="17"/>
      <c r="QJJ146" s="17"/>
      <c r="QJK146" s="17"/>
      <c r="QJL146" s="17"/>
      <c r="QJM146" s="17"/>
      <c r="QJN146" s="17"/>
      <c r="QJO146" s="17"/>
      <c r="QJP146" s="17"/>
      <c r="QJQ146" s="17"/>
      <c r="QJR146" s="17"/>
      <c r="QJS146" s="17"/>
      <c r="QJT146" s="17"/>
      <c r="QJU146" s="17"/>
      <c r="QJV146" s="17"/>
      <c r="QJW146" s="17"/>
      <c r="QJX146" s="17"/>
      <c r="QJY146" s="17"/>
      <c r="QJZ146" s="17"/>
      <c r="QKA146" s="17"/>
      <c r="QKB146" s="17"/>
      <c r="QKC146" s="17"/>
      <c r="QKD146" s="17"/>
      <c r="QKE146" s="17"/>
      <c r="QKF146" s="17"/>
      <c r="QKG146" s="17"/>
      <c r="QKH146" s="17"/>
      <c r="QKI146" s="17"/>
      <c r="QKJ146" s="17"/>
      <c r="QKK146" s="17"/>
      <c r="QKL146" s="17"/>
      <c r="QKM146" s="17"/>
      <c r="QKN146" s="17"/>
      <c r="QKO146" s="17"/>
      <c r="QKP146" s="17"/>
      <c r="QKQ146" s="17"/>
      <c r="QKR146" s="17"/>
      <c r="QKS146" s="17"/>
      <c r="QKT146" s="17"/>
      <c r="QKU146" s="17"/>
      <c r="QKV146" s="17"/>
      <c r="QKW146" s="17"/>
      <c r="QKX146" s="17"/>
      <c r="QKY146" s="17"/>
      <c r="QKZ146" s="17"/>
      <c r="QLA146" s="17"/>
      <c r="QLB146" s="17"/>
      <c r="QLC146" s="17"/>
      <c r="QLD146" s="17"/>
      <c r="QLE146" s="17"/>
      <c r="QLF146" s="17"/>
      <c r="QLG146" s="17"/>
      <c r="QLH146" s="17"/>
      <c r="QLI146" s="17"/>
      <c r="QLJ146" s="17"/>
      <c r="QLK146" s="17"/>
      <c r="QLL146" s="17"/>
      <c r="QLM146" s="17"/>
      <c r="QLN146" s="17"/>
      <c r="QLO146" s="17"/>
      <c r="QLP146" s="17"/>
      <c r="QLQ146" s="17"/>
      <c r="QLR146" s="17"/>
      <c r="QLS146" s="17"/>
      <c r="QLT146" s="17"/>
      <c r="QLU146" s="17"/>
      <c r="QLV146" s="17"/>
      <c r="QLW146" s="17"/>
      <c r="QLX146" s="17"/>
      <c r="QLY146" s="17"/>
      <c r="QLZ146" s="17"/>
      <c r="QMA146" s="17"/>
      <c r="QMB146" s="17"/>
      <c r="QMC146" s="17"/>
      <c r="QMD146" s="17"/>
      <c r="QME146" s="17"/>
      <c r="QMF146" s="17"/>
      <c r="QMG146" s="17"/>
      <c r="QMH146" s="17"/>
      <c r="QMI146" s="17"/>
      <c r="QMJ146" s="17"/>
      <c r="QMK146" s="17"/>
      <c r="QML146" s="17"/>
      <c r="QMM146" s="17"/>
      <c r="QMN146" s="17"/>
      <c r="QMO146" s="17"/>
      <c r="QMP146" s="17"/>
      <c r="QMQ146" s="17"/>
      <c r="QMR146" s="17"/>
      <c r="QMS146" s="17"/>
      <c r="QMT146" s="17"/>
      <c r="QMU146" s="17"/>
      <c r="QMV146" s="17"/>
      <c r="QMW146" s="17"/>
      <c r="QMX146" s="17"/>
      <c r="QMY146" s="17"/>
      <c r="QMZ146" s="17"/>
      <c r="QNA146" s="17"/>
      <c r="QNB146" s="17"/>
      <c r="QNC146" s="17"/>
      <c r="QND146" s="17"/>
      <c r="QNE146" s="17"/>
      <c r="QNF146" s="17"/>
      <c r="QNG146" s="17"/>
      <c r="QNH146" s="17"/>
      <c r="QNI146" s="17"/>
      <c r="QNJ146" s="17"/>
      <c r="QNK146" s="17"/>
      <c r="QNL146" s="17"/>
      <c r="QNM146" s="17"/>
      <c r="QNN146" s="17"/>
      <c r="QNO146" s="17"/>
      <c r="QNP146" s="17"/>
      <c r="QNQ146" s="17"/>
      <c r="QNR146" s="17"/>
      <c r="QNS146" s="17"/>
      <c r="QNT146" s="17"/>
      <c r="QNU146" s="17"/>
      <c r="QNV146" s="17"/>
      <c r="QNW146" s="17"/>
      <c r="QNX146" s="17"/>
      <c r="QNY146" s="17"/>
      <c r="QNZ146" s="17"/>
      <c r="QOA146" s="17"/>
      <c r="QOB146" s="17"/>
      <c r="QOC146" s="17"/>
      <c r="QOD146" s="17"/>
      <c r="QOE146" s="17"/>
      <c r="QOF146" s="17"/>
      <c r="QOG146" s="17"/>
      <c r="QOH146" s="17"/>
      <c r="QOI146" s="17"/>
      <c r="QOJ146" s="17"/>
      <c r="QOK146" s="17"/>
      <c r="QOL146" s="17"/>
      <c r="QOM146" s="17"/>
      <c r="QON146" s="17"/>
      <c r="QOO146" s="17"/>
      <c r="QOP146" s="17"/>
      <c r="QOQ146" s="17"/>
      <c r="QOR146" s="17"/>
      <c r="QOS146" s="17"/>
      <c r="QOT146" s="17"/>
      <c r="QOU146" s="17"/>
      <c r="QOV146" s="17"/>
      <c r="QOW146" s="17"/>
      <c r="QOX146" s="17"/>
      <c r="QOY146" s="17"/>
      <c r="QOZ146" s="17"/>
      <c r="QPA146" s="17"/>
      <c r="QPB146" s="17"/>
      <c r="QPC146" s="17"/>
      <c r="QPD146" s="17"/>
      <c r="QPE146" s="17"/>
      <c r="QPF146" s="17"/>
      <c r="QPG146" s="17"/>
      <c r="QPH146" s="17"/>
      <c r="QPI146" s="17"/>
      <c r="QPJ146" s="17"/>
      <c r="QPK146" s="17"/>
      <c r="QPL146" s="17"/>
      <c r="QPM146" s="17"/>
      <c r="QPN146" s="17"/>
      <c r="QPO146" s="17"/>
      <c r="QPP146" s="17"/>
      <c r="QPQ146" s="17"/>
      <c r="QPR146" s="17"/>
      <c r="QPS146" s="17"/>
      <c r="QPT146" s="17"/>
      <c r="QPU146" s="17"/>
      <c r="QPV146" s="17"/>
      <c r="QPW146" s="17"/>
      <c r="QPX146" s="17"/>
      <c r="QPY146" s="17"/>
      <c r="QPZ146" s="17"/>
      <c r="QQA146" s="17"/>
      <c r="QQB146" s="17"/>
      <c r="QQC146" s="17"/>
      <c r="QQD146" s="17"/>
      <c r="QQE146" s="17"/>
      <c r="QQF146" s="17"/>
      <c r="QQG146" s="17"/>
      <c r="QQH146" s="17"/>
      <c r="QQI146" s="17"/>
      <c r="QQJ146" s="17"/>
      <c r="QQK146" s="17"/>
      <c r="QQL146" s="17"/>
      <c r="QQM146" s="17"/>
      <c r="QQN146" s="17"/>
      <c r="QQO146" s="17"/>
      <c r="QQP146" s="17"/>
      <c r="QQQ146" s="17"/>
      <c r="QQR146" s="17"/>
      <c r="QQS146" s="17"/>
      <c r="QQT146" s="17"/>
      <c r="QQU146" s="17"/>
      <c r="QQV146" s="17"/>
      <c r="QQW146" s="17"/>
      <c r="QQX146" s="17"/>
      <c r="QQY146" s="17"/>
      <c r="QQZ146" s="17"/>
      <c r="QRA146" s="17"/>
      <c r="QRB146" s="17"/>
      <c r="QRC146" s="17"/>
      <c r="QRD146" s="17"/>
      <c r="QRE146" s="17"/>
      <c r="QRF146" s="17"/>
      <c r="QRG146" s="17"/>
      <c r="QRH146" s="17"/>
      <c r="QRI146" s="17"/>
      <c r="QRJ146" s="17"/>
      <c r="QRK146" s="17"/>
      <c r="QRL146" s="17"/>
      <c r="QRM146" s="17"/>
      <c r="QRN146" s="17"/>
      <c r="QRO146" s="17"/>
      <c r="QRP146" s="17"/>
      <c r="QRQ146" s="17"/>
      <c r="QRR146" s="17"/>
      <c r="QRS146" s="17"/>
      <c r="QRT146" s="17"/>
      <c r="QRU146" s="17"/>
      <c r="QRV146" s="17"/>
      <c r="QRW146" s="17"/>
      <c r="QRX146" s="17"/>
      <c r="QRY146" s="17"/>
      <c r="QRZ146" s="17"/>
      <c r="QSA146" s="17"/>
      <c r="QSB146" s="17"/>
      <c r="QSC146" s="17"/>
      <c r="QSD146" s="17"/>
      <c r="QSE146" s="17"/>
      <c r="QSF146" s="17"/>
      <c r="QSG146" s="17"/>
      <c r="QSH146" s="17"/>
      <c r="QSI146" s="17"/>
      <c r="QSJ146" s="17"/>
      <c r="QSK146" s="17"/>
      <c r="QSL146" s="17"/>
      <c r="QSM146" s="17"/>
      <c r="QSN146" s="17"/>
      <c r="QSO146" s="17"/>
      <c r="QSP146" s="17"/>
      <c r="QSQ146" s="17"/>
      <c r="QSR146" s="17"/>
      <c r="QSS146" s="17"/>
      <c r="QST146" s="17"/>
      <c r="QSU146" s="17"/>
      <c r="QSV146" s="17"/>
      <c r="QSW146" s="17"/>
      <c r="QSX146" s="17"/>
      <c r="QSY146" s="17"/>
      <c r="QSZ146" s="17"/>
      <c r="QTA146" s="17"/>
      <c r="QTB146" s="17"/>
      <c r="QTC146" s="17"/>
      <c r="QTD146" s="17"/>
      <c r="QTE146" s="17"/>
      <c r="QTF146" s="17"/>
      <c r="QTG146" s="17"/>
      <c r="QTH146" s="17"/>
      <c r="QTI146" s="17"/>
      <c r="QTJ146" s="17"/>
      <c r="QTK146" s="17"/>
      <c r="QTL146" s="17"/>
      <c r="QTM146" s="17"/>
      <c r="QTN146" s="17"/>
      <c r="QTO146" s="17"/>
      <c r="QTP146" s="17"/>
      <c r="QTQ146" s="17"/>
      <c r="QTR146" s="17"/>
      <c r="QTS146" s="17"/>
      <c r="QTT146" s="17"/>
      <c r="QTU146" s="17"/>
      <c r="QTV146" s="17"/>
      <c r="QTW146" s="17"/>
      <c r="QTX146" s="17"/>
      <c r="QTY146" s="17"/>
      <c r="QTZ146" s="17"/>
      <c r="QUA146" s="17"/>
      <c r="QUB146" s="17"/>
      <c r="QUC146" s="17"/>
      <c r="QUD146" s="17"/>
      <c r="QUE146" s="17"/>
      <c r="QUF146" s="17"/>
      <c r="QUG146" s="17"/>
      <c r="QUH146" s="17"/>
      <c r="QUI146" s="17"/>
      <c r="QUJ146" s="17"/>
      <c r="QUK146" s="17"/>
      <c r="QUL146" s="17"/>
      <c r="QUM146" s="17"/>
      <c r="QUN146" s="17"/>
      <c r="QUO146" s="17"/>
      <c r="QUP146" s="17"/>
      <c r="QUQ146" s="17"/>
      <c r="QUR146" s="17"/>
      <c r="QUS146" s="17"/>
      <c r="QUT146" s="17"/>
      <c r="QUU146" s="17"/>
      <c r="QUV146" s="17"/>
      <c r="QUW146" s="17"/>
      <c r="QUX146" s="17"/>
      <c r="QUY146" s="17"/>
      <c r="QUZ146" s="17"/>
      <c r="QVA146" s="17"/>
      <c r="QVB146" s="17"/>
      <c r="QVC146" s="17"/>
      <c r="QVD146" s="17"/>
      <c r="QVE146" s="17"/>
      <c r="QVF146" s="17"/>
      <c r="QVG146" s="17"/>
      <c r="QVH146" s="17"/>
      <c r="QVI146" s="17"/>
      <c r="QVJ146" s="17"/>
      <c r="QVK146" s="17"/>
      <c r="QVL146" s="17"/>
      <c r="QVM146" s="17"/>
      <c r="QVN146" s="17"/>
      <c r="QVO146" s="17"/>
      <c r="QVP146" s="17"/>
      <c r="QVQ146" s="17"/>
      <c r="QVR146" s="17"/>
      <c r="QVS146" s="17"/>
      <c r="QVT146" s="17"/>
      <c r="QVU146" s="17"/>
      <c r="QVV146" s="17"/>
      <c r="QVW146" s="17"/>
      <c r="QVX146" s="17"/>
      <c r="QVY146" s="17"/>
      <c r="QVZ146" s="17"/>
      <c r="QWA146" s="17"/>
      <c r="QWB146" s="17"/>
      <c r="QWC146" s="17"/>
      <c r="QWD146" s="17"/>
      <c r="QWE146" s="17"/>
      <c r="QWF146" s="17"/>
      <c r="QWG146" s="17"/>
      <c r="QWH146" s="17"/>
      <c r="QWI146" s="17"/>
      <c r="QWJ146" s="17"/>
      <c r="QWK146" s="17"/>
      <c r="QWL146" s="17"/>
      <c r="QWM146" s="17"/>
      <c r="QWN146" s="17"/>
      <c r="QWO146" s="17"/>
      <c r="QWP146" s="17"/>
      <c r="QWQ146" s="17"/>
      <c r="QWR146" s="17"/>
      <c r="QWS146" s="17"/>
      <c r="QWT146" s="17"/>
      <c r="QWU146" s="17"/>
      <c r="QWV146" s="17"/>
      <c r="QWW146" s="17"/>
      <c r="QWX146" s="17"/>
      <c r="QWY146" s="17"/>
      <c r="QWZ146" s="17"/>
      <c r="QXA146" s="17"/>
      <c r="QXB146" s="17"/>
      <c r="QXC146" s="17"/>
      <c r="QXD146" s="17"/>
      <c r="QXE146" s="17"/>
      <c r="QXF146" s="17"/>
      <c r="QXG146" s="17"/>
      <c r="QXH146" s="17"/>
      <c r="QXI146" s="17"/>
      <c r="QXJ146" s="17"/>
      <c r="QXK146" s="17"/>
      <c r="QXL146" s="17"/>
      <c r="QXM146" s="17"/>
      <c r="QXN146" s="17"/>
      <c r="QXO146" s="17"/>
      <c r="QXP146" s="17"/>
      <c r="QXQ146" s="17"/>
      <c r="QXR146" s="17"/>
      <c r="QXS146" s="17"/>
      <c r="QXT146" s="17"/>
      <c r="QXU146" s="17"/>
      <c r="QXV146" s="17"/>
      <c r="QXW146" s="17"/>
      <c r="QXX146" s="17"/>
      <c r="QXY146" s="17"/>
      <c r="QXZ146" s="17"/>
      <c r="QYA146" s="17"/>
      <c r="QYB146" s="17"/>
      <c r="QYC146" s="17"/>
      <c r="QYD146" s="17"/>
      <c r="QYE146" s="17"/>
      <c r="QYF146" s="17"/>
      <c r="QYG146" s="17"/>
      <c r="QYH146" s="17"/>
      <c r="QYI146" s="17"/>
      <c r="QYJ146" s="17"/>
      <c r="QYK146" s="17"/>
      <c r="QYL146" s="17"/>
      <c r="QYM146" s="17"/>
      <c r="QYN146" s="17"/>
      <c r="QYO146" s="17"/>
      <c r="QYP146" s="17"/>
      <c r="QYQ146" s="17"/>
      <c r="QYR146" s="17"/>
      <c r="QYS146" s="17"/>
      <c r="QYT146" s="17"/>
      <c r="QYU146" s="17"/>
      <c r="QYV146" s="17"/>
      <c r="QYW146" s="17"/>
      <c r="QYX146" s="17"/>
      <c r="QYY146" s="17"/>
      <c r="QYZ146" s="17"/>
      <c r="QZA146" s="17"/>
      <c r="QZB146" s="17"/>
      <c r="QZC146" s="17"/>
      <c r="QZD146" s="17"/>
      <c r="QZE146" s="17"/>
      <c r="QZF146" s="17"/>
      <c r="QZG146" s="17"/>
      <c r="QZH146" s="17"/>
      <c r="QZI146" s="17"/>
      <c r="QZJ146" s="17"/>
      <c r="QZK146" s="17"/>
      <c r="QZL146" s="17"/>
      <c r="QZM146" s="17"/>
      <c r="QZN146" s="17"/>
      <c r="QZO146" s="17"/>
      <c r="QZP146" s="17"/>
      <c r="QZQ146" s="17"/>
      <c r="QZR146" s="17"/>
      <c r="QZS146" s="17"/>
      <c r="QZT146" s="17"/>
      <c r="QZU146" s="17"/>
      <c r="QZV146" s="17"/>
      <c r="QZW146" s="17"/>
      <c r="QZX146" s="17"/>
      <c r="QZY146" s="17"/>
      <c r="QZZ146" s="17"/>
      <c r="RAA146" s="17"/>
      <c r="RAB146" s="17"/>
      <c r="RAC146" s="17"/>
      <c r="RAD146" s="17"/>
      <c r="RAE146" s="17"/>
      <c r="RAF146" s="17"/>
      <c r="RAG146" s="17"/>
      <c r="RAH146" s="17"/>
      <c r="RAI146" s="17"/>
      <c r="RAJ146" s="17"/>
      <c r="RAK146" s="17"/>
      <c r="RAL146" s="17"/>
      <c r="RAM146" s="17"/>
      <c r="RAN146" s="17"/>
      <c r="RAO146" s="17"/>
      <c r="RAP146" s="17"/>
      <c r="RAQ146" s="17"/>
      <c r="RAR146" s="17"/>
      <c r="RAS146" s="17"/>
      <c r="RAT146" s="17"/>
      <c r="RAU146" s="17"/>
      <c r="RAV146" s="17"/>
      <c r="RAW146" s="17"/>
      <c r="RAX146" s="17"/>
      <c r="RAY146" s="17"/>
      <c r="RAZ146" s="17"/>
      <c r="RBA146" s="17"/>
      <c r="RBB146" s="17"/>
      <c r="RBC146" s="17"/>
      <c r="RBD146" s="17"/>
      <c r="RBE146" s="17"/>
      <c r="RBF146" s="17"/>
      <c r="RBG146" s="17"/>
      <c r="RBH146" s="17"/>
      <c r="RBI146" s="17"/>
      <c r="RBJ146" s="17"/>
      <c r="RBK146" s="17"/>
      <c r="RBL146" s="17"/>
      <c r="RBM146" s="17"/>
      <c r="RBN146" s="17"/>
      <c r="RBO146" s="17"/>
      <c r="RBP146" s="17"/>
      <c r="RBQ146" s="17"/>
      <c r="RBR146" s="17"/>
      <c r="RBS146" s="17"/>
      <c r="RBT146" s="17"/>
      <c r="RBU146" s="17"/>
      <c r="RBV146" s="17"/>
      <c r="RBW146" s="17"/>
      <c r="RBX146" s="17"/>
      <c r="RBY146" s="17"/>
      <c r="RBZ146" s="17"/>
      <c r="RCA146" s="17"/>
      <c r="RCB146" s="17"/>
      <c r="RCC146" s="17"/>
      <c r="RCD146" s="17"/>
      <c r="RCE146" s="17"/>
      <c r="RCF146" s="17"/>
      <c r="RCG146" s="17"/>
      <c r="RCH146" s="17"/>
      <c r="RCI146" s="17"/>
      <c r="RCJ146" s="17"/>
      <c r="RCK146" s="17"/>
      <c r="RCL146" s="17"/>
      <c r="RCM146" s="17"/>
      <c r="RCN146" s="17"/>
      <c r="RCO146" s="17"/>
      <c r="RCP146" s="17"/>
      <c r="RCQ146" s="17"/>
      <c r="RCR146" s="17"/>
      <c r="RCS146" s="17"/>
      <c r="RCT146" s="17"/>
      <c r="RCU146" s="17"/>
      <c r="RCV146" s="17"/>
      <c r="RCW146" s="17"/>
      <c r="RCX146" s="17"/>
      <c r="RCY146" s="17"/>
      <c r="RCZ146" s="17"/>
      <c r="RDA146" s="17"/>
      <c r="RDB146" s="17"/>
      <c r="RDC146" s="17"/>
      <c r="RDD146" s="17"/>
      <c r="RDE146" s="17"/>
      <c r="RDF146" s="17"/>
      <c r="RDG146" s="17"/>
      <c r="RDH146" s="17"/>
      <c r="RDI146" s="17"/>
      <c r="RDJ146" s="17"/>
      <c r="RDK146" s="17"/>
      <c r="RDL146" s="17"/>
      <c r="RDM146" s="17"/>
      <c r="RDN146" s="17"/>
      <c r="RDO146" s="17"/>
      <c r="RDP146" s="17"/>
      <c r="RDQ146" s="17"/>
      <c r="RDR146" s="17"/>
      <c r="RDS146" s="17"/>
      <c r="RDT146" s="17"/>
      <c r="RDU146" s="17"/>
      <c r="RDV146" s="17"/>
      <c r="RDW146" s="17"/>
      <c r="RDX146" s="17"/>
      <c r="RDY146" s="17"/>
      <c r="RDZ146" s="17"/>
      <c r="REA146" s="17"/>
      <c r="REB146" s="17"/>
      <c r="REC146" s="17"/>
      <c r="RED146" s="17"/>
      <c r="REE146" s="17"/>
      <c r="REF146" s="17"/>
      <c r="REG146" s="17"/>
      <c r="REH146" s="17"/>
      <c r="REI146" s="17"/>
      <c r="REJ146" s="17"/>
      <c r="REK146" s="17"/>
      <c r="REL146" s="17"/>
      <c r="REM146" s="17"/>
      <c r="REN146" s="17"/>
      <c r="REO146" s="17"/>
      <c r="REP146" s="17"/>
      <c r="REQ146" s="17"/>
      <c r="RER146" s="17"/>
      <c r="RES146" s="17"/>
      <c r="RET146" s="17"/>
      <c r="REU146" s="17"/>
      <c r="REV146" s="17"/>
      <c r="REW146" s="17"/>
      <c r="REX146" s="17"/>
      <c r="REY146" s="17"/>
      <c r="REZ146" s="17"/>
      <c r="RFA146" s="17"/>
      <c r="RFB146" s="17"/>
      <c r="RFC146" s="17"/>
      <c r="RFD146" s="17"/>
      <c r="RFE146" s="17"/>
      <c r="RFF146" s="17"/>
      <c r="RFG146" s="17"/>
      <c r="RFH146" s="17"/>
      <c r="RFI146" s="17"/>
      <c r="RFJ146" s="17"/>
      <c r="RFK146" s="17"/>
      <c r="RFL146" s="17"/>
      <c r="RFM146" s="17"/>
      <c r="RFN146" s="17"/>
      <c r="RFO146" s="17"/>
      <c r="RFP146" s="17"/>
      <c r="RFQ146" s="17"/>
      <c r="RFR146" s="17"/>
      <c r="RFS146" s="17"/>
      <c r="RFT146" s="17"/>
      <c r="RFU146" s="17"/>
      <c r="RFV146" s="17"/>
      <c r="RFW146" s="17"/>
      <c r="RFX146" s="17"/>
      <c r="RFY146" s="17"/>
      <c r="RFZ146" s="17"/>
      <c r="RGA146" s="17"/>
      <c r="RGB146" s="17"/>
      <c r="RGC146" s="17"/>
      <c r="RGD146" s="17"/>
      <c r="RGE146" s="17"/>
      <c r="RGF146" s="17"/>
      <c r="RGG146" s="17"/>
      <c r="RGH146" s="17"/>
      <c r="RGI146" s="17"/>
      <c r="RGJ146" s="17"/>
      <c r="RGK146" s="17"/>
      <c r="RGL146" s="17"/>
      <c r="RGM146" s="17"/>
      <c r="RGN146" s="17"/>
      <c r="RGO146" s="17"/>
      <c r="RGP146" s="17"/>
      <c r="RGQ146" s="17"/>
      <c r="RGR146" s="17"/>
      <c r="RGS146" s="17"/>
      <c r="RGT146" s="17"/>
      <c r="RGU146" s="17"/>
      <c r="RGV146" s="17"/>
      <c r="RGW146" s="17"/>
      <c r="RGX146" s="17"/>
      <c r="RGY146" s="17"/>
      <c r="RGZ146" s="17"/>
      <c r="RHA146" s="17"/>
      <c r="RHB146" s="17"/>
      <c r="RHC146" s="17"/>
      <c r="RHD146" s="17"/>
      <c r="RHE146" s="17"/>
      <c r="RHF146" s="17"/>
      <c r="RHG146" s="17"/>
      <c r="RHH146" s="17"/>
      <c r="RHI146" s="17"/>
      <c r="RHJ146" s="17"/>
      <c r="RHK146" s="17"/>
      <c r="RHL146" s="17"/>
      <c r="RHM146" s="17"/>
      <c r="RHN146" s="17"/>
      <c r="RHO146" s="17"/>
      <c r="RHP146" s="17"/>
      <c r="RHQ146" s="17"/>
      <c r="RHR146" s="17"/>
      <c r="RHS146" s="17"/>
      <c r="RHT146" s="17"/>
      <c r="RHU146" s="17"/>
      <c r="RHV146" s="17"/>
      <c r="RHW146" s="17"/>
      <c r="RHX146" s="17"/>
      <c r="RHY146" s="17"/>
      <c r="RHZ146" s="17"/>
      <c r="RIA146" s="17"/>
      <c r="RIB146" s="17"/>
      <c r="RIC146" s="17"/>
      <c r="RID146" s="17"/>
      <c r="RIE146" s="17"/>
      <c r="RIF146" s="17"/>
      <c r="RIG146" s="17"/>
      <c r="RIH146" s="17"/>
      <c r="RII146" s="17"/>
      <c r="RIJ146" s="17"/>
      <c r="RIK146" s="17"/>
      <c r="RIL146" s="17"/>
      <c r="RIM146" s="17"/>
      <c r="RIN146" s="17"/>
      <c r="RIO146" s="17"/>
      <c r="RIP146" s="17"/>
      <c r="RIQ146" s="17"/>
      <c r="RIR146" s="17"/>
      <c r="RIS146" s="17"/>
      <c r="RIT146" s="17"/>
      <c r="RIU146" s="17"/>
      <c r="RIV146" s="17"/>
      <c r="RIW146" s="17"/>
      <c r="RIX146" s="17"/>
      <c r="RIY146" s="17"/>
      <c r="RIZ146" s="17"/>
      <c r="RJA146" s="17"/>
      <c r="RJB146" s="17"/>
      <c r="RJC146" s="17"/>
      <c r="RJD146" s="17"/>
      <c r="RJE146" s="17"/>
      <c r="RJF146" s="17"/>
      <c r="RJG146" s="17"/>
      <c r="RJH146" s="17"/>
      <c r="RJI146" s="17"/>
      <c r="RJJ146" s="17"/>
      <c r="RJK146" s="17"/>
      <c r="RJL146" s="17"/>
      <c r="RJM146" s="17"/>
      <c r="RJN146" s="17"/>
      <c r="RJO146" s="17"/>
      <c r="RJP146" s="17"/>
      <c r="RJQ146" s="17"/>
      <c r="RJR146" s="17"/>
      <c r="RJS146" s="17"/>
      <c r="RJT146" s="17"/>
      <c r="RJU146" s="17"/>
      <c r="RJV146" s="17"/>
      <c r="RJW146" s="17"/>
      <c r="RJX146" s="17"/>
      <c r="RJY146" s="17"/>
      <c r="RJZ146" s="17"/>
      <c r="RKA146" s="17"/>
      <c r="RKB146" s="17"/>
      <c r="RKC146" s="17"/>
      <c r="RKD146" s="17"/>
      <c r="RKE146" s="17"/>
      <c r="RKF146" s="17"/>
      <c r="RKG146" s="17"/>
      <c r="RKH146" s="17"/>
      <c r="RKI146" s="17"/>
      <c r="RKJ146" s="17"/>
      <c r="RKK146" s="17"/>
      <c r="RKL146" s="17"/>
      <c r="RKM146" s="17"/>
      <c r="RKN146" s="17"/>
      <c r="RKO146" s="17"/>
      <c r="RKP146" s="17"/>
      <c r="RKQ146" s="17"/>
      <c r="RKR146" s="17"/>
      <c r="RKS146" s="17"/>
      <c r="RKT146" s="17"/>
      <c r="RKU146" s="17"/>
      <c r="RKV146" s="17"/>
      <c r="RKW146" s="17"/>
      <c r="RKX146" s="17"/>
      <c r="RKY146" s="17"/>
      <c r="RKZ146" s="17"/>
      <c r="RLA146" s="17"/>
      <c r="RLB146" s="17"/>
      <c r="RLC146" s="17"/>
      <c r="RLD146" s="17"/>
      <c r="RLE146" s="17"/>
      <c r="RLF146" s="17"/>
      <c r="RLG146" s="17"/>
      <c r="RLH146" s="17"/>
      <c r="RLI146" s="17"/>
      <c r="RLJ146" s="17"/>
      <c r="RLK146" s="17"/>
      <c r="RLL146" s="17"/>
      <c r="RLM146" s="17"/>
      <c r="RLN146" s="17"/>
      <c r="RLO146" s="17"/>
      <c r="RLP146" s="17"/>
      <c r="RLQ146" s="17"/>
      <c r="RLR146" s="17"/>
      <c r="RLS146" s="17"/>
      <c r="RLT146" s="17"/>
      <c r="RLU146" s="17"/>
      <c r="RLV146" s="17"/>
      <c r="RLW146" s="17"/>
      <c r="RLX146" s="17"/>
      <c r="RLY146" s="17"/>
      <c r="RLZ146" s="17"/>
      <c r="RMA146" s="17"/>
      <c r="RMB146" s="17"/>
      <c r="RMC146" s="17"/>
      <c r="RMD146" s="17"/>
      <c r="RME146" s="17"/>
      <c r="RMF146" s="17"/>
      <c r="RMG146" s="17"/>
      <c r="RMH146" s="17"/>
      <c r="RMI146" s="17"/>
      <c r="RMJ146" s="17"/>
      <c r="RMK146" s="17"/>
      <c r="RML146" s="17"/>
      <c r="RMM146" s="17"/>
      <c r="RMN146" s="17"/>
      <c r="RMO146" s="17"/>
      <c r="RMP146" s="17"/>
      <c r="RMQ146" s="17"/>
      <c r="RMR146" s="17"/>
      <c r="RMS146" s="17"/>
      <c r="RMT146" s="17"/>
      <c r="RMU146" s="17"/>
      <c r="RMV146" s="17"/>
      <c r="RMW146" s="17"/>
      <c r="RMX146" s="17"/>
      <c r="RMY146" s="17"/>
      <c r="RMZ146" s="17"/>
      <c r="RNA146" s="17"/>
      <c r="RNB146" s="17"/>
      <c r="RNC146" s="17"/>
      <c r="RND146" s="17"/>
      <c r="RNE146" s="17"/>
      <c r="RNF146" s="17"/>
      <c r="RNG146" s="17"/>
      <c r="RNH146" s="17"/>
      <c r="RNI146" s="17"/>
      <c r="RNJ146" s="17"/>
      <c r="RNK146" s="17"/>
      <c r="RNL146" s="17"/>
      <c r="RNM146" s="17"/>
      <c r="RNN146" s="17"/>
      <c r="RNO146" s="17"/>
      <c r="RNP146" s="17"/>
      <c r="RNQ146" s="17"/>
      <c r="RNR146" s="17"/>
      <c r="RNS146" s="17"/>
      <c r="RNT146" s="17"/>
      <c r="RNU146" s="17"/>
      <c r="RNV146" s="17"/>
      <c r="RNW146" s="17"/>
      <c r="RNX146" s="17"/>
      <c r="RNY146" s="17"/>
      <c r="RNZ146" s="17"/>
      <c r="ROA146" s="17"/>
      <c r="ROB146" s="17"/>
      <c r="ROC146" s="17"/>
      <c r="ROD146" s="17"/>
      <c r="ROE146" s="17"/>
      <c r="ROF146" s="17"/>
      <c r="ROG146" s="17"/>
      <c r="ROH146" s="17"/>
      <c r="ROI146" s="17"/>
      <c r="ROJ146" s="17"/>
      <c r="ROK146" s="17"/>
      <c r="ROL146" s="17"/>
      <c r="ROM146" s="17"/>
      <c r="RON146" s="17"/>
      <c r="ROO146" s="17"/>
      <c r="ROP146" s="17"/>
      <c r="ROQ146" s="17"/>
      <c r="ROR146" s="17"/>
      <c r="ROS146" s="17"/>
      <c r="ROT146" s="17"/>
      <c r="ROU146" s="17"/>
      <c r="ROV146" s="17"/>
      <c r="ROW146" s="17"/>
      <c r="ROX146" s="17"/>
      <c r="ROY146" s="17"/>
      <c r="ROZ146" s="17"/>
      <c r="RPA146" s="17"/>
      <c r="RPB146" s="17"/>
      <c r="RPC146" s="17"/>
      <c r="RPD146" s="17"/>
      <c r="RPE146" s="17"/>
      <c r="RPF146" s="17"/>
      <c r="RPG146" s="17"/>
      <c r="RPH146" s="17"/>
      <c r="RPI146" s="17"/>
      <c r="RPJ146" s="17"/>
      <c r="RPK146" s="17"/>
      <c r="RPL146" s="17"/>
      <c r="RPM146" s="17"/>
      <c r="RPN146" s="17"/>
      <c r="RPO146" s="17"/>
      <c r="RPP146" s="17"/>
      <c r="RPQ146" s="17"/>
      <c r="RPR146" s="17"/>
      <c r="RPS146" s="17"/>
      <c r="RPT146" s="17"/>
      <c r="RPU146" s="17"/>
      <c r="RPV146" s="17"/>
      <c r="RPW146" s="17"/>
      <c r="RPX146" s="17"/>
      <c r="RPY146" s="17"/>
      <c r="RPZ146" s="17"/>
      <c r="RQA146" s="17"/>
      <c r="RQB146" s="17"/>
      <c r="RQC146" s="17"/>
      <c r="RQD146" s="17"/>
      <c r="RQE146" s="17"/>
      <c r="RQF146" s="17"/>
      <c r="RQG146" s="17"/>
      <c r="RQH146" s="17"/>
      <c r="RQI146" s="17"/>
      <c r="RQJ146" s="17"/>
      <c r="RQK146" s="17"/>
      <c r="RQL146" s="17"/>
      <c r="RQM146" s="17"/>
      <c r="RQN146" s="17"/>
      <c r="RQO146" s="17"/>
      <c r="RQP146" s="17"/>
      <c r="RQQ146" s="17"/>
      <c r="RQR146" s="17"/>
      <c r="RQS146" s="17"/>
      <c r="RQT146" s="17"/>
      <c r="RQU146" s="17"/>
      <c r="RQV146" s="17"/>
      <c r="RQW146" s="17"/>
      <c r="RQX146" s="17"/>
      <c r="RQY146" s="17"/>
      <c r="RQZ146" s="17"/>
      <c r="RRA146" s="17"/>
      <c r="RRB146" s="17"/>
      <c r="RRC146" s="17"/>
      <c r="RRD146" s="17"/>
      <c r="RRE146" s="17"/>
      <c r="RRF146" s="17"/>
      <c r="RRG146" s="17"/>
      <c r="RRH146" s="17"/>
      <c r="RRI146" s="17"/>
      <c r="RRJ146" s="17"/>
      <c r="RRK146" s="17"/>
      <c r="RRL146" s="17"/>
      <c r="RRM146" s="17"/>
      <c r="RRN146" s="17"/>
      <c r="RRO146" s="17"/>
      <c r="RRP146" s="17"/>
      <c r="RRQ146" s="17"/>
      <c r="RRR146" s="17"/>
      <c r="RRS146" s="17"/>
      <c r="RRT146" s="17"/>
      <c r="RRU146" s="17"/>
      <c r="RRV146" s="17"/>
      <c r="RRW146" s="17"/>
      <c r="RRX146" s="17"/>
      <c r="RRY146" s="17"/>
      <c r="RRZ146" s="17"/>
      <c r="RSA146" s="17"/>
      <c r="RSB146" s="17"/>
      <c r="RSC146" s="17"/>
      <c r="RSD146" s="17"/>
      <c r="RSE146" s="17"/>
      <c r="RSF146" s="17"/>
      <c r="RSG146" s="17"/>
      <c r="RSH146" s="17"/>
      <c r="RSI146" s="17"/>
      <c r="RSJ146" s="17"/>
      <c r="RSK146" s="17"/>
      <c r="RSL146" s="17"/>
      <c r="RSM146" s="17"/>
      <c r="RSN146" s="17"/>
      <c r="RSO146" s="17"/>
      <c r="RSP146" s="17"/>
      <c r="RSQ146" s="17"/>
      <c r="RSR146" s="17"/>
      <c r="RSS146" s="17"/>
      <c r="RST146" s="17"/>
      <c r="RSU146" s="17"/>
      <c r="RSV146" s="17"/>
      <c r="RSW146" s="17"/>
      <c r="RSX146" s="17"/>
      <c r="RSY146" s="17"/>
      <c r="RSZ146" s="17"/>
      <c r="RTA146" s="17"/>
      <c r="RTB146" s="17"/>
      <c r="RTC146" s="17"/>
      <c r="RTD146" s="17"/>
      <c r="RTE146" s="17"/>
      <c r="RTF146" s="17"/>
      <c r="RTG146" s="17"/>
      <c r="RTH146" s="17"/>
      <c r="RTI146" s="17"/>
      <c r="RTJ146" s="17"/>
      <c r="RTK146" s="17"/>
      <c r="RTL146" s="17"/>
      <c r="RTM146" s="17"/>
      <c r="RTN146" s="17"/>
      <c r="RTO146" s="17"/>
      <c r="RTP146" s="17"/>
      <c r="RTQ146" s="17"/>
      <c r="RTR146" s="17"/>
      <c r="RTS146" s="17"/>
      <c r="RTT146" s="17"/>
      <c r="RTU146" s="17"/>
      <c r="RTV146" s="17"/>
      <c r="RTW146" s="17"/>
      <c r="RTX146" s="17"/>
      <c r="RTY146" s="17"/>
      <c r="RTZ146" s="17"/>
      <c r="RUA146" s="17"/>
      <c r="RUB146" s="17"/>
      <c r="RUC146" s="17"/>
      <c r="RUD146" s="17"/>
      <c r="RUE146" s="17"/>
      <c r="RUF146" s="17"/>
      <c r="RUG146" s="17"/>
      <c r="RUH146" s="17"/>
      <c r="RUI146" s="17"/>
      <c r="RUJ146" s="17"/>
      <c r="RUK146" s="17"/>
      <c r="RUL146" s="17"/>
      <c r="RUM146" s="17"/>
      <c r="RUN146" s="17"/>
      <c r="RUO146" s="17"/>
      <c r="RUP146" s="17"/>
      <c r="RUQ146" s="17"/>
      <c r="RUR146" s="17"/>
      <c r="RUS146" s="17"/>
      <c r="RUT146" s="17"/>
      <c r="RUU146" s="17"/>
      <c r="RUV146" s="17"/>
      <c r="RUW146" s="17"/>
      <c r="RUX146" s="17"/>
      <c r="RUY146" s="17"/>
      <c r="RUZ146" s="17"/>
      <c r="RVA146" s="17"/>
      <c r="RVB146" s="17"/>
      <c r="RVC146" s="17"/>
      <c r="RVD146" s="17"/>
      <c r="RVE146" s="17"/>
      <c r="RVF146" s="17"/>
      <c r="RVG146" s="17"/>
      <c r="RVH146" s="17"/>
      <c r="RVI146" s="17"/>
      <c r="RVJ146" s="17"/>
      <c r="RVK146" s="17"/>
      <c r="RVL146" s="17"/>
      <c r="RVM146" s="17"/>
      <c r="RVN146" s="17"/>
      <c r="RVO146" s="17"/>
      <c r="RVP146" s="17"/>
      <c r="RVQ146" s="17"/>
      <c r="RVR146" s="17"/>
      <c r="RVS146" s="17"/>
      <c r="RVT146" s="17"/>
      <c r="RVU146" s="17"/>
      <c r="RVV146" s="17"/>
      <c r="RVW146" s="17"/>
      <c r="RVX146" s="17"/>
      <c r="RVY146" s="17"/>
      <c r="RVZ146" s="17"/>
      <c r="RWA146" s="17"/>
      <c r="RWB146" s="17"/>
      <c r="RWC146" s="17"/>
      <c r="RWD146" s="17"/>
      <c r="RWE146" s="17"/>
      <c r="RWF146" s="17"/>
      <c r="RWG146" s="17"/>
      <c r="RWH146" s="17"/>
      <c r="RWI146" s="17"/>
      <c r="RWJ146" s="17"/>
      <c r="RWK146" s="17"/>
      <c r="RWL146" s="17"/>
      <c r="RWM146" s="17"/>
      <c r="RWN146" s="17"/>
      <c r="RWO146" s="17"/>
      <c r="RWP146" s="17"/>
      <c r="RWQ146" s="17"/>
      <c r="RWR146" s="17"/>
      <c r="RWS146" s="17"/>
      <c r="RWT146" s="17"/>
      <c r="RWU146" s="17"/>
      <c r="RWV146" s="17"/>
      <c r="RWW146" s="17"/>
      <c r="RWX146" s="17"/>
      <c r="RWY146" s="17"/>
      <c r="RWZ146" s="17"/>
      <c r="RXA146" s="17"/>
      <c r="RXB146" s="17"/>
      <c r="RXC146" s="17"/>
      <c r="RXD146" s="17"/>
      <c r="RXE146" s="17"/>
      <c r="RXF146" s="17"/>
      <c r="RXG146" s="17"/>
      <c r="RXH146" s="17"/>
      <c r="RXI146" s="17"/>
      <c r="RXJ146" s="17"/>
      <c r="RXK146" s="17"/>
      <c r="RXL146" s="17"/>
      <c r="RXM146" s="17"/>
      <c r="RXN146" s="17"/>
      <c r="RXO146" s="17"/>
      <c r="RXP146" s="17"/>
      <c r="RXQ146" s="17"/>
      <c r="RXR146" s="17"/>
      <c r="RXS146" s="17"/>
      <c r="RXT146" s="17"/>
      <c r="RXU146" s="17"/>
      <c r="RXV146" s="17"/>
      <c r="RXW146" s="17"/>
      <c r="RXX146" s="17"/>
      <c r="RXY146" s="17"/>
      <c r="RXZ146" s="17"/>
      <c r="RYA146" s="17"/>
      <c r="RYB146" s="17"/>
      <c r="RYC146" s="17"/>
      <c r="RYD146" s="17"/>
      <c r="RYE146" s="17"/>
      <c r="RYF146" s="17"/>
      <c r="RYG146" s="17"/>
      <c r="RYH146" s="17"/>
      <c r="RYI146" s="17"/>
      <c r="RYJ146" s="17"/>
      <c r="RYK146" s="17"/>
      <c r="RYL146" s="17"/>
      <c r="RYM146" s="17"/>
      <c r="RYN146" s="17"/>
      <c r="RYO146" s="17"/>
      <c r="RYP146" s="17"/>
      <c r="RYQ146" s="17"/>
      <c r="RYR146" s="17"/>
      <c r="RYS146" s="17"/>
      <c r="RYT146" s="17"/>
      <c r="RYU146" s="17"/>
      <c r="RYV146" s="17"/>
      <c r="RYW146" s="17"/>
      <c r="RYX146" s="17"/>
      <c r="RYY146" s="17"/>
      <c r="RYZ146" s="17"/>
      <c r="RZA146" s="17"/>
      <c r="RZB146" s="17"/>
      <c r="RZC146" s="17"/>
      <c r="RZD146" s="17"/>
      <c r="RZE146" s="17"/>
      <c r="RZF146" s="17"/>
      <c r="RZG146" s="17"/>
      <c r="RZH146" s="17"/>
      <c r="RZI146" s="17"/>
      <c r="RZJ146" s="17"/>
      <c r="RZK146" s="17"/>
      <c r="RZL146" s="17"/>
      <c r="RZM146" s="17"/>
      <c r="RZN146" s="17"/>
      <c r="RZO146" s="17"/>
      <c r="RZP146" s="17"/>
      <c r="RZQ146" s="17"/>
      <c r="RZR146" s="17"/>
      <c r="RZS146" s="17"/>
      <c r="RZT146" s="17"/>
      <c r="RZU146" s="17"/>
      <c r="RZV146" s="17"/>
      <c r="RZW146" s="17"/>
      <c r="RZX146" s="17"/>
      <c r="RZY146" s="17"/>
      <c r="RZZ146" s="17"/>
      <c r="SAA146" s="17"/>
      <c r="SAB146" s="17"/>
      <c r="SAC146" s="17"/>
      <c r="SAD146" s="17"/>
      <c r="SAE146" s="17"/>
      <c r="SAF146" s="17"/>
      <c r="SAG146" s="17"/>
      <c r="SAH146" s="17"/>
      <c r="SAI146" s="17"/>
      <c r="SAJ146" s="17"/>
      <c r="SAK146" s="17"/>
      <c r="SAL146" s="17"/>
      <c r="SAM146" s="17"/>
      <c r="SAN146" s="17"/>
      <c r="SAO146" s="17"/>
      <c r="SAP146" s="17"/>
      <c r="SAQ146" s="17"/>
      <c r="SAR146" s="17"/>
      <c r="SAS146" s="17"/>
      <c r="SAT146" s="17"/>
      <c r="SAU146" s="17"/>
      <c r="SAV146" s="17"/>
      <c r="SAW146" s="17"/>
      <c r="SAX146" s="17"/>
      <c r="SAY146" s="17"/>
      <c r="SAZ146" s="17"/>
      <c r="SBA146" s="17"/>
      <c r="SBB146" s="17"/>
      <c r="SBC146" s="17"/>
      <c r="SBD146" s="17"/>
      <c r="SBE146" s="17"/>
      <c r="SBF146" s="17"/>
      <c r="SBG146" s="17"/>
      <c r="SBH146" s="17"/>
      <c r="SBI146" s="17"/>
      <c r="SBJ146" s="17"/>
      <c r="SBK146" s="17"/>
      <c r="SBL146" s="17"/>
      <c r="SBM146" s="17"/>
      <c r="SBN146" s="17"/>
      <c r="SBO146" s="17"/>
      <c r="SBP146" s="17"/>
      <c r="SBQ146" s="17"/>
      <c r="SBR146" s="17"/>
      <c r="SBS146" s="17"/>
      <c r="SBT146" s="17"/>
      <c r="SBU146" s="17"/>
      <c r="SBV146" s="17"/>
      <c r="SBW146" s="17"/>
      <c r="SBX146" s="17"/>
      <c r="SBY146" s="17"/>
      <c r="SBZ146" s="17"/>
      <c r="SCA146" s="17"/>
      <c r="SCB146" s="17"/>
      <c r="SCC146" s="17"/>
      <c r="SCD146" s="17"/>
      <c r="SCE146" s="17"/>
      <c r="SCF146" s="17"/>
      <c r="SCG146" s="17"/>
      <c r="SCH146" s="17"/>
      <c r="SCI146" s="17"/>
      <c r="SCJ146" s="17"/>
      <c r="SCK146" s="17"/>
      <c r="SCL146" s="17"/>
      <c r="SCM146" s="17"/>
      <c r="SCN146" s="17"/>
      <c r="SCO146" s="17"/>
      <c r="SCP146" s="17"/>
      <c r="SCQ146" s="17"/>
      <c r="SCR146" s="17"/>
      <c r="SCS146" s="17"/>
      <c r="SCT146" s="17"/>
      <c r="SCU146" s="17"/>
      <c r="SCV146" s="17"/>
      <c r="SCW146" s="17"/>
      <c r="SCX146" s="17"/>
      <c r="SCY146" s="17"/>
      <c r="SCZ146" s="17"/>
      <c r="SDA146" s="17"/>
      <c r="SDB146" s="17"/>
      <c r="SDC146" s="17"/>
      <c r="SDD146" s="17"/>
      <c r="SDE146" s="17"/>
      <c r="SDF146" s="17"/>
      <c r="SDG146" s="17"/>
      <c r="SDH146" s="17"/>
      <c r="SDI146" s="17"/>
      <c r="SDJ146" s="17"/>
      <c r="SDK146" s="17"/>
      <c r="SDL146" s="17"/>
      <c r="SDM146" s="17"/>
      <c r="SDN146" s="17"/>
      <c r="SDO146" s="17"/>
      <c r="SDP146" s="17"/>
      <c r="SDQ146" s="17"/>
      <c r="SDR146" s="17"/>
      <c r="SDS146" s="17"/>
      <c r="SDT146" s="17"/>
      <c r="SDU146" s="17"/>
      <c r="SDV146" s="17"/>
      <c r="SDW146" s="17"/>
      <c r="SDX146" s="17"/>
      <c r="SDY146" s="17"/>
      <c r="SDZ146" s="17"/>
      <c r="SEA146" s="17"/>
      <c r="SEB146" s="17"/>
      <c r="SEC146" s="17"/>
      <c r="SED146" s="17"/>
      <c r="SEE146" s="17"/>
      <c r="SEF146" s="17"/>
      <c r="SEG146" s="17"/>
      <c r="SEH146" s="17"/>
      <c r="SEI146" s="17"/>
      <c r="SEJ146" s="17"/>
      <c r="SEK146" s="17"/>
      <c r="SEL146" s="17"/>
      <c r="SEM146" s="17"/>
      <c r="SEN146" s="17"/>
      <c r="SEO146" s="17"/>
      <c r="SEP146" s="17"/>
      <c r="SEQ146" s="17"/>
      <c r="SER146" s="17"/>
      <c r="SES146" s="17"/>
      <c r="SET146" s="17"/>
      <c r="SEU146" s="17"/>
      <c r="SEV146" s="17"/>
      <c r="SEW146" s="17"/>
      <c r="SEX146" s="17"/>
      <c r="SEY146" s="17"/>
      <c r="SEZ146" s="17"/>
      <c r="SFA146" s="17"/>
      <c r="SFB146" s="17"/>
      <c r="SFC146" s="17"/>
      <c r="SFD146" s="17"/>
      <c r="SFE146" s="17"/>
      <c r="SFF146" s="17"/>
      <c r="SFG146" s="17"/>
      <c r="SFH146" s="17"/>
      <c r="SFI146" s="17"/>
      <c r="SFJ146" s="17"/>
      <c r="SFK146" s="17"/>
      <c r="SFL146" s="17"/>
      <c r="SFM146" s="17"/>
      <c r="SFN146" s="17"/>
      <c r="SFO146" s="17"/>
      <c r="SFP146" s="17"/>
      <c r="SFQ146" s="17"/>
      <c r="SFR146" s="17"/>
      <c r="SFS146" s="17"/>
      <c r="SFT146" s="17"/>
      <c r="SFU146" s="17"/>
      <c r="SFV146" s="17"/>
      <c r="SFW146" s="17"/>
      <c r="SFX146" s="17"/>
      <c r="SFY146" s="17"/>
      <c r="SFZ146" s="17"/>
      <c r="SGA146" s="17"/>
      <c r="SGB146" s="17"/>
      <c r="SGC146" s="17"/>
      <c r="SGD146" s="17"/>
      <c r="SGE146" s="17"/>
      <c r="SGF146" s="17"/>
      <c r="SGG146" s="17"/>
      <c r="SGH146" s="17"/>
      <c r="SGI146" s="17"/>
      <c r="SGJ146" s="17"/>
      <c r="SGK146" s="17"/>
      <c r="SGL146" s="17"/>
      <c r="SGM146" s="17"/>
      <c r="SGN146" s="17"/>
      <c r="SGO146" s="17"/>
      <c r="SGP146" s="17"/>
      <c r="SGQ146" s="17"/>
      <c r="SGR146" s="17"/>
      <c r="SGS146" s="17"/>
      <c r="SGT146" s="17"/>
      <c r="SGU146" s="17"/>
      <c r="SGV146" s="17"/>
      <c r="SGW146" s="17"/>
      <c r="SGX146" s="17"/>
      <c r="SGY146" s="17"/>
      <c r="SGZ146" s="17"/>
      <c r="SHA146" s="17"/>
      <c r="SHB146" s="17"/>
      <c r="SHC146" s="17"/>
      <c r="SHD146" s="17"/>
      <c r="SHE146" s="17"/>
      <c r="SHF146" s="17"/>
      <c r="SHG146" s="17"/>
      <c r="SHH146" s="17"/>
      <c r="SHI146" s="17"/>
      <c r="SHJ146" s="17"/>
      <c r="SHK146" s="17"/>
      <c r="SHL146" s="17"/>
      <c r="SHM146" s="17"/>
      <c r="SHN146" s="17"/>
      <c r="SHO146" s="17"/>
      <c r="SHP146" s="17"/>
      <c r="SHQ146" s="17"/>
      <c r="SHR146" s="17"/>
      <c r="SHS146" s="17"/>
      <c r="SHT146" s="17"/>
      <c r="SHU146" s="17"/>
      <c r="SHV146" s="17"/>
      <c r="SHW146" s="17"/>
      <c r="SHX146" s="17"/>
      <c r="SHY146" s="17"/>
      <c r="SHZ146" s="17"/>
      <c r="SIA146" s="17"/>
      <c r="SIB146" s="17"/>
      <c r="SIC146" s="17"/>
      <c r="SID146" s="17"/>
      <c r="SIE146" s="17"/>
      <c r="SIF146" s="17"/>
      <c r="SIG146" s="17"/>
      <c r="SIH146" s="17"/>
      <c r="SII146" s="17"/>
      <c r="SIJ146" s="17"/>
      <c r="SIK146" s="17"/>
      <c r="SIL146" s="17"/>
      <c r="SIM146" s="17"/>
      <c r="SIN146" s="17"/>
      <c r="SIO146" s="17"/>
      <c r="SIP146" s="17"/>
      <c r="SIQ146" s="17"/>
      <c r="SIR146" s="17"/>
      <c r="SIS146" s="17"/>
      <c r="SIT146" s="17"/>
      <c r="SIU146" s="17"/>
      <c r="SIV146" s="17"/>
      <c r="SIW146" s="17"/>
      <c r="SIX146" s="17"/>
      <c r="SIY146" s="17"/>
      <c r="SIZ146" s="17"/>
      <c r="SJA146" s="17"/>
      <c r="SJB146" s="17"/>
      <c r="SJC146" s="17"/>
      <c r="SJD146" s="17"/>
      <c r="SJE146" s="17"/>
      <c r="SJF146" s="17"/>
      <c r="SJG146" s="17"/>
      <c r="SJH146" s="17"/>
      <c r="SJI146" s="17"/>
      <c r="SJJ146" s="17"/>
      <c r="SJK146" s="17"/>
      <c r="SJL146" s="17"/>
      <c r="SJM146" s="17"/>
      <c r="SJN146" s="17"/>
      <c r="SJO146" s="17"/>
      <c r="SJP146" s="17"/>
      <c r="SJQ146" s="17"/>
      <c r="SJR146" s="17"/>
      <c r="SJS146" s="17"/>
      <c r="SJT146" s="17"/>
      <c r="SJU146" s="17"/>
      <c r="SJV146" s="17"/>
      <c r="SJW146" s="17"/>
      <c r="SJX146" s="17"/>
      <c r="SJY146" s="17"/>
      <c r="SJZ146" s="17"/>
      <c r="SKA146" s="17"/>
      <c r="SKB146" s="17"/>
      <c r="SKC146" s="17"/>
      <c r="SKD146" s="17"/>
      <c r="SKE146" s="17"/>
      <c r="SKF146" s="17"/>
      <c r="SKG146" s="17"/>
      <c r="SKH146" s="17"/>
      <c r="SKI146" s="17"/>
      <c r="SKJ146" s="17"/>
      <c r="SKK146" s="17"/>
      <c r="SKL146" s="17"/>
      <c r="SKM146" s="17"/>
      <c r="SKN146" s="17"/>
      <c r="SKO146" s="17"/>
      <c r="SKP146" s="17"/>
      <c r="SKQ146" s="17"/>
      <c r="SKR146" s="17"/>
      <c r="SKS146" s="17"/>
      <c r="SKT146" s="17"/>
      <c r="SKU146" s="17"/>
      <c r="SKV146" s="17"/>
      <c r="SKW146" s="17"/>
      <c r="SKX146" s="17"/>
      <c r="SKY146" s="17"/>
      <c r="SKZ146" s="17"/>
      <c r="SLA146" s="17"/>
      <c r="SLB146" s="17"/>
      <c r="SLC146" s="17"/>
      <c r="SLD146" s="17"/>
      <c r="SLE146" s="17"/>
      <c r="SLF146" s="17"/>
      <c r="SLG146" s="17"/>
      <c r="SLH146" s="17"/>
      <c r="SLI146" s="17"/>
      <c r="SLJ146" s="17"/>
      <c r="SLK146" s="17"/>
      <c r="SLL146" s="17"/>
      <c r="SLM146" s="17"/>
      <c r="SLN146" s="17"/>
      <c r="SLO146" s="17"/>
      <c r="SLP146" s="17"/>
      <c r="SLQ146" s="17"/>
      <c r="SLR146" s="17"/>
      <c r="SLS146" s="17"/>
      <c r="SLT146" s="17"/>
      <c r="SLU146" s="17"/>
      <c r="SLV146" s="17"/>
      <c r="SLW146" s="17"/>
      <c r="SLX146" s="17"/>
      <c r="SLY146" s="17"/>
      <c r="SLZ146" s="17"/>
      <c r="SMA146" s="17"/>
      <c r="SMB146" s="17"/>
      <c r="SMC146" s="17"/>
      <c r="SMD146" s="17"/>
      <c r="SME146" s="17"/>
      <c r="SMF146" s="17"/>
      <c r="SMG146" s="17"/>
      <c r="SMH146" s="17"/>
      <c r="SMI146" s="17"/>
      <c r="SMJ146" s="17"/>
      <c r="SMK146" s="17"/>
      <c r="SML146" s="17"/>
      <c r="SMM146" s="17"/>
      <c r="SMN146" s="17"/>
      <c r="SMO146" s="17"/>
      <c r="SMP146" s="17"/>
      <c r="SMQ146" s="17"/>
      <c r="SMR146" s="17"/>
      <c r="SMS146" s="17"/>
      <c r="SMT146" s="17"/>
      <c r="SMU146" s="17"/>
      <c r="SMV146" s="17"/>
      <c r="SMW146" s="17"/>
      <c r="SMX146" s="17"/>
      <c r="SMY146" s="17"/>
      <c r="SMZ146" s="17"/>
      <c r="SNA146" s="17"/>
      <c r="SNB146" s="17"/>
      <c r="SNC146" s="17"/>
      <c r="SND146" s="17"/>
      <c r="SNE146" s="17"/>
      <c r="SNF146" s="17"/>
      <c r="SNG146" s="17"/>
      <c r="SNH146" s="17"/>
      <c r="SNI146" s="17"/>
      <c r="SNJ146" s="17"/>
      <c r="SNK146" s="17"/>
      <c r="SNL146" s="17"/>
      <c r="SNM146" s="17"/>
      <c r="SNN146" s="17"/>
      <c r="SNO146" s="17"/>
      <c r="SNP146" s="17"/>
      <c r="SNQ146" s="17"/>
      <c r="SNR146" s="17"/>
      <c r="SNS146" s="17"/>
      <c r="SNT146" s="17"/>
      <c r="SNU146" s="17"/>
      <c r="SNV146" s="17"/>
      <c r="SNW146" s="17"/>
      <c r="SNX146" s="17"/>
      <c r="SNY146" s="17"/>
      <c r="SNZ146" s="17"/>
      <c r="SOA146" s="17"/>
      <c r="SOB146" s="17"/>
      <c r="SOC146" s="17"/>
      <c r="SOD146" s="17"/>
      <c r="SOE146" s="17"/>
      <c r="SOF146" s="17"/>
      <c r="SOG146" s="17"/>
      <c r="SOH146" s="17"/>
      <c r="SOI146" s="17"/>
      <c r="SOJ146" s="17"/>
      <c r="SOK146" s="17"/>
      <c r="SOL146" s="17"/>
      <c r="SOM146" s="17"/>
      <c r="SON146" s="17"/>
      <c r="SOO146" s="17"/>
      <c r="SOP146" s="17"/>
      <c r="SOQ146" s="17"/>
      <c r="SOR146" s="17"/>
      <c r="SOS146" s="17"/>
      <c r="SOT146" s="17"/>
      <c r="SOU146" s="17"/>
      <c r="SOV146" s="17"/>
      <c r="SOW146" s="17"/>
      <c r="SOX146" s="17"/>
      <c r="SOY146" s="17"/>
      <c r="SOZ146" s="17"/>
      <c r="SPA146" s="17"/>
      <c r="SPB146" s="17"/>
      <c r="SPC146" s="17"/>
      <c r="SPD146" s="17"/>
      <c r="SPE146" s="17"/>
      <c r="SPF146" s="17"/>
      <c r="SPG146" s="17"/>
      <c r="SPH146" s="17"/>
      <c r="SPI146" s="17"/>
      <c r="SPJ146" s="17"/>
      <c r="SPK146" s="17"/>
      <c r="SPL146" s="17"/>
      <c r="SPM146" s="17"/>
      <c r="SPN146" s="17"/>
      <c r="SPO146" s="17"/>
      <c r="SPP146" s="17"/>
      <c r="SPQ146" s="17"/>
      <c r="SPR146" s="17"/>
      <c r="SPS146" s="17"/>
      <c r="SPT146" s="17"/>
      <c r="SPU146" s="17"/>
      <c r="SPV146" s="17"/>
      <c r="SPW146" s="17"/>
      <c r="SPX146" s="17"/>
      <c r="SPY146" s="17"/>
      <c r="SPZ146" s="17"/>
      <c r="SQA146" s="17"/>
      <c r="SQB146" s="17"/>
      <c r="SQC146" s="17"/>
      <c r="SQD146" s="17"/>
      <c r="SQE146" s="17"/>
      <c r="SQF146" s="17"/>
      <c r="SQG146" s="17"/>
      <c r="SQH146" s="17"/>
      <c r="SQI146" s="17"/>
      <c r="SQJ146" s="17"/>
      <c r="SQK146" s="17"/>
      <c r="SQL146" s="17"/>
      <c r="SQM146" s="17"/>
      <c r="SQN146" s="17"/>
      <c r="SQO146" s="17"/>
      <c r="SQP146" s="17"/>
      <c r="SQQ146" s="17"/>
      <c r="SQR146" s="17"/>
      <c r="SQS146" s="17"/>
      <c r="SQT146" s="17"/>
      <c r="SQU146" s="17"/>
      <c r="SQV146" s="17"/>
      <c r="SQW146" s="17"/>
      <c r="SQX146" s="17"/>
      <c r="SQY146" s="17"/>
      <c r="SQZ146" s="17"/>
      <c r="SRA146" s="17"/>
      <c r="SRB146" s="17"/>
      <c r="SRC146" s="17"/>
      <c r="SRD146" s="17"/>
      <c r="SRE146" s="17"/>
      <c r="SRF146" s="17"/>
      <c r="SRG146" s="17"/>
      <c r="SRH146" s="17"/>
      <c r="SRI146" s="17"/>
      <c r="SRJ146" s="17"/>
      <c r="SRK146" s="17"/>
      <c r="SRL146" s="17"/>
      <c r="SRM146" s="17"/>
      <c r="SRN146" s="17"/>
      <c r="SRO146" s="17"/>
      <c r="SRP146" s="17"/>
      <c r="SRQ146" s="17"/>
      <c r="SRR146" s="17"/>
      <c r="SRS146" s="17"/>
      <c r="SRT146" s="17"/>
      <c r="SRU146" s="17"/>
      <c r="SRV146" s="17"/>
      <c r="SRW146" s="17"/>
      <c r="SRX146" s="17"/>
      <c r="SRY146" s="17"/>
      <c r="SRZ146" s="17"/>
      <c r="SSA146" s="17"/>
      <c r="SSB146" s="17"/>
      <c r="SSC146" s="17"/>
      <c r="SSD146" s="17"/>
      <c r="SSE146" s="17"/>
      <c r="SSF146" s="17"/>
      <c r="SSG146" s="17"/>
      <c r="SSH146" s="17"/>
      <c r="SSI146" s="17"/>
      <c r="SSJ146" s="17"/>
      <c r="SSK146" s="17"/>
      <c r="SSL146" s="17"/>
      <c r="SSM146" s="17"/>
      <c r="SSN146" s="17"/>
      <c r="SSO146" s="17"/>
      <c r="SSP146" s="17"/>
      <c r="SSQ146" s="17"/>
      <c r="SSR146" s="17"/>
      <c r="SSS146" s="17"/>
      <c r="SST146" s="17"/>
      <c r="SSU146" s="17"/>
      <c r="SSV146" s="17"/>
      <c r="SSW146" s="17"/>
      <c r="SSX146" s="17"/>
      <c r="SSY146" s="17"/>
      <c r="SSZ146" s="17"/>
      <c r="STA146" s="17"/>
      <c r="STB146" s="17"/>
      <c r="STC146" s="17"/>
      <c r="STD146" s="17"/>
      <c r="STE146" s="17"/>
      <c r="STF146" s="17"/>
      <c r="STG146" s="17"/>
      <c r="STH146" s="17"/>
      <c r="STI146" s="17"/>
      <c r="STJ146" s="17"/>
      <c r="STK146" s="17"/>
      <c r="STL146" s="17"/>
      <c r="STM146" s="17"/>
      <c r="STN146" s="17"/>
      <c r="STO146" s="17"/>
      <c r="STP146" s="17"/>
      <c r="STQ146" s="17"/>
      <c r="STR146" s="17"/>
      <c r="STS146" s="17"/>
      <c r="STT146" s="17"/>
      <c r="STU146" s="17"/>
      <c r="STV146" s="17"/>
      <c r="STW146" s="17"/>
      <c r="STX146" s="17"/>
      <c r="STY146" s="17"/>
      <c r="STZ146" s="17"/>
      <c r="SUA146" s="17"/>
      <c r="SUB146" s="17"/>
      <c r="SUC146" s="17"/>
      <c r="SUD146" s="17"/>
      <c r="SUE146" s="17"/>
      <c r="SUF146" s="17"/>
      <c r="SUG146" s="17"/>
      <c r="SUH146" s="17"/>
      <c r="SUI146" s="17"/>
      <c r="SUJ146" s="17"/>
      <c r="SUK146" s="17"/>
      <c r="SUL146" s="17"/>
      <c r="SUM146" s="17"/>
      <c r="SUN146" s="17"/>
      <c r="SUO146" s="17"/>
      <c r="SUP146" s="17"/>
      <c r="SUQ146" s="17"/>
      <c r="SUR146" s="17"/>
      <c r="SUS146" s="17"/>
      <c r="SUT146" s="17"/>
      <c r="SUU146" s="17"/>
      <c r="SUV146" s="17"/>
      <c r="SUW146" s="17"/>
      <c r="SUX146" s="17"/>
      <c r="SUY146" s="17"/>
      <c r="SUZ146" s="17"/>
      <c r="SVA146" s="17"/>
      <c r="SVB146" s="17"/>
      <c r="SVC146" s="17"/>
      <c r="SVD146" s="17"/>
      <c r="SVE146" s="17"/>
      <c r="SVF146" s="17"/>
      <c r="SVG146" s="17"/>
      <c r="SVH146" s="17"/>
      <c r="SVI146" s="17"/>
      <c r="SVJ146" s="17"/>
      <c r="SVK146" s="17"/>
      <c r="SVL146" s="17"/>
      <c r="SVM146" s="17"/>
      <c r="SVN146" s="17"/>
      <c r="SVO146" s="17"/>
      <c r="SVP146" s="17"/>
      <c r="SVQ146" s="17"/>
      <c r="SVR146" s="17"/>
      <c r="SVS146" s="17"/>
      <c r="SVT146" s="17"/>
      <c r="SVU146" s="17"/>
      <c r="SVV146" s="17"/>
      <c r="SVW146" s="17"/>
      <c r="SVX146" s="17"/>
      <c r="SVY146" s="17"/>
      <c r="SVZ146" s="17"/>
      <c r="SWA146" s="17"/>
      <c r="SWB146" s="17"/>
      <c r="SWC146" s="17"/>
      <c r="SWD146" s="17"/>
      <c r="SWE146" s="17"/>
      <c r="SWF146" s="17"/>
      <c r="SWG146" s="17"/>
      <c r="SWH146" s="17"/>
      <c r="SWI146" s="17"/>
      <c r="SWJ146" s="17"/>
      <c r="SWK146" s="17"/>
      <c r="SWL146" s="17"/>
      <c r="SWM146" s="17"/>
      <c r="SWN146" s="17"/>
      <c r="SWO146" s="17"/>
      <c r="SWP146" s="17"/>
      <c r="SWQ146" s="17"/>
      <c r="SWR146" s="17"/>
      <c r="SWS146" s="17"/>
      <c r="SWT146" s="17"/>
      <c r="SWU146" s="17"/>
      <c r="SWV146" s="17"/>
      <c r="SWW146" s="17"/>
      <c r="SWX146" s="17"/>
      <c r="SWY146" s="17"/>
      <c r="SWZ146" s="17"/>
      <c r="SXA146" s="17"/>
      <c r="SXB146" s="17"/>
      <c r="SXC146" s="17"/>
      <c r="SXD146" s="17"/>
      <c r="SXE146" s="17"/>
      <c r="SXF146" s="17"/>
      <c r="SXG146" s="17"/>
      <c r="SXH146" s="17"/>
      <c r="SXI146" s="17"/>
      <c r="SXJ146" s="17"/>
      <c r="SXK146" s="17"/>
      <c r="SXL146" s="17"/>
      <c r="SXM146" s="17"/>
      <c r="SXN146" s="17"/>
      <c r="SXO146" s="17"/>
      <c r="SXP146" s="17"/>
      <c r="SXQ146" s="17"/>
      <c r="SXR146" s="17"/>
      <c r="SXS146" s="17"/>
      <c r="SXT146" s="17"/>
      <c r="SXU146" s="17"/>
      <c r="SXV146" s="17"/>
      <c r="SXW146" s="17"/>
      <c r="SXX146" s="17"/>
      <c r="SXY146" s="17"/>
      <c r="SXZ146" s="17"/>
      <c r="SYA146" s="17"/>
      <c r="SYB146" s="17"/>
      <c r="SYC146" s="17"/>
      <c r="SYD146" s="17"/>
      <c r="SYE146" s="17"/>
      <c r="SYF146" s="17"/>
      <c r="SYG146" s="17"/>
      <c r="SYH146" s="17"/>
      <c r="SYI146" s="17"/>
      <c r="SYJ146" s="17"/>
      <c r="SYK146" s="17"/>
      <c r="SYL146" s="17"/>
      <c r="SYM146" s="17"/>
      <c r="SYN146" s="17"/>
      <c r="SYO146" s="17"/>
      <c r="SYP146" s="17"/>
      <c r="SYQ146" s="17"/>
      <c r="SYR146" s="17"/>
      <c r="SYS146" s="17"/>
      <c r="SYT146" s="17"/>
      <c r="SYU146" s="17"/>
      <c r="SYV146" s="17"/>
      <c r="SYW146" s="17"/>
      <c r="SYX146" s="17"/>
      <c r="SYY146" s="17"/>
      <c r="SYZ146" s="17"/>
      <c r="SZA146" s="17"/>
      <c r="SZB146" s="17"/>
      <c r="SZC146" s="17"/>
      <c r="SZD146" s="17"/>
      <c r="SZE146" s="17"/>
      <c r="SZF146" s="17"/>
      <c r="SZG146" s="17"/>
      <c r="SZH146" s="17"/>
      <c r="SZI146" s="17"/>
      <c r="SZJ146" s="17"/>
      <c r="SZK146" s="17"/>
      <c r="SZL146" s="17"/>
      <c r="SZM146" s="17"/>
      <c r="SZN146" s="17"/>
      <c r="SZO146" s="17"/>
      <c r="SZP146" s="17"/>
      <c r="SZQ146" s="17"/>
      <c r="SZR146" s="17"/>
      <c r="SZS146" s="17"/>
      <c r="SZT146" s="17"/>
      <c r="SZU146" s="17"/>
      <c r="SZV146" s="17"/>
      <c r="SZW146" s="17"/>
      <c r="SZX146" s="17"/>
      <c r="SZY146" s="17"/>
      <c r="SZZ146" s="17"/>
      <c r="TAA146" s="17"/>
      <c r="TAB146" s="17"/>
      <c r="TAC146" s="17"/>
      <c r="TAD146" s="17"/>
      <c r="TAE146" s="17"/>
      <c r="TAF146" s="17"/>
      <c r="TAG146" s="17"/>
      <c r="TAH146" s="17"/>
      <c r="TAI146" s="17"/>
      <c r="TAJ146" s="17"/>
      <c r="TAK146" s="17"/>
      <c r="TAL146" s="17"/>
      <c r="TAM146" s="17"/>
      <c r="TAN146" s="17"/>
      <c r="TAO146" s="17"/>
      <c r="TAP146" s="17"/>
      <c r="TAQ146" s="17"/>
      <c r="TAR146" s="17"/>
      <c r="TAS146" s="17"/>
      <c r="TAT146" s="17"/>
      <c r="TAU146" s="17"/>
      <c r="TAV146" s="17"/>
      <c r="TAW146" s="17"/>
      <c r="TAX146" s="17"/>
      <c r="TAY146" s="17"/>
      <c r="TAZ146" s="17"/>
      <c r="TBA146" s="17"/>
      <c r="TBB146" s="17"/>
      <c r="TBC146" s="17"/>
      <c r="TBD146" s="17"/>
      <c r="TBE146" s="17"/>
      <c r="TBF146" s="17"/>
      <c r="TBG146" s="17"/>
      <c r="TBH146" s="17"/>
      <c r="TBI146" s="17"/>
      <c r="TBJ146" s="17"/>
      <c r="TBK146" s="17"/>
      <c r="TBL146" s="17"/>
      <c r="TBM146" s="17"/>
      <c r="TBN146" s="17"/>
      <c r="TBO146" s="17"/>
      <c r="TBP146" s="17"/>
      <c r="TBQ146" s="17"/>
      <c r="TBR146" s="17"/>
      <c r="TBS146" s="17"/>
      <c r="TBT146" s="17"/>
      <c r="TBU146" s="17"/>
      <c r="TBV146" s="17"/>
      <c r="TBW146" s="17"/>
      <c r="TBX146" s="17"/>
      <c r="TBY146" s="17"/>
      <c r="TBZ146" s="17"/>
      <c r="TCA146" s="17"/>
      <c r="TCB146" s="17"/>
      <c r="TCC146" s="17"/>
      <c r="TCD146" s="17"/>
      <c r="TCE146" s="17"/>
      <c r="TCF146" s="17"/>
      <c r="TCG146" s="17"/>
      <c r="TCH146" s="17"/>
      <c r="TCI146" s="17"/>
      <c r="TCJ146" s="17"/>
      <c r="TCK146" s="17"/>
      <c r="TCL146" s="17"/>
      <c r="TCM146" s="17"/>
      <c r="TCN146" s="17"/>
      <c r="TCO146" s="17"/>
      <c r="TCP146" s="17"/>
      <c r="TCQ146" s="17"/>
      <c r="TCR146" s="17"/>
      <c r="TCS146" s="17"/>
      <c r="TCT146" s="17"/>
      <c r="TCU146" s="17"/>
      <c r="TCV146" s="17"/>
      <c r="TCW146" s="17"/>
      <c r="TCX146" s="17"/>
      <c r="TCY146" s="17"/>
      <c r="TCZ146" s="17"/>
      <c r="TDA146" s="17"/>
      <c r="TDB146" s="17"/>
      <c r="TDC146" s="17"/>
      <c r="TDD146" s="17"/>
      <c r="TDE146" s="17"/>
      <c r="TDF146" s="17"/>
      <c r="TDG146" s="17"/>
      <c r="TDH146" s="17"/>
      <c r="TDI146" s="17"/>
      <c r="TDJ146" s="17"/>
      <c r="TDK146" s="17"/>
      <c r="TDL146" s="17"/>
      <c r="TDM146" s="17"/>
      <c r="TDN146" s="17"/>
      <c r="TDO146" s="17"/>
      <c r="TDP146" s="17"/>
      <c r="TDQ146" s="17"/>
      <c r="TDR146" s="17"/>
      <c r="TDS146" s="17"/>
      <c r="TDT146" s="17"/>
      <c r="TDU146" s="17"/>
      <c r="TDV146" s="17"/>
      <c r="TDW146" s="17"/>
      <c r="TDX146" s="17"/>
      <c r="TDY146" s="17"/>
      <c r="TDZ146" s="17"/>
      <c r="TEA146" s="17"/>
      <c r="TEB146" s="17"/>
      <c r="TEC146" s="17"/>
      <c r="TED146" s="17"/>
      <c r="TEE146" s="17"/>
      <c r="TEF146" s="17"/>
      <c r="TEG146" s="17"/>
      <c r="TEH146" s="17"/>
      <c r="TEI146" s="17"/>
      <c r="TEJ146" s="17"/>
      <c r="TEK146" s="17"/>
      <c r="TEL146" s="17"/>
      <c r="TEM146" s="17"/>
      <c r="TEN146" s="17"/>
      <c r="TEO146" s="17"/>
      <c r="TEP146" s="17"/>
      <c r="TEQ146" s="17"/>
      <c r="TER146" s="17"/>
      <c r="TES146" s="17"/>
      <c r="TET146" s="17"/>
      <c r="TEU146" s="17"/>
      <c r="TEV146" s="17"/>
      <c r="TEW146" s="17"/>
      <c r="TEX146" s="17"/>
      <c r="TEY146" s="17"/>
      <c r="TEZ146" s="17"/>
      <c r="TFA146" s="17"/>
      <c r="TFB146" s="17"/>
      <c r="TFC146" s="17"/>
      <c r="TFD146" s="17"/>
      <c r="TFE146" s="17"/>
      <c r="TFF146" s="17"/>
      <c r="TFG146" s="17"/>
      <c r="TFH146" s="17"/>
      <c r="TFI146" s="17"/>
      <c r="TFJ146" s="17"/>
      <c r="TFK146" s="17"/>
      <c r="TFL146" s="17"/>
      <c r="TFM146" s="17"/>
      <c r="TFN146" s="17"/>
      <c r="TFO146" s="17"/>
      <c r="TFP146" s="17"/>
      <c r="TFQ146" s="17"/>
      <c r="TFR146" s="17"/>
      <c r="TFS146" s="17"/>
      <c r="TFT146" s="17"/>
      <c r="TFU146" s="17"/>
      <c r="TFV146" s="17"/>
      <c r="TFW146" s="17"/>
      <c r="TFX146" s="17"/>
      <c r="TFY146" s="17"/>
      <c r="TFZ146" s="17"/>
      <c r="TGA146" s="17"/>
      <c r="TGB146" s="17"/>
      <c r="TGC146" s="17"/>
      <c r="TGD146" s="17"/>
      <c r="TGE146" s="17"/>
      <c r="TGF146" s="17"/>
      <c r="TGG146" s="17"/>
      <c r="TGH146" s="17"/>
      <c r="TGI146" s="17"/>
      <c r="TGJ146" s="17"/>
      <c r="TGK146" s="17"/>
      <c r="TGL146" s="17"/>
      <c r="TGM146" s="17"/>
      <c r="TGN146" s="17"/>
      <c r="TGO146" s="17"/>
      <c r="TGP146" s="17"/>
      <c r="TGQ146" s="17"/>
      <c r="TGR146" s="17"/>
      <c r="TGS146" s="17"/>
      <c r="TGT146" s="17"/>
      <c r="TGU146" s="17"/>
      <c r="TGV146" s="17"/>
      <c r="TGW146" s="17"/>
      <c r="TGX146" s="17"/>
      <c r="TGY146" s="17"/>
      <c r="TGZ146" s="17"/>
      <c r="THA146" s="17"/>
      <c r="THB146" s="17"/>
      <c r="THC146" s="17"/>
      <c r="THD146" s="17"/>
      <c r="THE146" s="17"/>
      <c r="THF146" s="17"/>
      <c r="THG146" s="17"/>
      <c r="THH146" s="17"/>
      <c r="THI146" s="17"/>
      <c r="THJ146" s="17"/>
      <c r="THK146" s="17"/>
      <c r="THL146" s="17"/>
      <c r="THM146" s="17"/>
      <c r="THN146" s="17"/>
      <c r="THO146" s="17"/>
      <c r="THP146" s="17"/>
      <c r="THQ146" s="17"/>
      <c r="THR146" s="17"/>
      <c r="THS146" s="17"/>
      <c r="THT146" s="17"/>
      <c r="THU146" s="17"/>
      <c r="THV146" s="17"/>
      <c r="THW146" s="17"/>
      <c r="THX146" s="17"/>
      <c r="THY146" s="17"/>
      <c r="THZ146" s="17"/>
      <c r="TIA146" s="17"/>
      <c r="TIB146" s="17"/>
      <c r="TIC146" s="17"/>
      <c r="TID146" s="17"/>
      <c r="TIE146" s="17"/>
      <c r="TIF146" s="17"/>
      <c r="TIG146" s="17"/>
      <c r="TIH146" s="17"/>
      <c r="TII146" s="17"/>
      <c r="TIJ146" s="17"/>
      <c r="TIK146" s="17"/>
      <c r="TIL146" s="17"/>
      <c r="TIM146" s="17"/>
      <c r="TIN146" s="17"/>
      <c r="TIO146" s="17"/>
      <c r="TIP146" s="17"/>
      <c r="TIQ146" s="17"/>
      <c r="TIR146" s="17"/>
      <c r="TIS146" s="17"/>
      <c r="TIT146" s="17"/>
      <c r="TIU146" s="17"/>
      <c r="TIV146" s="17"/>
      <c r="TIW146" s="17"/>
      <c r="TIX146" s="17"/>
      <c r="TIY146" s="17"/>
      <c r="TIZ146" s="17"/>
      <c r="TJA146" s="17"/>
      <c r="TJB146" s="17"/>
      <c r="TJC146" s="17"/>
      <c r="TJD146" s="17"/>
      <c r="TJE146" s="17"/>
      <c r="TJF146" s="17"/>
      <c r="TJG146" s="17"/>
      <c r="TJH146" s="17"/>
      <c r="TJI146" s="17"/>
      <c r="TJJ146" s="17"/>
      <c r="TJK146" s="17"/>
      <c r="TJL146" s="17"/>
      <c r="TJM146" s="17"/>
      <c r="TJN146" s="17"/>
      <c r="TJO146" s="17"/>
      <c r="TJP146" s="17"/>
      <c r="TJQ146" s="17"/>
      <c r="TJR146" s="17"/>
      <c r="TJS146" s="17"/>
      <c r="TJT146" s="17"/>
      <c r="TJU146" s="17"/>
      <c r="TJV146" s="17"/>
      <c r="TJW146" s="17"/>
      <c r="TJX146" s="17"/>
      <c r="TJY146" s="17"/>
      <c r="TJZ146" s="17"/>
      <c r="TKA146" s="17"/>
      <c r="TKB146" s="17"/>
      <c r="TKC146" s="17"/>
      <c r="TKD146" s="17"/>
      <c r="TKE146" s="17"/>
      <c r="TKF146" s="17"/>
      <c r="TKG146" s="17"/>
      <c r="TKH146" s="17"/>
      <c r="TKI146" s="17"/>
      <c r="TKJ146" s="17"/>
      <c r="TKK146" s="17"/>
      <c r="TKL146" s="17"/>
      <c r="TKM146" s="17"/>
      <c r="TKN146" s="17"/>
      <c r="TKO146" s="17"/>
      <c r="TKP146" s="17"/>
      <c r="TKQ146" s="17"/>
      <c r="TKR146" s="17"/>
      <c r="TKS146" s="17"/>
      <c r="TKT146" s="17"/>
      <c r="TKU146" s="17"/>
      <c r="TKV146" s="17"/>
      <c r="TKW146" s="17"/>
      <c r="TKX146" s="17"/>
      <c r="TKY146" s="17"/>
      <c r="TKZ146" s="17"/>
      <c r="TLA146" s="17"/>
      <c r="TLB146" s="17"/>
      <c r="TLC146" s="17"/>
      <c r="TLD146" s="17"/>
      <c r="TLE146" s="17"/>
      <c r="TLF146" s="17"/>
      <c r="TLG146" s="17"/>
      <c r="TLH146" s="17"/>
      <c r="TLI146" s="17"/>
      <c r="TLJ146" s="17"/>
      <c r="TLK146" s="17"/>
      <c r="TLL146" s="17"/>
      <c r="TLM146" s="17"/>
      <c r="TLN146" s="17"/>
      <c r="TLO146" s="17"/>
      <c r="TLP146" s="17"/>
      <c r="TLQ146" s="17"/>
      <c r="TLR146" s="17"/>
      <c r="TLS146" s="17"/>
      <c r="TLT146" s="17"/>
      <c r="TLU146" s="17"/>
      <c r="TLV146" s="17"/>
      <c r="TLW146" s="17"/>
      <c r="TLX146" s="17"/>
      <c r="TLY146" s="17"/>
      <c r="TLZ146" s="17"/>
      <c r="TMA146" s="17"/>
      <c r="TMB146" s="17"/>
      <c r="TMC146" s="17"/>
      <c r="TMD146" s="17"/>
      <c r="TME146" s="17"/>
      <c r="TMF146" s="17"/>
      <c r="TMG146" s="17"/>
      <c r="TMH146" s="17"/>
      <c r="TMI146" s="17"/>
      <c r="TMJ146" s="17"/>
      <c r="TMK146" s="17"/>
      <c r="TML146" s="17"/>
      <c r="TMM146" s="17"/>
      <c r="TMN146" s="17"/>
      <c r="TMO146" s="17"/>
      <c r="TMP146" s="17"/>
      <c r="TMQ146" s="17"/>
      <c r="TMR146" s="17"/>
      <c r="TMS146" s="17"/>
      <c r="TMT146" s="17"/>
      <c r="TMU146" s="17"/>
      <c r="TMV146" s="17"/>
      <c r="TMW146" s="17"/>
      <c r="TMX146" s="17"/>
      <c r="TMY146" s="17"/>
      <c r="TMZ146" s="17"/>
      <c r="TNA146" s="17"/>
      <c r="TNB146" s="17"/>
      <c r="TNC146" s="17"/>
      <c r="TND146" s="17"/>
      <c r="TNE146" s="17"/>
      <c r="TNF146" s="17"/>
      <c r="TNG146" s="17"/>
      <c r="TNH146" s="17"/>
      <c r="TNI146" s="17"/>
      <c r="TNJ146" s="17"/>
      <c r="TNK146" s="17"/>
      <c r="TNL146" s="17"/>
      <c r="TNM146" s="17"/>
      <c r="TNN146" s="17"/>
      <c r="TNO146" s="17"/>
      <c r="TNP146" s="17"/>
      <c r="TNQ146" s="17"/>
      <c r="TNR146" s="17"/>
      <c r="TNS146" s="17"/>
      <c r="TNT146" s="17"/>
      <c r="TNU146" s="17"/>
      <c r="TNV146" s="17"/>
      <c r="TNW146" s="17"/>
      <c r="TNX146" s="17"/>
      <c r="TNY146" s="17"/>
      <c r="TNZ146" s="17"/>
      <c r="TOA146" s="17"/>
      <c r="TOB146" s="17"/>
      <c r="TOC146" s="17"/>
      <c r="TOD146" s="17"/>
      <c r="TOE146" s="17"/>
      <c r="TOF146" s="17"/>
      <c r="TOG146" s="17"/>
      <c r="TOH146" s="17"/>
      <c r="TOI146" s="17"/>
      <c r="TOJ146" s="17"/>
      <c r="TOK146" s="17"/>
      <c r="TOL146" s="17"/>
      <c r="TOM146" s="17"/>
      <c r="TON146" s="17"/>
      <c r="TOO146" s="17"/>
      <c r="TOP146" s="17"/>
      <c r="TOQ146" s="17"/>
      <c r="TOR146" s="17"/>
      <c r="TOS146" s="17"/>
      <c r="TOT146" s="17"/>
      <c r="TOU146" s="17"/>
      <c r="TOV146" s="17"/>
      <c r="TOW146" s="17"/>
      <c r="TOX146" s="17"/>
      <c r="TOY146" s="17"/>
      <c r="TOZ146" s="17"/>
      <c r="TPA146" s="17"/>
      <c r="TPB146" s="17"/>
      <c r="TPC146" s="17"/>
      <c r="TPD146" s="17"/>
      <c r="TPE146" s="17"/>
      <c r="TPF146" s="17"/>
      <c r="TPG146" s="17"/>
      <c r="TPH146" s="17"/>
      <c r="TPI146" s="17"/>
      <c r="TPJ146" s="17"/>
      <c r="TPK146" s="17"/>
      <c r="TPL146" s="17"/>
      <c r="TPM146" s="17"/>
      <c r="TPN146" s="17"/>
      <c r="TPO146" s="17"/>
      <c r="TPP146" s="17"/>
      <c r="TPQ146" s="17"/>
      <c r="TPR146" s="17"/>
      <c r="TPS146" s="17"/>
      <c r="TPT146" s="17"/>
      <c r="TPU146" s="17"/>
      <c r="TPV146" s="17"/>
      <c r="TPW146" s="17"/>
      <c r="TPX146" s="17"/>
      <c r="TPY146" s="17"/>
      <c r="TPZ146" s="17"/>
      <c r="TQA146" s="17"/>
      <c r="TQB146" s="17"/>
      <c r="TQC146" s="17"/>
      <c r="TQD146" s="17"/>
      <c r="TQE146" s="17"/>
      <c r="TQF146" s="17"/>
      <c r="TQG146" s="17"/>
      <c r="TQH146" s="17"/>
      <c r="TQI146" s="17"/>
      <c r="TQJ146" s="17"/>
      <c r="TQK146" s="17"/>
      <c r="TQL146" s="17"/>
      <c r="TQM146" s="17"/>
      <c r="TQN146" s="17"/>
      <c r="TQO146" s="17"/>
      <c r="TQP146" s="17"/>
      <c r="TQQ146" s="17"/>
      <c r="TQR146" s="17"/>
      <c r="TQS146" s="17"/>
      <c r="TQT146" s="17"/>
      <c r="TQU146" s="17"/>
      <c r="TQV146" s="17"/>
      <c r="TQW146" s="17"/>
      <c r="TQX146" s="17"/>
      <c r="TQY146" s="17"/>
      <c r="TQZ146" s="17"/>
      <c r="TRA146" s="17"/>
      <c r="TRB146" s="17"/>
      <c r="TRC146" s="17"/>
      <c r="TRD146" s="17"/>
      <c r="TRE146" s="17"/>
      <c r="TRF146" s="17"/>
      <c r="TRG146" s="17"/>
      <c r="TRH146" s="17"/>
      <c r="TRI146" s="17"/>
      <c r="TRJ146" s="17"/>
      <c r="TRK146" s="17"/>
      <c r="TRL146" s="17"/>
      <c r="TRM146" s="17"/>
      <c r="TRN146" s="17"/>
      <c r="TRO146" s="17"/>
      <c r="TRP146" s="17"/>
      <c r="TRQ146" s="17"/>
      <c r="TRR146" s="17"/>
      <c r="TRS146" s="17"/>
      <c r="TRT146" s="17"/>
      <c r="TRU146" s="17"/>
      <c r="TRV146" s="17"/>
      <c r="TRW146" s="17"/>
      <c r="TRX146" s="17"/>
      <c r="TRY146" s="17"/>
      <c r="TRZ146" s="17"/>
      <c r="TSA146" s="17"/>
      <c r="TSB146" s="17"/>
      <c r="TSC146" s="17"/>
      <c r="TSD146" s="17"/>
      <c r="TSE146" s="17"/>
      <c r="TSF146" s="17"/>
      <c r="TSG146" s="17"/>
      <c r="TSH146" s="17"/>
      <c r="TSI146" s="17"/>
      <c r="TSJ146" s="17"/>
      <c r="TSK146" s="17"/>
      <c r="TSL146" s="17"/>
      <c r="TSM146" s="17"/>
      <c r="TSN146" s="17"/>
      <c r="TSO146" s="17"/>
      <c r="TSP146" s="17"/>
      <c r="TSQ146" s="17"/>
      <c r="TSR146" s="17"/>
      <c r="TSS146" s="17"/>
      <c r="TST146" s="17"/>
      <c r="TSU146" s="17"/>
      <c r="TSV146" s="17"/>
      <c r="TSW146" s="17"/>
      <c r="TSX146" s="17"/>
      <c r="TSY146" s="17"/>
      <c r="TSZ146" s="17"/>
      <c r="TTA146" s="17"/>
      <c r="TTB146" s="17"/>
      <c r="TTC146" s="17"/>
      <c r="TTD146" s="17"/>
      <c r="TTE146" s="17"/>
      <c r="TTF146" s="17"/>
      <c r="TTG146" s="17"/>
      <c r="TTH146" s="17"/>
      <c r="TTI146" s="17"/>
      <c r="TTJ146" s="17"/>
      <c r="TTK146" s="17"/>
      <c r="TTL146" s="17"/>
      <c r="TTM146" s="17"/>
      <c r="TTN146" s="17"/>
      <c r="TTO146" s="17"/>
      <c r="TTP146" s="17"/>
      <c r="TTQ146" s="17"/>
      <c r="TTR146" s="17"/>
      <c r="TTS146" s="17"/>
      <c r="TTT146" s="17"/>
      <c r="TTU146" s="17"/>
      <c r="TTV146" s="17"/>
      <c r="TTW146" s="17"/>
      <c r="TTX146" s="17"/>
      <c r="TTY146" s="17"/>
      <c r="TTZ146" s="17"/>
      <c r="TUA146" s="17"/>
      <c r="TUB146" s="17"/>
      <c r="TUC146" s="17"/>
      <c r="TUD146" s="17"/>
      <c r="TUE146" s="17"/>
      <c r="TUF146" s="17"/>
      <c r="TUG146" s="17"/>
      <c r="TUH146" s="17"/>
      <c r="TUI146" s="17"/>
      <c r="TUJ146" s="17"/>
      <c r="TUK146" s="17"/>
      <c r="TUL146" s="17"/>
      <c r="TUM146" s="17"/>
      <c r="TUN146" s="17"/>
      <c r="TUO146" s="17"/>
      <c r="TUP146" s="17"/>
      <c r="TUQ146" s="17"/>
      <c r="TUR146" s="17"/>
      <c r="TUS146" s="17"/>
      <c r="TUT146" s="17"/>
      <c r="TUU146" s="17"/>
      <c r="TUV146" s="17"/>
      <c r="TUW146" s="17"/>
      <c r="TUX146" s="17"/>
      <c r="TUY146" s="17"/>
      <c r="TUZ146" s="17"/>
      <c r="TVA146" s="17"/>
      <c r="TVB146" s="17"/>
      <c r="TVC146" s="17"/>
      <c r="TVD146" s="17"/>
      <c r="TVE146" s="17"/>
      <c r="TVF146" s="17"/>
      <c r="TVG146" s="17"/>
      <c r="TVH146" s="17"/>
      <c r="TVI146" s="17"/>
      <c r="TVJ146" s="17"/>
      <c r="TVK146" s="17"/>
      <c r="TVL146" s="17"/>
      <c r="TVM146" s="17"/>
      <c r="TVN146" s="17"/>
      <c r="TVO146" s="17"/>
      <c r="TVP146" s="17"/>
      <c r="TVQ146" s="17"/>
      <c r="TVR146" s="17"/>
      <c r="TVS146" s="17"/>
      <c r="TVT146" s="17"/>
      <c r="TVU146" s="17"/>
      <c r="TVV146" s="17"/>
      <c r="TVW146" s="17"/>
      <c r="TVX146" s="17"/>
      <c r="TVY146" s="17"/>
      <c r="TVZ146" s="17"/>
      <c r="TWA146" s="17"/>
      <c r="TWB146" s="17"/>
      <c r="TWC146" s="17"/>
      <c r="TWD146" s="17"/>
      <c r="TWE146" s="17"/>
      <c r="TWF146" s="17"/>
      <c r="TWG146" s="17"/>
      <c r="TWH146" s="17"/>
      <c r="TWI146" s="17"/>
      <c r="TWJ146" s="17"/>
      <c r="TWK146" s="17"/>
      <c r="TWL146" s="17"/>
      <c r="TWM146" s="17"/>
      <c r="TWN146" s="17"/>
      <c r="TWO146" s="17"/>
      <c r="TWP146" s="17"/>
      <c r="TWQ146" s="17"/>
      <c r="TWR146" s="17"/>
      <c r="TWS146" s="17"/>
      <c r="TWT146" s="17"/>
      <c r="TWU146" s="17"/>
      <c r="TWV146" s="17"/>
      <c r="TWW146" s="17"/>
      <c r="TWX146" s="17"/>
      <c r="TWY146" s="17"/>
      <c r="TWZ146" s="17"/>
      <c r="TXA146" s="17"/>
      <c r="TXB146" s="17"/>
      <c r="TXC146" s="17"/>
      <c r="TXD146" s="17"/>
      <c r="TXE146" s="17"/>
      <c r="TXF146" s="17"/>
      <c r="TXG146" s="17"/>
      <c r="TXH146" s="17"/>
      <c r="TXI146" s="17"/>
      <c r="TXJ146" s="17"/>
      <c r="TXK146" s="17"/>
      <c r="TXL146" s="17"/>
      <c r="TXM146" s="17"/>
      <c r="TXN146" s="17"/>
      <c r="TXO146" s="17"/>
      <c r="TXP146" s="17"/>
      <c r="TXQ146" s="17"/>
      <c r="TXR146" s="17"/>
      <c r="TXS146" s="17"/>
      <c r="TXT146" s="17"/>
      <c r="TXU146" s="17"/>
      <c r="TXV146" s="17"/>
      <c r="TXW146" s="17"/>
      <c r="TXX146" s="17"/>
      <c r="TXY146" s="17"/>
      <c r="TXZ146" s="17"/>
      <c r="TYA146" s="17"/>
      <c r="TYB146" s="17"/>
      <c r="TYC146" s="17"/>
      <c r="TYD146" s="17"/>
      <c r="TYE146" s="17"/>
      <c r="TYF146" s="17"/>
      <c r="TYG146" s="17"/>
      <c r="TYH146" s="17"/>
      <c r="TYI146" s="17"/>
      <c r="TYJ146" s="17"/>
      <c r="TYK146" s="17"/>
      <c r="TYL146" s="17"/>
      <c r="TYM146" s="17"/>
      <c r="TYN146" s="17"/>
      <c r="TYO146" s="17"/>
      <c r="TYP146" s="17"/>
      <c r="TYQ146" s="17"/>
      <c r="TYR146" s="17"/>
      <c r="TYS146" s="17"/>
      <c r="TYT146" s="17"/>
      <c r="TYU146" s="17"/>
      <c r="TYV146" s="17"/>
      <c r="TYW146" s="17"/>
      <c r="TYX146" s="17"/>
      <c r="TYY146" s="17"/>
      <c r="TYZ146" s="17"/>
      <c r="TZA146" s="17"/>
      <c r="TZB146" s="17"/>
      <c r="TZC146" s="17"/>
      <c r="TZD146" s="17"/>
      <c r="TZE146" s="17"/>
      <c r="TZF146" s="17"/>
      <c r="TZG146" s="17"/>
      <c r="TZH146" s="17"/>
      <c r="TZI146" s="17"/>
      <c r="TZJ146" s="17"/>
      <c r="TZK146" s="17"/>
      <c r="TZL146" s="17"/>
      <c r="TZM146" s="17"/>
      <c r="TZN146" s="17"/>
      <c r="TZO146" s="17"/>
      <c r="TZP146" s="17"/>
      <c r="TZQ146" s="17"/>
      <c r="TZR146" s="17"/>
      <c r="TZS146" s="17"/>
      <c r="TZT146" s="17"/>
      <c r="TZU146" s="17"/>
      <c r="TZV146" s="17"/>
      <c r="TZW146" s="17"/>
      <c r="TZX146" s="17"/>
      <c r="TZY146" s="17"/>
      <c r="TZZ146" s="17"/>
      <c r="UAA146" s="17"/>
      <c r="UAB146" s="17"/>
      <c r="UAC146" s="17"/>
      <c r="UAD146" s="17"/>
      <c r="UAE146" s="17"/>
      <c r="UAF146" s="17"/>
      <c r="UAG146" s="17"/>
      <c r="UAH146" s="17"/>
      <c r="UAI146" s="17"/>
      <c r="UAJ146" s="17"/>
      <c r="UAK146" s="17"/>
      <c r="UAL146" s="17"/>
      <c r="UAM146" s="17"/>
      <c r="UAN146" s="17"/>
      <c r="UAO146" s="17"/>
      <c r="UAP146" s="17"/>
      <c r="UAQ146" s="17"/>
      <c r="UAR146" s="17"/>
      <c r="UAS146" s="17"/>
      <c r="UAT146" s="17"/>
      <c r="UAU146" s="17"/>
      <c r="UAV146" s="17"/>
      <c r="UAW146" s="17"/>
      <c r="UAX146" s="17"/>
      <c r="UAY146" s="17"/>
      <c r="UAZ146" s="17"/>
      <c r="UBA146" s="17"/>
      <c r="UBB146" s="17"/>
      <c r="UBC146" s="17"/>
      <c r="UBD146" s="17"/>
      <c r="UBE146" s="17"/>
      <c r="UBF146" s="17"/>
      <c r="UBG146" s="17"/>
      <c r="UBH146" s="17"/>
      <c r="UBI146" s="17"/>
      <c r="UBJ146" s="17"/>
      <c r="UBK146" s="17"/>
      <c r="UBL146" s="17"/>
      <c r="UBM146" s="17"/>
      <c r="UBN146" s="17"/>
      <c r="UBO146" s="17"/>
      <c r="UBP146" s="17"/>
      <c r="UBQ146" s="17"/>
      <c r="UBR146" s="17"/>
      <c r="UBS146" s="17"/>
      <c r="UBT146" s="17"/>
      <c r="UBU146" s="17"/>
      <c r="UBV146" s="17"/>
      <c r="UBW146" s="17"/>
      <c r="UBX146" s="17"/>
      <c r="UBY146" s="17"/>
      <c r="UBZ146" s="17"/>
      <c r="UCA146" s="17"/>
      <c r="UCB146" s="17"/>
      <c r="UCC146" s="17"/>
      <c r="UCD146" s="17"/>
      <c r="UCE146" s="17"/>
      <c r="UCF146" s="17"/>
      <c r="UCG146" s="17"/>
      <c r="UCH146" s="17"/>
      <c r="UCI146" s="17"/>
      <c r="UCJ146" s="17"/>
      <c r="UCK146" s="17"/>
      <c r="UCL146" s="17"/>
      <c r="UCM146" s="17"/>
      <c r="UCN146" s="17"/>
      <c r="UCO146" s="17"/>
      <c r="UCP146" s="17"/>
      <c r="UCQ146" s="17"/>
      <c r="UCR146" s="17"/>
      <c r="UCS146" s="17"/>
      <c r="UCT146" s="17"/>
      <c r="UCU146" s="17"/>
      <c r="UCV146" s="17"/>
      <c r="UCW146" s="17"/>
      <c r="UCX146" s="17"/>
      <c r="UCY146" s="17"/>
      <c r="UCZ146" s="17"/>
      <c r="UDA146" s="17"/>
      <c r="UDB146" s="17"/>
      <c r="UDC146" s="17"/>
      <c r="UDD146" s="17"/>
      <c r="UDE146" s="17"/>
      <c r="UDF146" s="17"/>
      <c r="UDG146" s="17"/>
      <c r="UDH146" s="17"/>
      <c r="UDI146" s="17"/>
      <c r="UDJ146" s="17"/>
      <c r="UDK146" s="17"/>
      <c r="UDL146" s="17"/>
      <c r="UDM146" s="17"/>
      <c r="UDN146" s="17"/>
      <c r="UDO146" s="17"/>
      <c r="UDP146" s="17"/>
      <c r="UDQ146" s="17"/>
      <c r="UDR146" s="17"/>
      <c r="UDS146" s="17"/>
      <c r="UDT146" s="17"/>
      <c r="UDU146" s="17"/>
      <c r="UDV146" s="17"/>
      <c r="UDW146" s="17"/>
      <c r="UDX146" s="17"/>
      <c r="UDY146" s="17"/>
      <c r="UDZ146" s="17"/>
      <c r="UEA146" s="17"/>
      <c r="UEB146" s="17"/>
      <c r="UEC146" s="17"/>
      <c r="UED146" s="17"/>
      <c r="UEE146" s="17"/>
      <c r="UEF146" s="17"/>
      <c r="UEG146" s="17"/>
      <c r="UEH146" s="17"/>
      <c r="UEI146" s="17"/>
      <c r="UEJ146" s="17"/>
      <c r="UEK146" s="17"/>
      <c r="UEL146" s="17"/>
      <c r="UEM146" s="17"/>
      <c r="UEN146" s="17"/>
      <c r="UEO146" s="17"/>
      <c r="UEP146" s="17"/>
      <c r="UEQ146" s="17"/>
      <c r="UER146" s="17"/>
      <c r="UES146" s="17"/>
      <c r="UET146" s="17"/>
      <c r="UEU146" s="17"/>
      <c r="UEV146" s="17"/>
      <c r="UEW146" s="17"/>
      <c r="UEX146" s="17"/>
      <c r="UEY146" s="17"/>
      <c r="UEZ146" s="17"/>
      <c r="UFA146" s="17"/>
      <c r="UFB146" s="17"/>
      <c r="UFC146" s="17"/>
      <c r="UFD146" s="17"/>
      <c r="UFE146" s="17"/>
      <c r="UFF146" s="17"/>
      <c r="UFG146" s="17"/>
      <c r="UFH146" s="17"/>
      <c r="UFI146" s="17"/>
      <c r="UFJ146" s="17"/>
      <c r="UFK146" s="17"/>
      <c r="UFL146" s="17"/>
      <c r="UFM146" s="17"/>
      <c r="UFN146" s="17"/>
      <c r="UFO146" s="17"/>
      <c r="UFP146" s="17"/>
      <c r="UFQ146" s="17"/>
      <c r="UFR146" s="17"/>
      <c r="UFS146" s="17"/>
      <c r="UFT146" s="17"/>
      <c r="UFU146" s="17"/>
      <c r="UFV146" s="17"/>
      <c r="UFW146" s="17"/>
      <c r="UFX146" s="17"/>
      <c r="UFY146" s="17"/>
      <c r="UFZ146" s="17"/>
      <c r="UGA146" s="17"/>
      <c r="UGB146" s="17"/>
      <c r="UGC146" s="17"/>
      <c r="UGD146" s="17"/>
      <c r="UGE146" s="17"/>
      <c r="UGF146" s="17"/>
      <c r="UGG146" s="17"/>
      <c r="UGH146" s="17"/>
      <c r="UGI146" s="17"/>
      <c r="UGJ146" s="17"/>
      <c r="UGK146" s="17"/>
      <c r="UGL146" s="17"/>
      <c r="UGM146" s="17"/>
      <c r="UGN146" s="17"/>
      <c r="UGO146" s="17"/>
      <c r="UGP146" s="17"/>
      <c r="UGQ146" s="17"/>
      <c r="UGR146" s="17"/>
      <c r="UGS146" s="17"/>
      <c r="UGT146" s="17"/>
      <c r="UGU146" s="17"/>
      <c r="UGV146" s="17"/>
      <c r="UGW146" s="17"/>
      <c r="UGX146" s="17"/>
      <c r="UGY146" s="17"/>
      <c r="UGZ146" s="17"/>
      <c r="UHA146" s="17"/>
      <c r="UHB146" s="17"/>
      <c r="UHC146" s="17"/>
      <c r="UHD146" s="17"/>
      <c r="UHE146" s="17"/>
      <c r="UHF146" s="17"/>
      <c r="UHG146" s="17"/>
      <c r="UHH146" s="17"/>
      <c r="UHI146" s="17"/>
      <c r="UHJ146" s="17"/>
      <c r="UHK146" s="17"/>
      <c r="UHL146" s="17"/>
      <c r="UHM146" s="17"/>
      <c r="UHN146" s="17"/>
      <c r="UHO146" s="17"/>
      <c r="UHP146" s="17"/>
      <c r="UHQ146" s="17"/>
      <c r="UHR146" s="17"/>
      <c r="UHS146" s="17"/>
      <c r="UHT146" s="17"/>
      <c r="UHU146" s="17"/>
      <c r="UHV146" s="17"/>
      <c r="UHW146" s="17"/>
      <c r="UHX146" s="17"/>
      <c r="UHY146" s="17"/>
      <c r="UHZ146" s="17"/>
      <c r="UIA146" s="17"/>
      <c r="UIB146" s="17"/>
      <c r="UIC146" s="17"/>
      <c r="UID146" s="17"/>
      <c r="UIE146" s="17"/>
      <c r="UIF146" s="17"/>
      <c r="UIG146" s="17"/>
      <c r="UIH146" s="17"/>
      <c r="UII146" s="17"/>
      <c r="UIJ146" s="17"/>
      <c r="UIK146" s="17"/>
      <c r="UIL146" s="17"/>
      <c r="UIM146" s="17"/>
      <c r="UIN146" s="17"/>
      <c r="UIO146" s="17"/>
      <c r="UIP146" s="17"/>
      <c r="UIQ146" s="17"/>
      <c r="UIR146" s="17"/>
      <c r="UIS146" s="17"/>
      <c r="UIT146" s="17"/>
      <c r="UIU146" s="17"/>
      <c r="UIV146" s="17"/>
      <c r="UIW146" s="17"/>
      <c r="UIX146" s="17"/>
      <c r="UIY146" s="17"/>
      <c r="UIZ146" s="17"/>
      <c r="UJA146" s="17"/>
      <c r="UJB146" s="17"/>
      <c r="UJC146" s="17"/>
      <c r="UJD146" s="17"/>
      <c r="UJE146" s="17"/>
      <c r="UJF146" s="17"/>
      <c r="UJG146" s="17"/>
      <c r="UJH146" s="17"/>
      <c r="UJI146" s="17"/>
      <c r="UJJ146" s="17"/>
      <c r="UJK146" s="17"/>
      <c r="UJL146" s="17"/>
      <c r="UJM146" s="17"/>
      <c r="UJN146" s="17"/>
      <c r="UJO146" s="17"/>
      <c r="UJP146" s="17"/>
      <c r="UJQ146" s="17"/>
      <c r="UJR146" s="17"/>
      <c r="UJS146" s="17"/>
      <c r="UJT146" s="17"/>
      <c r="UJU146" s="17"/>
      <c r="UJV146" s="17"/>
      <c r="UJW146" s="17"/>
      <c r="UJX146" s="17"/>
      <c r="UJY146" s="17"/>
      <c r="UJZ146" s="17"/>
      <c r="UKA146" s="17"/>
      <c r="UKB146" s="17"/>
      <c r="UKC146" s="17"/>
      <c r="UKD146" s="17"/>
      <c r="UKE146" s="17"/>
      <c r="UKF146" s="17"/>
      <c r="UKG146" s="17"/>
      <c r="UKH146" s="17"/>
      <c r="UKI146" s="17"/>
      <c r="UKJ146" s="17"/>
      <c r="UKK146" s="17"/>
      <c r="UKL146" s="17"/>
      <c r="UKM146" s="17"/>
      <c r="UKN146" s="17"/>
      <c r="UKO146" s="17"/>
      <c r="UKP146" s="17"/>
      <c r="UKQ146" s="17"/>
      <c r="UKR146" s="17"/>
      <c r="UKS146" s="17"/>
      <c r="UKT146" s="17"/>
      <c r="UKU146" s="17"/>
      <c r="UKV146" s="17"/>
      <c r="UKW146" s="17"/>
      <c r="UKX146" s="17"/>
      <c r="UKY146" s="17"/>
      <c r="UKZ146" s="17"/>
      <c r="ULA146" s="17"/>
      <c r="ULB146" s="17"/>
      <c r="ULC146" s="17"/>
      <c r="ULD146" s="17"/>
      <c r="ULE146" s="17"/>
      <c r="ULF146" s="17"/>
      <c r="ULG146" s="17"/>
      <c r="ULH146" s="17"/>
      <c r="ULI146" s="17"/>
      <c r="ULJ146" s="17"/>
      <c r="ULK146" s="17"/>
      <c r="ULL146" s="17"/>
      <c r="ULM146" s="17"/>
      <c r="ULN146" s="17"/>
      <c r="ULO146" s="17"/>
      <c r="ULP146" s="17"/>
      <c r="ULQ146" s="17"/>
      <c r="ULR146" s="17"/>
      <c r="ULS146" s="17"/>
      <c r="ULT146" s="17"/>
      <c r="ULU146" s="17"/>
      <c r="ULV146" s="17"/>
      <c r="ULW146" s="17"/>
      <c r="ULX146" s="17"/>
      <c r="ULY146" s="17"/>
      <c r="ULZ146" s="17"/>
      <c r="UMA146" s="17"/>
      <c r="UMB146" s="17"/>
      <c r="UMC146" s="17"/>
      <c r="UMD146" s="17"/>
      <c r="UME146" s="17"/>
      <c r="UMF146" s="17"/>
      <c r="UMG146" s="17"/>
      <c r="UMH146" s="17"/>
      <c r="UMI146" s="17"/>
      <c r="UMJ146" s="17"/>
      <c r="UMK146" s="17"/>
      <c r="UML146" s="17"/>
      <c r="UMM146" s="17"/>
      <c r="UMN146" s="17"/>
      <c r="UMO146" s="17"/>
      <c r="UMP146" s="17"/>
      <c r="UMQ146" s="17"/>
      <c r="UMR146" s="17"/>
      <c r="UMS146" s="17"/>
      <c r="UMT146" s="17"/>
      <c r="UMU146" s="17"/>
      <c r="UMV146" s="17"/>
      <c r="UMW146" s="17"/>
      <c r="UMX146" s="17"/>
      <c r="UMY146" s="17"/>
      <c r="UMZ146" s="17"/>
      <c r="UNA146" s="17"/>
      <c r="UNB146" s="17"/>
      <c r="UNC146" s="17"/>
      <c r="UND146" s="17"/>
      <c r="UNE146" s="17"/>
      <c r="UNF146" s="17"/>
      <c r="UNG146" s="17"/>
      <c r="UNH146" s="17"/>
      <c r="UNI146" s="17"/>
      <c r="UNJ146" s="17"/>
      <c r="UNK146" s="17"/>
      <c r="UNL146" s="17"/>
      <c r="UNM146" s="17"/>
      <c r="UNN146" s="17"/>
      <c r="UNO146" s="17"/>
      <c r="UNP146" s="17"/>
      <c r="UNQ146" s="17"/>
      <c r="UNR146" s="17"/>
      <c r="UNS146" s="17"/>
      <c r="UNT146" s="17"/>
      <c r="UNU146" s="17"/>
      <c r="UNV146" s="17"/>
      <c r="UNW146" s="17"/>
      <c r="UNX146" s="17"/>
      <c r="UNY146" s="17"/>
      <c r="UNZ146" s="17"/>
      <c r="UOA146" s="17"/>
      <c r="UOB146" s="17"/>
      <c r="UOC146" s="17"/>
      <c r="UOD146" s="17"/>
      <c r="UOE146" s="17"/>
      <c r="UOF146" s="17"/>
      <c r="UOG146" s="17"/>
      <c r="UOH146" s="17"/>
      <c r="UOI146" s="17"/>
      <c r="UOJ146" s="17"/>
      <c r="UOK146" s="17"/>
      <c r="UOL146" s="17"/>
      <c r="UOM146" s="17"/>
      <c r="UON146" s="17"/>
      <c r="UOO146" s="17"/>
      <c r="UOP146" s="17"/>
      <c r="UOQ146" s="17"/>
      <c r="UOR146" s="17"/>
      <c r="UOS146" s="17"/>
      <c r="UOT146" s="17"/>
      <c r="UOU146" s="17"/>
      <c r="UOV146" s="17"/>
      <c r="UOW146" s="17"/>
      <c r="UOX146" s="17"/>
      <c r="UOY146" s="17"/>
      <c r="UOZ146" s="17"/>
      <c r="UPA146" s="17"/>
      <c r="UPB146" s="17"/>
      <c r="UPC146" s="17"/>
      <c r="UPD146" s="17"/>
      <c r="UPE146" s="17"/>
      <c r="UPF146" s="17"/>
      <c r="UPG146" s="17"/>
      <c r="UPH146" s="17"/>
      <c r="UPI146" s="17"/>
      <c r="UPJ146" s="17"/>
      <c r="UPK146" s="17"/>
      <c r="UPL146" s="17"/>
      <c r="UPM146" s="17"/>
      <c r="UPN146" s="17"/>
      <c r="UPO146" s="17"/>
      <c r="UPP146" s="17"/>
      <c r="UPQ146" s="17"/>
      <c r="UPR146" s="17"/>
      <c r="UPS146" s="17"/>
      <c r="UPT146" s="17"/>
      <c r="UPU146" s="17"/>
      <c r="UPV146" s="17"/>
      <c r="UPW146" s="17"/>
      <c r="UPX146" s="17"/>
      <c r="UPY146" s="17"/>
      <c r="UPZ146" s="17"/>
      <c r="UQA146" s="17"/>
      <c r="UQB146" s="17"/>
      <c r="UQC146" s="17"/>
      <c r="UQD146" s="17"/>
      <c r="UQE146" s="17"/>
      <c r="UQF146" s="17"/>
      <c r="UQG146" s="17"/>
      <c r="UQH146" s="17"/>
      <c r="UQI146" s="17"/>
      <c r="UQJ146" s="17"/>
      <c r="UQK146" s="17"/>
      <c r="UQL146" s="17"/>
      <c r="UQM146" s="17"/>
      <c r="UQN146" s="17"/>
      <c r="UQO146" s="17"/>
      <c r="UQP146" s="17"/>
      <c r="UQQ146" s="17"/>
      <c r="UQR146" s="17"/>
      <c r="UQS146" s="17"/>
      <c r="UQT146" s="17"/>
      <c r="UQU146" s="17"/>
      <c r="UQV146" s="17"/>
      <c r="UQW146" s="17"/>
      <c r="UQX146" s="17"/>
      <c r="UQY146" s="17"/>
      <c r="UQZ146" s="17"/>
      <c r="URA146" s="17"/>
      <c r="URB146" s="17"/>
      <c r="URC146" s="17"/>
      <c r="URD146" s="17"/>
      <c r="URE146" s="17"/>
      <c r="URF146" s="17"/>
      <c r="URG146" s="17"/>
      <c r="URH146" s="17"/>
      <c r="URI146" s="17"/>
      <c r="URJ146" s="17"/>
      <c r="URK146" s="17"/>
      <c r="URL146" s="17"/>
      <c r="URM146" s="17"/>
      <c r="URN146" s="17"/>
      <c r="URO146" s="17"/>
      <c r="URP146" s="17"/>
      <c r="URQ146" s="17"/>
      <c r="URR146" s="17"/>
      <c r="URS146" s="17"/>
      <c r="URT146" s="17"/>
      <c r="URU146" s="17"/>
      <c r="URV146" s="17"/>
      <c r="URW146" s="17"/>
      <c r="URX146" s="17"/>
      <c r="URY146" s="17"/>
      <c r="URZ146" s="17"/>
      <c r="USA146" s="17"/>
      <c r="USB146" s="17"/>
      <c r="USC146" s="17"/>
      <c r="USD146" s="17"/>
      <c r="USE146" s="17"/>
      <c r="USF146" s="17"/>
      <c r="USG146" s="17"/>
      <c r="USH146" s="17"/>
      <c r="USI146" s="17"/>
      <c r="USJ146" s="17"/>
      <c r="USK146" s="17"/>
      <c r="USL146" s="17"/>
      <c r="USM146" s="17"/>
      <c r="USN146" s="17"/>
      <c r="USO146" s="17"/>
      <c r="USP146" s="17"/>
      <c r="USQ146" s="17"/>
      <c r="USR146" s="17"/>
      <c r="USS146" s="17"/>
      <c r="UST146" s="17"/>
      <c r="USU146" s="17"/>
      <c r="USV146" s="17"/>
      <c r="USW146" s="17"/>
      <c r="USX146" s="17"/>
      <c r="USY146" s="17"/>
      <c r="USZ146" s="17"/>
      <c r="UTA146" s="17"/>
      <c r="UTB146" s="17"/>
      <c r="UTC146" s="17"/>
      <c r="UTD146" s="17"/>
      <c r="UTE146" s="17"/>
      <c r="UTF146" s="17"/>
      <c r="UTG146" s="17"/>
      <c r="UTH146" s="17"/>
      <c r="UTI146" s="17"/>
      <c r="UTJ146" s="17"/>
      <c r="UTK146" s="17"/>
      <c r="UTL146" s="17"/>
      <c r="UTM146" s="17"/>
      <c r="UTN146" s="17"/>
      <c r="UTO146" s="17"/>
      <c r="UTP146" s="17"/>
      <c r="UTQ146" s="17"/>
      <c r="UTR146" s="17"/>
      <c r="UTS146" s="17"/>
      <c r="UTT146" s="17"/>
      <c r="UTU146" s="17"/>
      <c r="UTV146" s="17"/>
      <c r="UTW146" s="17"/>
      <c r="UTX146" s="17"/>
      <c r="UTY146" s="17"/>
      <c r="UTZ146" s="17"/>
      <c r="UUA146" s="17"/>
      <c r="UUB146" s="17"/>
      <c r="UUC146" s="17"/>
      <c r="UUD146" s="17"/>
      <c r="UUE146" s="17"/>
      <c r="UUF146" s="17"/>
      <c r="UUG146" s="17"/>
      <c r="UUH146" s="17"/>
      <c r="UUI146" s="17"/>
      <c r="UUJ146" s="17"/>
      <c r="UUK146" s="17"/>
      <c r="UUL146" s="17"/>
      <c r="UUM146" s="17"/>
      <c r="UUN146" s="17"/>
      <c r="UUO146" s="17"/>
      <c r="UUP146" s="17"/>
      <c r="UUQ146" s="17"/>
      <c r="UUR146" s="17"/>
      <c r="UUS146" s="17"/>
      <c r="UUT146" s="17"/>
      <c r="UUU146" s="17"/>
      <c r="UUV146" s="17"/>
      <c r="UUW146" s="17"/>
      <c r="UUX146" s="17"/>
      <c r="UUY146" s="17"/>
      <c r="UUZ146" s="17"/>
      <c r="UVA146" s="17"/>
      <c r="UVB146" s="17"/>
      <c r="UVC146" s="17"/>
      <c r="UVD146" s="17"/>
      <c r="UVE146" s="17"/>
      <c r="UVF146" s="17"/>
      <c r="UVG146" s="17"/>
      <c r="UVH146" s="17"/>
      <c r="UVI146" s="17"/>
      <c r="UVJ146" s="17"/>
      <c r="UVK146" s="17"/>
      <c r="UVL146" s="17"/>
      <c r="UVM146" s="17"/>
      <c r="UVN146" s="17"/>
      <c r="UVO146" s="17"/>
      <c r="UVP146" s="17"/>
      <c r="UVQ146" s="17"/>
      <c r="UVR146" s="17"/>
      <c r="UVS146" s="17"/>
      <c r="UVT146" s="17"/>
      <c r="UVU146" s="17"/>
      <c r="UVV146" s="17"/>
      <c r="UVW146" s="17"/>
      <c r="UVX146" s="17"/>
      <c r="UVY146" s="17"/>
      <c r="UVZ146" s="17"/>
      <c r="UWA146" s="17"/>
      <c r="UWB146" s="17"/>
      <c r="UWC146" s="17"/>
      <c r="UWD146" s="17"/>
      <c r="UWE146" s="17"/>
      <c r="UWF146" s="17"/>
      <c r="UWG146" s="17"/>
      <c r="UWH146" s="17"/>
      <c r="UWI146" s="17"/>
      <c r="UWJ146" s="17"/>
      <c r="UWK146" s="17"/>
      <c r="UWL146" s="17"/>
      <c r="UWM146" s="17"/>
      <c r="UWN146" s="17"/>
      <c r="UWO146" s="17"/>
      <c r="UWP146" s="17"/>
      <c r="UWQ146" s="17"/>
      <c r="UWR146" s="17"/>
      <c r="UWS146" s="17"/>
      <c r="UWT146" s="17"/>
      <c r="UWU146" s="17"/>
      <c r="UWV146" s="17"/>
      <c r="UWW146" s="17"/>
      <c r="UWX146" s="17"/>
      <c r="UWY146" s="17"/>
      <c r="UWZ146" s="17"/>
      <c r="UXA146" s="17"/>
      <c r="UXB146" s="17"/>
      <c r="UXC146" s="17"/>
      <c r="UXD146" s="17"/>
      <c r="UXE146" s="17"/>
      <c r="UXF146" s="17"/>
      <c r="UXG146" s="17"/>
      <c r="UXH146" s="17"/>
      <c r="UXI146" s="17"/>
      <c r="UXJ146" s="17"/>
      <c r="UXK146" s="17"/>
      <c r="UXL146" s="17"/>
      <c r="UXM146" s="17"/>
      <c r="UXN146" s="17"/>
      <c r="UXO146" s="17"/>
      <c r="UXP146" s="17"/>
      <c r="UXQ146" s="17"/>
      <c r="UXR146" s="17"/>
      <c r="UXS146" s="17"/>
      <c r="UXT146" s="17"/>
      <c r="UXU146" s="17"/>
      <c r="UXV146" s="17"/>
      <c r="UXW146" s="17"/>
      <c r="UXX146" s="17"/>
      <c r="UXY146" s="17"/>
      <c r="UXZ146" s="17"/>
      <c r="UYA146" s="17"/>
      <c r="UYB146" s="17"/>
      <c r="UYC146" s="17"/>
      <c r="UYD146" s="17"/>
      <c r="UYE146" s="17"/>
      <c r="UYF146" s="17"/>
      <c r="UYG146" s="17"/>
      <c r="UYH146" s="17"/>
      <c r="UYI146" s="17"/>
      <c r="UYJ146" s="17"/>
      <c r="UYK146" s="17"/>
      <c r="UYL146" s="17"/>
      <c r="UYM146" s="17"/>
      <c r="UYN146" s="17"/>
      <c r="UYO146" s="17"/>
      <c r="UYP146" s="17"/>
      <c r="UYQ146" s="17"/>
      <c r="UYR146" s="17"/>
      <c r="UYS146" s="17"/>
      <c r="UYT146" s="17"/>
      <c r="UYU146" s="17"/>
      <c r="UYV146" s="17"/>
      <c r="UYW146" s="17"/>
      <c r="UYX146" s="17"/>
      <c r="UYY146" s="17"/>
      <c r="UYZ146" s="17"/>
      <c r="UZA146" s="17"/>
      <c r="UZB146" s="17"/>
      <c r="UZC146" s="17"/>
      <c r="UZD146" s="17"/>
      <c r="UZE146" s="17"/>
      <c r="UZF146" s="17"/>
      <c r="UZG146" s="17"/>
      <c r="UZH146" s="17"/>
      <c r="UZI146" s="17"/>
      <c r="UZJ146" s="17"/>
      <c r="UZK146" s="17"/>
      <c r="UZL146" s="17"/>
      <c r="UZM146" s="17"/>
      <c r="UZN146" s="17"/>
      <c r="UZO146" s="17"/>
      <c r="UZP146" s="17"/>
      <c r="UZQ146" s="17"/>
      <c r="UZR146" s="17"/>
      <c r="UZS146" s="17"/>
      <c r="UZT146" s="17"/>
      <c r="UZU146" s="17"/>
      <c r="UZV146" s="17"/>
      <c r="UZW146" s="17"/>
      <c r="UZX146" s="17"/>
      <c r="UZY146" s="17"/>
      <c r="UZZ146" s="17"/>
      <c r="VAA146" s="17"/>
      <c r="VAB146" s="17"/>
      <c r="VAC146" s="17"/>
      <c r="VAD146" s="17"/>
      <c r="VAE146" s="17"/>
      <c r="VAF146" s="17"/>
      <c r="VAG146" s="17"/>
      <c r="VAH146" s="17"/>
      <c r="VAI146" s="17"/>
      <c r="VAJ146" s="17"/>
      <c r="VAK146" s="17"/>
      <c r="VAL146" s="17"/>
      <c r="VAM146" s="17"/>
      <c r="VAN146" s="17"/>
      <c r="VAO146" s="17"/>
      <c r="VAP146" s="17"/>
      <c r="VAQ146" s="17"/>
      <c r="VAR146" s="17"/>
      <c r="VAS146" s="17"/>
      <c r="VAT146" s="17"/>
      <c r="VAU146" s="17"/>
      <c r="VAV146" s="17"/>
      <c r="VAW146" s="17"/>
      <c r="VAX146" s="17"/>
      <c r="VAY146" s="17"/>
      <c r="VAZ146" s="17"/>
      <c r="VBA146" s="17"/>
      <c r="VBB146" s="17"/>
      <c r="VBC146" s="17"/>
      <c r="VBD146" s="17"/>
      <c r="VBE146" s="17"/>
      <c r="VBF146" s="17"/>
      <c r="VBG146" s="17"/>
      <c r="VBH146" s="17"/>
      <c r="VBI146" s="17"/>
      <c r="VBJ146" s="17"/>
      <c r="VBK146" s="17"/>
      <c r="VBL146" s="17"/>
      <c r="VBM146" s="17"/>
      <c r="VBN146" s="17"/>
      <c r="VBO146" s="17"/>
      <c r="VBP146" s="17"/>
      <c r="VBQ146" s="17"/>
      <c r="VBR146" s="17"/>
      <c r="VBS146" s="17"/>
      <c r="VBT146" s="17"/>
      <c r="VBU146" s="17"/>
      <c r="VBV146" s="17"/>
      <c r="VBW146" s="17"/>
      <c r="VBX146" s="17"/>
      <c r="VBY146" s="17"/>
      <c r="VBZ146" s="17"/>
      <c r="VCA146" s="17"/>
      <c r="VCB146" s="17"/>
      <c r="VCC146" s="17"/>
      <c r="VCD146" s="17"/>
      <c r="VCE146" s="17"/>
      <c r="VCF146" s="17"/>
      <c r="VCG146" s="17"/>
      <c r="VCH146" s="17"/>
      <c r="VCI146" s="17"/>
      <c r="VCJ146" s="17"/>
      <c r="VCK146" s="17"/>
      <c r="VCL146" s="17"/>
      <c r="VCM146" s="17"/>
      <c r="VCN146" s="17"/>
      <c r="VCO146" s="17"/>
      <c r="VCP146" s="17"/>
      <c r="VCQ146" s="17"/>
      <c r="VCR146" s="17"/>
      <c r="VCS146" s="17"/>
      <c r="VCT146" s="17"/>
      <c r="VCU146" s="17"/>
      <c r="VCV146" s="17"/>
      <c r="VCW146" s="17"/>
      <c r="VCX146" s="17"/>
      <c r="VCY146" s="17"/>
      <c r="VCZ146" s="17"/>
      <c r="VDA146" s="17"/>
      <c r="VDB146" s="17"/>
      <c r="VDC146" s="17"/>
      <c r="VDD146" s="17"/>
      <c r="VDE146" s="17"/>
      <c r="VDF146" s="17"/>
      <c r="VDG146" s="17"/>
      <c r="VDH146" s="17"/>
      <c r="VDI146" s="17"/>
      <c r="VDJ146" s="17"/>
      <c r="VDK146" s="17"/>
      <c r="VDL146" s="17"/>
      <c r="VDM146" s="17"/>
      <c r="VDN146" s="17"/>
      <c r="VDO146" s="17"/>
      <c r="VDP146" s="17"/>
      <c r="VDQ146" s="17"/>
      <c r="VDR146" s="17"/>
      <c r="VDS146" s="17"/>
      <c r="VDT146" s="17"/>
      <c r="VDU146" s="17"/>
      <c r="VDV146" s="17"/>
      <c r="VDW146" s="17"/>
      <c r="VDX146" s="17"/>
      <c r="VDY146" s="17"/>
      <c r="VDZ146" s="17"/>
      <c r="VEA146" s="17"/>
      <c r="VEB146" s="17"/>
      <c r="VEC146" s="17"/>
      <c r="VED146" s="17"/>
      <c r="VEE146" s="17"/>
      <c r="VEF146" s="17"/>
      <c r="VEG146" s="17"/>
      <c r="VEH146" s="17"/>
      <c r="VEI146" s="17"/>
      <c r="VEJ146" s="17"/>
      <c r="VEK146" s="17"/>
      <c r="VEL146" s="17"/>
      <c r="VEM146" s="17"/>
      <c r="VEN146" s="17"/>
      <c r="VEO146" s="17"/>
      <c r="VEP146" s="17"/>
      <c r="VEQ146" s="17"/>
      <c r="VER146" s="17"/>
      <c r="VES146" s="17"/>
      <c r="VET146" s="17"/>
      <c r="VEU146" s="17"/>
      <c r="VEV146" s="17"/>
      <c r="VEW146" s="17"/>
      <c r="VEX146" s="17"/>
      <c r="VEY146" s="17"/>
      <c r="VEZ146" s="17"/>
      <c r="VFA146" s="17"/>
      <c r="VFB146" s="17"/>
      <c r="VFC146" s="17"/>
      <c r="VFD146" s="17"/>
      <c r="VFE146" s="17"/>
      <c r="VFF146" s="17"/>
      <c r="VFG146" s="17"/>
      <c r="VFH146" s="17"/>
      <c r="VFI146" s="17"/>
      <c r="VFJ146" s="17"/>
      <c r="VFK146" s="17"/>
      <c r="VFL146" s="17"/>
      <c r="VFM146" s="17"/>
      <c r="VFN146" s="17"/>
      <c r="VFO146" s="17"/>
      <c r="VFP146" s="17"/>
      <c r="VFQ146" s="17"/>
      <c r="VFR146" s="17"/>
      <c r="VFS146" s="17"/>
      <c r="VFT146" s="17"/>
      <c r="VFU146" s="17"/>
      <c r="VFV146" s="17"/>
      <c r="VFW146" s="17"/>
      <c r="VFX146" s="17"/>
      <c r="VFY146" s="17"/>
      <c r="VFZ146" s="17"/>
      <c r="VGA146" s="17"/>
      <c r="VGB146" s="17"/>
      <c r="VGC146" s="17"/>
      <c r="VGD146" s="17"/>
      <c r="VGE146" s="17"/>
      <c r="VGF146" s="17"/>
      <c r="VGG146" s="17"/>
      <c r="VGH146" s="17"/>
      <c r="VGI146" s="17"/>
      <c r="VGJ146" s="17"/>
      <c r="VGK146" s="17"/>
      <c r="VGL146" s="17"/>
      <c r="VGM146" s="17"/>
      <c r="VGN146" s="17"/>
      <c r="VGO146" s="17"/>
      <c r="VGP146" s="17"/>
      <c r="VGQ146" s="17"/>
      <c r="VGR146" s="17"/>
      <c r="VGS146" s="17"/>
      <c r="VGT146" s="17"/>
      <c r="VGU146" s="17"/>
      <c r="VGV146" s="17"/>
      <c r="VGW146" s="17"/>
      <c r="VGX146" s="17"/>
      <c r="VGY146" s="17"/>
      <c r="VGZ146" s="17"/>
      <c r="VHA146" s="17"/>
      <c r="VHB146" s="17"/>
      <c r="VHC146" s="17"/>
      <c r="VHD146" s="17"/>
      <c r="VHE146" s="17"/>
      <c r="VHF146" s="17"/>
      <c r="VHG146" s="17"/>
      <c r="VHH146" s="17"/>
      <c r="VHI146" s="17"/>
      <c r="VHJ146" s="17"/>
      <c r="VHK146" s="17"/>
      <c r="VHL146" s="17"/>
      <c r="VHM146" s="17"/>
      <c r="VHN146" s="17"/>
      <c r="VHO146" s="17"/>
      <c r="VHP146" s="17"/>
      <c r="VHQ146" s="17"/>
      <c r="VHR146" s="17"/>
      <c r="VHS146" s="17"/>
      <c r="VHT146" s="17"/>
      <c r="VHU146" s="17"/>
      <c r="VHV146" s="17"/>
      <c r="VHW146" s="17"/>
      <c r="VHX146" s="17"/>
      <c r="VHY146" s="17"/>
      <c r="VHZ146" s="17"/>
      <c r="VIA146" s="17"/>
      <c r="VIB146" s="17"/>
      <c r="VIC146" s="17"/>
      <c r="VID146" s="17"/>
      <c r="VIE146" s="17"/>
      <c r="VIF146" s="17"/>
      <c r="VIG146" s="17"/>
      <c r="VIH146" s="17"/>
      <c r="VII146" s="17"/>
      <c r="VIJ146" s="17"/>
      <c r="VIK146" s="17"/>
      <c r="VIL146" s="17"/>
      <c r="VIM146" s="17"/>
      <c r="VIN146" s="17"/>
      <c r="VIO146" s="17"/>
      <c r="VIP146" s="17"/>
      <c r="VIQ146" s="17"/>
      <c r="VIR146" s="17"/>
      <c r="VIS146" s="17"/>
      <c r="VIT146" s="17"/>
      <c r="VIU146" s="17"/>
      <c r="VIV146" s="17"/>
      <c r="VIW146" s="17"/>
      <c r="VIX146" s="17"/>
      <c r="VIY146" s="17"/>
      <c r="VIZ146" s="17"/>
      <c r="VJA146" s="17"/>
      <c r="VJB146" s="17"/>
      <c r="VJC146" s="17"/>
      <c r="VJD146" s="17"/>
      <c r="VJE146" s="17"/>
      <c r="VJF146" s="17"/>
      <c r="VJG146" s="17"/>
      <c r="VJH146" s="17"/>
      <c r="VJI146" s="17"/>
      <c r="VJJ146" s="17"/>
      <c r="VJK146" s="17"/>
      <c r="VJL146" s="17"/>
      <c r="VJM146" s="17"/>
      <c r="VJN146" s="17"/>
      <c r="VJO146" s="17"/>
      <c r="VJP146" s="17"/>
      <c r="VJQ146" s="17"/>
      <c r="VJR146" s="17"/>
      <c r="VJS146" s="17"/>
      <c r="VJT146" s="17"/>
      <c r="VJU146" s="17"/>
      <c r="VJV146" s="17"/>
      <c r="VJW146" s="17"/>
      <c r="VJX146" s="17"/>
      <c r="VJY146" s="17"/>
      <c r="VJZ146" s="17"/>
      <c r="VKA146" s="17"/>
      <c r="VKB146" s="17"/>
      <c r="VKC146" s="17"/>
      <c r="VKD146" s="17"/>
      <c r="VKE146" s="17"/>
      <c r="VKF146" s="17"/>
      <c r="VKG146" s="17"/>
      <c r="VKH146" s="17"/>
      <c r="VKI146" s="17"/>
      <c r="VKJ146" s="17"/>
      <c r="VKK146" s="17"/>
      <c r="VKL146" s="17"/>
      <c r="VKM146" s="17"/>
      <c r="VKN146" s="17"/>
      <c r="VKO146" s="17"/>
      <c r="VKP146" s="17"/>
      <c r="VKQ146" s="17"/>
      <c r="VKR146" s="17"/>
      <c r="VKS146" s="17"/>
      <c r="VKT146" s="17"/>
      <c r="VKU146" s="17"/>
      <c r="VKV146" s="17"/>
      <c r="VKW146" s="17"/>
      <c r="VKX146" s="17"/>
      <c r="VKY146" s="17"/>
      <c r="VKZ146" s="17"/>
      <c r="VLA146" s="17"/>
      <c r="VLB146" s="17"/>
      <c r="VLC146" s="17"/>
      <c r="VLD146" s="17"/>
      <c r="VLE146" s="17"/>
      <c r="VLF146" s="17"/>
      <c r="VLG146" s="17"/>
      <c r="VLH146" s="17"/>
      <c r="VLI146" s="17"/>
      <c r="VLJ146" s="17"/>
      <c r="VLK146" s="17"/>
      <c r="VLL146" s="17"/>
      <c r="VLM146" s="17"/>
      <c r="VLN146" s="17"/>
      <c r="VLO146" s="17"/>
      <c r="VLP146" s="17"/>
      <c r="VLQ146" s="17"/>
      <c r="VLR146" s="17"/>
      <c r="VLS146" s="17"/>
      <c r="VLT146" s="17"/>
      <c r="VLU146" s="17"/>
      <c r="VLV146" s="17"/>
      <c r="VLW146" s="17"/>
      <c r="VLX146" s="17"/>
      <c r="VLY146" s="17"/>
      <c r="VLZ146" s="17"/>
      <c r="VMA146" s="17"/>
      <c r="VMB146" s="17"/>
      <c r="VMC146" s="17"/>
      <c r="VMD146" s="17"/>
      <c r="VME146" s="17"/>
      <c r="VMF146" s="17"/>
      <c r="VMG146" s="17"/>
      <c r="VMH146" s="17"/>
      <c r="VMI146" s="17"/>
      <c r="VMJ146" s="17"/>
      <c r="VMK146" s="17"/>
      <c r="VML146" s="17"/>
      <c r="VMM146" s="17"/>
      <c r="VMN146" s="17"/>
      <c r="VMO146" s="17"/>
      <c r="VMP146" s="17"/>
      <c r="VMQ146" s="17"/>
      <c r="VMR146" s="17"/>
      <c r="VMS146" s="17"/>
      <c r="VMT146" s="17"/>
      <c r="VMU146" s="17"/>
      <c r="VMV146" s="17"/>
      <c r="VMW146" s="17"/>
      <c r="VMX146" s="17"/>
      <c r="VMY146" s="17"/>
      <c r="VMZ146" s="17"/>
      <c r="VNA146" s="17"/>
      <c r="VNB146" s="17"/>
      <c r="VNC146" s="17"/>
      <c r="VND146" s="17"/>
      <c r="VNE146" s="17"/>
      <c r="VNF146" s="17"/>
      <c r="VNG146" s="17"/>
      <c r="VNH146" s="17"/>
      <c r="VNI146" s="17"/>
      <c r="VNJ146" s="17"/>
      <c r="VNK146" s="17"/>
      <c r="VNL146" s="17"/>
      <c r="VNM146" s="17"/>
      <c r="VNN146" s="17"/>
      <c r="VNO146" s="17"/>
      <c r="VNP146" s="17"/>
      <c r="VNQ146" s="17"/>
      <c r="VNR146" s="17"/>
      <c r="VNS146" s="17"/>
      <c r="VNT146" s="17"/>
      <c r="VNU146" s="17"/>
      <c r="VNV146" s="17"/>
      <c r="VNW146" s="17"/>
      <c r="VNX146" s="17"/>
      <c r="VNY146" s="17"/>
      <c r="VNZ146" s="17"/>
      <c r="VOA146" s="17"/>
      <c r="VOB146" s="17"/>
      <c r="VOC146" s="17"/>
      <c r="VOD146" s="17"/>
      <c r="VOE146" s="17"/>
      <c r="VOF146" s="17"/>
      <c r="VOG146" s="17"/>
      <c r="VOH146" s="17"/>
      <c r="VOI146" s="17"/>
      <c r="VOJ146" s="17"/>
      <c r="VOK146" s="17"/>
      <c r="VOL146" s="17"/>
      <c r="VOM146" s="17"/>
      <c r="VON146" s="17"/>
      <c r="VOO146" s="17"/>
      <c r="VOP146" s="17"/>
      <c r="VOQ146" s="17"/>
      <c r="VOR146" s="17"/>
      <c r="VOS146" s="17"/>
      <c r="VOT146" s="17"/>
      <c r="VOU146" s="17"/>
      <c r="VOV146" s="17"/>
      <c r="VOW146" s="17"/>
      <c r="VOX146" s="17"/>
      <c r="VOY146" s="17"/>
      <c r="VOZ146" s="17"/>
      <c r="VPA146" s="17"/>
      <c r="VPB146" s="17"/>
      <c r="VPC146" s="17"/>
      <c r="VPD146" s="17"/>
      <c r="VPE146" s="17"/>
      <c r="VPF146" s="17"/>
      <c r="VPG146" s="17"/>
      <c r="VPH146" s="17"/>
      <c r="VPI146" s="17"/>
      <c r="VPJ146" s="17"/>
      <c r="VPK146" s="17"/>
      <c r="VPL146" s="17"/>
      <c r="VPM146" s="17"/>
      <c r="VPN146" s="17"/>
      <c r="VPO146" s="17"/>
      <c r="VPP146" s="17"/>
      <c r="VPQ146" s="17"/>
      <c r="VPR146" s="17"/>
      <c r="VPS146" s="17"/>
      <c r="VPT146" s="17"/>
      <c r="VPU146" s="17"/>
      <c r="VPV146" s="17"/>
      <c r="VPW146" s="17"/>
      <c r="VPX146" s="17"/>
      <c r="VPY146" s="17"/>
      <c r="VPZ146" s="17"/>
      <c r="VQA146" s="17"/>
      <c r="VQB146" s="17"/>
      <c r="VQC146" s="17"/>
      <c r="VQD146" s="17"/>
      <c r="VQE146" s="17"/>
      <c r="VQF146" s="17"/>
      <c r="VQG146" s="17"/>
      <c r="VQH146" s="17"/>
      <c r="VQI146" s="17"/>
      <c r="VQJ146" s="17"/>
      <c r="VQK146" s="17"/>
      <c r="VQL146" s="17"/>
      <c r="VQM146" s="17"/>
      <c r="VQN146" s="17"/>
      <c r="VQO146" s="17"/>
      <c r="VQP146" s="17"/>
      <c r="VQQ146" s="17"/>
      <c r="VQR146" s="17"/>
      <c r="VQS146" s="17"/>
      <c r="VQT146" s="17"/>
      <c r="VQU146" s="17"/>
      <c r="VQV146" s="17"/>
      <c r="VQW146" s="17"/>
      <c r="VQX146" s="17"/>
      <c r="VQY146" s="17"/>
      <c r="VQZ146" s="17"/>
      <c r="VRA146" s="17"/>
      <c r="VRB146" s="17"/>
      <c r="VRC146" s="17"/>
      <c r="VRD146" s="17"/>
      <c r="VRE146" s="17"/>
      <c r="VRF146" s="17"/>
      <c r="VRG146" s="17"/>
      <c r="VRH146" s="17"/>
      <c r="VRI146" s="17"/>
      <c r="VRJ146" s="17"/>
      <c r="VRK146" s="17"/>
      <c r="VRL146" s="17"/>
      <c r="VRM146" s="17"/>
      <c r="VRN146" s="17"/>
      <c r="VRO146" s="17"/>
      <c r="VRP146" s="17"/>
      <c r="VRQ146" s="17"/>
      <c r="VRR146" s="17"/>
      <c r="VRS146" s="17"/>
      <c r="VRT146" s="17"/>
      <c r="VRU146" s="17"/>
      <c r="VRV146" s="17"/>
      <c r="VRW146" s="17"/>
      <c r="VRX146" s="17"/>
      <c r="VRY146" s="17"/>
      <c r="VRZ146" s="17"/>
      <c r="VSA146" s="17"/>
      <c r="VSB146" s="17"/>
      <c r="VSC146" s="17"/>
      <c r="VSD146" s="17"/>
      <c r="VSE146" s="17"/>
      <c r="VSF146" s="17"/>
      <c r="VSG146" s="17"/>
      <c r="VSH146" s="17"/>
      <c r="VSI146" s="17"/>
      <c r="VSJ146" s="17"/>
      <c r="VSK146" s="17"/>
      <c r="VSL146" s="17"/>
      <c r="VSM146" s="17"/>
      <c r="VSN146" s="17"/>
      <c r="VSO146" s="17"/>
      <c r="VSP146" s="17"/>
      <c r="VSQ146" s="17"/>
      <c r="VSR146" s="17"/>
      <c r="VSS146" s="17"/>
      <c r="VST146" s="17"/>
      <c r="VSU146" s="17"/>
      <c r="VSV146" s="17"/>
      <c r="VSW146" s="17"/>
      <c r="VSX146" s="17"/>
      <c r="VSY146" s="17"/>
      <c r="VSZ146" s="17"/>
      <c r="VTA146" s="17"/>
      <c r="VTB146" s="17"/>
      <c r="VTC146" s="17"/>
      <c r="VTD146" s="17"/>
      <c r="VTE146" s="17"/>
      <c r="VTF146" s="17"/>
      <c r="VTG146" s="17"/>
      <c r="VTH146" s="17"/>
      <c r="VTI146" s="17"/>
      <c r="VTJ146" s="17"/>
      <c r="VTK146" s="17"/>
      <c r="VTL146" s="17"/>
      <c r="VTM146" s="17"/>
      <c r="VTN146" s="17"/>
      <c r="VTO146" s="17"/>
      <c r="VTP146" s="17"/>
      <c r="VTQ146" s="17"/>
      <c r="VTR146" s="17"/>
      <c r="VTS146" s="17"/>
      <c r="VTT146" s="17"/>
      <c r="VTU146" s="17"/>
      <c r="VTV146" s="17"/>
      <c r="VTW146" s="17"/>
      <c r="VTX146" s="17"/>
      <c r="VTY146" s="17"/>
      <c r="VTZ146" s="17"/>
      <c r="VUA146" s="17"/>
      <c r="VUB146" s="17"/>
      <c r="VUC146" s="17"/>
      <c r="VUD146" s="17"/>
      <c r="VUE146" s="17"/>
      <c r="VUF146" s="17"/>
      <c r="VUG146" s="17"/>
      <c r="VUH146" s="17"/>
      <c r="VUI146" s="17"/>
      <c r="VUJ146" s="17"/>
      <c r="VUK146" s="17"/>
      <c r="VUL146" s="17"/>
      <c r="VUM146" s="17"/>
      <c r="VUN146" s="17"/>
      <c r="VUO146" s="17"/>
      <c r="VUP146" s="17"/>
      <c r="VUQ146" s="17"/>
      <c r="VUR146" s="17"/>
      <c r="VUS146" s="17"/>
      <c r="VUT146" s="17"/>
      <c r="VUU146" s="17"/>
      <c r="VUV146" s="17"/>
      <c r="VUW146" s="17"/>
      <c r="VUX146" s="17"/>
      <c r="VUY146" s="17"/>
      <c r="VUZ146" s="17"/>
      <c r="VVA146" s="17"/>
      <c r="VVB146" s="17"/>
      <c r="VVC146" s="17"/>
      <c r="VVD146" s="17"/>
      <c r="VVE146" s="17"/>
      <c r="VVF146" s="17"/>
      <c r="VVG146" s="17"/>
      <c r="VVH146" s="17"/>
      <c r="VVI146" s="17"/>
      <c r="VVJ146" s="17"/>
      <c r="VVK146" s="17"/>
      <c r="VVL146" s="17"/>
      <c r="VVM146" s="17"/>
      <c r="VVN146" s="17"/>
      <c r="VVO146" s="17"/>
      <c r="VVP146" s="17"/>
      <c r="VVQ146" s="17"/>
      <c r="VVR146" s="17"/>
      <c r="VVS146" s="17"/>
      <c r="VVT146" s="17"/>
      <c r="VVU146" s="17"/>
      <c r="VVV146" s="17"/>
      <c r="VVW146" s="17"/>
      <c r="VVX146" s="17"/>
      <c r="VVY146" s="17"/>
      <c r="VVZ146" s="17"/>
      <c r="VWA146" s="17"/>
      <c r="VWB146" s="17"/>
      <c r="VWC146" s="17"/>
      <c r="VWD146" s="17"/>
      <c r="VWE146" s="17"/>
      <c r="VWF146" s="17"/>
      <c r="VWG146" s="17"/>
      <c r="VWH146" s="17"/>
      <c r="VWI146" s="17"/>
      <c r="VWJ146" s="17"/>
      <c r="VWK146" s="17"/>
      <c r="VWL146" s="17"/>
      <c r="VWM146" s="17"/>
      <c r="VWN146" s="17"/>
      <c r="VWO146" s="17"/>
      <c r="VWP146" s="17"/>
      <c r="VWQ146" s="17"/>
      <c r="VWR146" s="17"/>
      <c r="VWS146" s="17"/>
      <c r="VWT146" s="17"/>
      <c r="VWU146" s="17"/>
      <c r="VWV146" s="17"/>
      <c r="VWW146" s="17"/>
      <c r="VWX146" s="17"/>
      <c r="VWY146" s="17"/>
      <c r="VWZ146" s="17"/>
      <c r="VXA146" s="17"/>
      <c r="VXB146" s="17"/>
      <c r="VXC146" s="17"/>
      <c r="VXD146" s="17"/>
      <c r="VXE146" s="17"/>
      <c r="VXF146" s="17"/>
      <c r="VXG146" s="17"/>
      <c r="VXH146" s="17"/>
      <c r="VXI146" s="17"/>
      <c r="VXJ146" s="17"/>
      <c r="VXK146" s="17"/>
      <c r="VXL146" s="17"/>
      <c r="VXM146" s="17"/>
      <c r="VXN146" s="17"/>
      <c r="VXO146" s="17"/>
      <c r="VXP146" s="17"/>
      <c r="VXQ146" s="17"/>
      <c r="VXR146" s="17"/>
      <c r="VXS146" s="17"/>
      <c r="VXT146" s="17"/>
      <c r="VXU146" s="17"/>
      <c r="VXV146" s="17"/>
      <c r="VXW146" s="17"/>
      <c r="VXX146" s="17"/>
      <c r="VXY146" s="17"/>
      <c r="VXZ146" s="17"/>
      <c r="VYA146" s="17"/>
      <c r="VYB146" s="17"/>
      <c r="VYC146" s="17"/>
      <c r="VYD146" s="17"/>
      <c r="VYE146" s="17"/>
      <c r="VYF146" s="17"/>
      <c r="VYG146" s="17"/>
      <c r="VYH146" s="17"/>
      <c r="VYI146" s="17"/>
      <c r="VYJ146" s="17"/>
      <c r="VYK146" s="17"/>
      <c r="VYL146" s="17"/>
      <c r="VYM146" s="17"/>
      <c r="VYN146" s="17"/>
      <c r="VYO146" s="17"/>
      <c r="VYP146" s="17"/>
      <c r="VYQ146" s="17"/>
      <c r="VYR146" s="17"/>
      <c r="VYS146" s="17"/>
      <c r="VYT146" s="17"/>
      <c r="VYU146" s="17"/>
      <c r="VYV146" s="17"/>
      <c r="VYW146" s="17"/>
      <c r="VYX146" s="17"/>
      <c r="VYY146" s="17"/>
      <c r="VYZ146" s="17"/>
      <c r="VZA146" s="17"/>
      <c r="VZB146" s="17"/>
      <c r="VZC146" s="17"/>
      <c r="VZD146" s="17"/>
      <c r="VZE146" s="17"/>
      <c r="VZF146" s="17"/>
      <c r="VZG146" s="17"/>
      <c r="VZH146" s="17"/>
      <c r="VZI146" s="17"/>
      <c r="VZJ146" s="17"/>
      <c r="VZK146" s="17"/>
      <c r="VZL146" s="17"/>
      <c r="VZM146" s="17"/>
      <c r="VZN146" s="17"/>
      <c r="VZO146" s="17"/>
      <c r="VZP146" s="17"/>
      <c r="VZQ146" s="17"/>
      <c r="VZR146" s="17"/>
      <c r="VZS146" s="17"/>
      <c r="VZT146" s="17"/>
      <c r="VZU146" s="17"/>
      <c r="VZV146" s="17"/>
      <c r="VZW146" s="17"/>
      <c r="VZX146" s="17"/>
      <c r="VZY146" s="17"/>
      <c r="VZZ146" s="17"/>
      <c r="WAA146" s="17"/>
      <c r="WAB146" s="17"/>
      <c r="WAC146" s="17"/>
      <c r="WAD146" s="17"/>
      <c r="WAE146" s="17"/>
      <c r="WAF146" s="17"/>
      <c r="WAG146" s="17"/>
      <c r="WAH146" s="17"/>
      <c r="WAI146" s="17"/>
      <c r="WAJ146" s="17"/>
      <c r="WAK146" s="17"/>
      <c r="WAL146" s="17"/>
      <c r="WAM146" s="17"/>
      <c r="WAN146" s="17"/>
      <c r="WAO146" s="17"/>
      <c r="WAP146" s="17"/>
      <c r="WAQ146" s="17"/>
      <c r="WAR146" s="17"/>
      <c r="WAS146" s="17"/>
      <c r="WAT146" s="17"/>
      <c r="WAU146" s="17"/>
      <c r="WAV146" s="17"/>
      <c r="WAW146" s="17"/>
      <c r="WAX146" s="17"/>
      <c r="WAY146" s="17"/>
      <c r="WAZ146" s="17"/>
      <c r="WBA146" s="17"/>
      <c r="WBB146" s="17"/>
      <c r="WBC146" s="17"/>
      <c r="WBD146" s="17"/>
      <c r="WBE146" s="17"/>
      <c r="WBF146" s="17"/>
      <c r="WBG146" s="17"/>
      <c r="WBH146" s="17"/>
      <c r="WBI146" s="17"/>
      <c r="WBJ146" s="17"/>
      <c r="WBK146" s="17"/>
      <c r="WBL146" s="17"/>
      <c r="WBM146" s="17"/>
      <c r="WBN146" s="17"/>
      <c r="WBO146" s="17"/>
      <c r="WBP146" s="17"/>
      <c r="WBQ146" s="17"/>
      <c r="WBR146" s="17"/>
      <c r="WBS146" s="17"/>
      <c r="WBT146" s="17"/>
      <c r="WBU146" s="17"/>
      <c r="WBV146" s="17"/>
      <c r="WBW146" s="17"/>
      <c r="WBX146" s="17"/>
      <c r="WBY146" s="17"/>
      <c r="WBZ146" s="17"/>
      <c r="WCA146" s="17"/>
      <c r="WCB146" s="17"/>
      <c r="WCC146" s="17"/>
      <c r="WCD146" s="17"/>
      <c r="WCE146" s="17"/>
      <c r="WCF146" s="17"/>
      <c r="WCG146" s="17"/>
      <c r="WCH146" s="17"/>
      <c r="WCI146" s="17"/>
      <c r="WCJ146" s="17"/>
      <c r="WCK146" s="17"/>
      <c r="WCL146" s="17"/>
      <c r="WCM146" s="17"/>
      <c r="WCN146" s="17"/>
      <c r="WCO146" s="17"/>
      <c r="WCP146" s="17"/>
      <c r="WCQ146" s="17"/>
      <c r="WCR146" s="17"/>
      <c r="WCS146" s="17"/>
      <c r="WCT146" s="17"/>
      <c r="WCU146" s="17"/>
      <c r="WCV146" s="17"/>
      <c r="WCW146" s="17"/>
      <c r="WCX146" s="17"/>
      <c r="WCY146" s="17"/>
      <c r="WCZ146" s="17"/>
      <c r="WDA146" s="17"/>
      <c r="WDB146" s="17"/>
      <c r="WDC146" s="17"/>
      <c r="WDD146" s="17"/>
      <c r="WDE146" s="17"/>
      <c r="WDF146" s="17"/>
      <c r="WDG146" s="17"/>
      <c r="WDH146" s="17"/>
      <c r="WDI146" s="17"/>
      <c r="WDJ146" s="17"/>
      <c r="WDK146" s="17"/>
      <c r="WDL146" s="17"/>
      <c r="WDM146" s="17"/>
      <c r="WDN146" s="17"/>
      <c r="WDO146" s="17"/>
      <c r="WDP146" s="17"/>
      <c r="WDQ146" s="17"/>
      <c r="WDR146" s="17"/>
      <c r="WDS146" s="17"/>
      <c r="WDT146" s="17"/>
      <c r="WDU146" s="17"/>
      <c r="WDV146" s="17"/>
      <c r="WDW146" s="17"/>
      <c r="WDX146" s="17"/>
      <c r="WDY146" s="17"/>
      <c r="WDZ146" s="17"/>
      <c r="WEA146" s="17"/>
      <c r="WEB146" s="17"/>
      <c r="WEC146" s="17"/>
      <c r="WED146" s="17"/>
      <c r="WEE146" s="17"/>
      <c r="WEF146" s="17"/>
      <c r="WEG146" s="17"/>
      <c r="WEH146" s="17"/>
      <c r="WEI146" s="17"/>
      <c r="WEJ146" s="17"/>
      <c r="WEK146" s="17"/>
      <c r="WEL146" s="17"/>
      <c r="WEM146" s="17"/>
      <c r="WEN146" s="17"/>
      <c r="WEO146" s="17"/>
      <c r="WEP146" s="17"/>
      <c r="WEQ146" s="17"/>
      <c r="WER146" s="17"/>
      <c r="WES146" s="17"/>
      <c r="WET146" s="17"/>
      <c r="WEU146" s="17"/>
      <c r="WEV146" s="17"/>
      <c r="WEW146" s="17"/>
      <c r="WEX146" s="17"/>
      <c r="WEY146" s="17"/>
      <c r="WEZ146" s="17"/>
      <c r="WFA146" s="17"/>
      <c r="WFB146" s="17"/>
      <c r="WFC146" s="17"/>
      <c r="WFD146" s="17"/>
      <c r="WFE146" s="17"/>
      <c r="WFF146" s="17"/>
      <c r="WFG146" s="17"/>
      <c r="WFH146" s="17"/>
      <c r="WFI146" s="17"/>
      <c r="WFJ146" s="17"/>
      <c r="WFK146" s="17"/>
      <c r="WFL146" s="17"/>
      <c r="WFM146" s="17"/>
      <c r="WFN146" s="17"/>
      <c r="WFO146" s="17"/>
      <c r="WFP146" s="17"/>
      <c r="WFQ146" s="17"/>
      <c r="WFR146" s="17"/>
      <c r="WFS146" s="17"/>
      <c r="WFT146" s="17"/>
      <c r="WFU146" s="17"/>
      <c r="WFV146" s="17"/>
      <c r="WFW146" s="17"/>
      <c r="WFX146" s="17"/>
      <c r="WFY146" s="17"/>
      <c r="WFZ146" s="17"/>
      <c r="WGA146" s="17"/>
      <c r="WGB146" s="17"/>
      <c r="WGC146" s="17"/>
      <c r="WGD146" s="17"/>
      <c r="WGE146" s="17"/>
      <c r="WGF146" s="17"/>
      <c r="WGG146" s="17"/>
      <c r="WGH146" s="17"/>
      <c r="WGI146" s="17"/>
      <c r="WGJ146" s="17"/>
      <c r="WGK146" s="17"/>
      <c r="WGL146" s="17"/>
      <c r="WGM146" s="17"/>
      <c r="WGN146" s="17"/>
      <c r="WGO146" s="17"/>
      <c r="WGP146" s="17"/>
      <c r="WGQ146" s="17"/>
      <c r="WGR146" s="17"/>
      <c r="WGS146" s="17"/>
      <c r="WGT146" s="17"/>
      <c r="WGU146" s="17"/>
      <c r="WGV146" s="17"/>
      <c r="WGW146" s="17"/>
      <c r="WGX146" s="17"/>
      <c r="WGY146" s="17"/>
      <c r="WGZ146" s="17"/>
      <c r="WHA146" s="17"/>
      <c r="WHB146" s="17"/>
      <c r="WHC146" s="17"/>
      <c r="WHD146" s="17"/>
      <c r="WHE146" s="17"/>
      <c r="WHF146" s="17"/>
      <c r="WHG146" s="17"/>
      <c r="WHH146" s="17"/>
      <c r="WHI146" s="17"/>
      <c r="WHJ146" s="17"/>
      <c r="WHK146" s="17"/>
      <c r="WHL146" s="17"/>
      <c r="WHM146" s="17"/>
      <c r="WHN146" s="17"/>
      <c r="WHO146" s="17"/>
      <c r="WHP146" s="17"/>
      <c r="WHQ146" s="17"/>
      <c r="WHR146" s="17"/>
      <c r="WHS146" s="17"/>
      <c r="WHT146" s="17"/>
      <c r="WHU146" s="17"/>
      <c r="WHV146" s="17"/>
      <c r="WHW146" s="17"/>
      <c r="WHX146" s="17"/>
      <c r="WHY146" s="17"/>
      <c r="WHZ146" s="17"/>
      <c r="WIA146" s="17"/>
      <c r="WIB146" s="17"/>
      <c r="WIC146" s="17"/>
      <c r="WID146" s="17"/>
      <c r="WIE146" s="17"/>
      <c r="WIF146" s="17"/>
      <c r="WIG146" s="17"/>
      <c r="WIH146" s="17"/>
      <c r="WII146" s="17"/>
      <c r="WIJ146" s="17"/>
      <c r="WIK146" s="17"/>
      <c r="WIL146" s="17"/>
      <c r="WIM146" s="17"/>
      <c r="WIN146" s="17"/>
      <c r="WIO146" s="17"/>
      <c r="WIP146" s="17"/>
      <c r="WIQ146" s="17"/>
      <c r="WIR146" s="17"/>
      <c r="WIS146" s="17"/>
      <c r="WIT146" s="17"/>
      <c r="WIU146" s="17"/>
      <c r="WIV146" s="17"/>
      <c r="WIW146" s="17"/>
      <c r="WIX146" s="17"/>
      <c r="WIY146" s="17"/>
      <c r="WIZ146" s="17"/>
      <c r="WJA146" s="17"/>
      <c r="WJB146" s="17"/>
      <c r="WJC146" s="17"/>
      <c r="WJD146" s="17"/>
      <c r="WJE146" s="17"/>
      <c r="WJF146" s="17"/>
      <c r="WJG146" s="17"/>
      <c r="WJH146" s="17"/>
      <c r="WJI146" s="17"/>
      <c r="WJJ146" s="17"/>
      <c r="WJK146" s="17"/>
      <c r="WJL146" s="17"/>
      <c r="WJM146" s="17"/>
      <c r="WJN146" s="17"/>
      <c r="WJO146" s="17"/>
      <c r="WJP146" s="17"/>
      <c r="WJQ146" s="17"/>
      <c r="WJR146" s="17"/>
      <c r="WJS146" s="17"/>
      <c r="WJT146" s="17"/>
      <c r="WJU146" s="17"/>
      <c r="WJV146" s="17"/>
      <c r="WJW146" s="17"/>
      <c r="WJX146" s="17"/>
      <c r="WJY146" s="17"/>
      <c r="WJZ146" s="17"/>
      <c r="WKA146" s="17"/>
      <c r="WKB146" s="17"/>
      <c r="WKC146" s="17"/>
      <c r="WKD146" s="17"/>
      <c r="WKE146" s="17"/>
      <c r="WKF146" s="17"/>
      <c r="WKG146" s="17"/>
      <c r="WKH146" s="17"/>
      <c r="WKI146" s="17"/>
      <c r="WKJ146" s="17"/>
      <c r="WKK146" s="17"/>
      <c r="WKL146" s="17"/>
      <c r="WKM146" s="17"/>
      <c r="WKN146" s="17"/>
      <c r="WKO146" s="17"/>
      <c r="WKP146" s="17"/>
      <c r="WKQ146" s="17"/>
      <c r="WKR146" s="17"/>
      <c r="WKS146" s="17"/>
      <c r="WKT146" s="17"/>
      <c r="WKU146" s="17"/>
      <c r="WKV146" s="17"/>
      <c r="WKW146" s="17"/>
      <c r="WKX146" s="17"/>
      <c r="WKY146" s="17"/>
      <c r="WKZ146" s="17"/>
      <c r="WLA146" s="17"/>
      <c r="WLB146" s="17"/>
      <c r="WLC146" s="17"/>
      <c r="WLD146" s="17"/>
      <c r="WLE146" s="17"/>
      <c r="WLF146" s="17"/>
      <c r="WLG146" s="17"/>
      <c r="WLH146" s="17"/>
      <c r="WLI146" s="17"/>
      <c r="WLJ146" s="17"/>
      <c r="WLK146" s="17"/>
      <c r="WLL146" s="17"/>
      <c r="WLM146" s="17"/>
      <c r="WLN146" s="17"/>
      <c r="WLO146" s="17"/>
      <c r="WLP146" s="17"/>
      <c r="WLQ146" s="17"/>
      <c r="WLR146" s="17"/>
      <c r="WLS146" s="17"/>
      <c r="WLT146" s="17"/>
      <c r="WLU146" s="17"/>
      <c r="WLV146" s="17"/>
      <c r="WLW146" s="17"/>
      <c r="WLX146" s="17"/>
      <c r="WLY146" s="17"/>
      <c r="WLZ146" s="17"/>
      <c r="WMA146" s="17"/>
      <c r="WMB146" s="17"/>
      <c r="WMC146" s="17"/>
      <c r="WMD146" s="17"/>
      <c r="WME146" s="17"/>
      <c r="WMF146" s="17"/>
      <c r="WMG146" s="17"/>
      <c r="WMH146" s="17"/>
      <c r="WMI146" s="17"/>
      <c r="WMJ146" s="17"/>
      <c r="WMK146" s="17"/>
      <c r="WML146" s="17"/>
      <c r="WMM146" s="17"/>
      <c r="WMN146" s="17"/>
      <c r="WMO146" s="17"/>
      <c r="WMP146" s="17"/>
      <c r="WMQ146" s="17"/>
      <c r="WMR146" s="17"/>
      <c r="WMS146" s="17"/>
      <c r="WMT146" s="17"/>
      <c r="WMU146" s="17"/>
      <c r="WMV146" s="17"/>
      <c r="WMW146" s="17"/>
      <c r="WMX146" s="17"/>
      <c r="WMY146" s="17"/>
      <c r="WMZ146" s="17"/>
      <c r="WNA146" s="17"/>
      <c r="WNB146" s="17"/>
      <c r="WNC146" s="17"/>
      <c r="WND146" s="17"/>
      <c r="WNE146" s="17"/>
      <c r="WNF146" s="17"/>
      <c r="WNG146" s="17"/>
      <c r="WNH146" s="17"/>
      <c r="WNI146" s="17"/>
      <c r="WNJ146" s="17"/>
      <c r="WNK146" s="17"/>
      <c r="WNL146" s="17"/>
      <c r="WNM146" s="17"/>
      <c r="WNN146" s="17"/>
      <c r="WNO146" s="17"/>
      <c r="WNP146" s="17"/>
      <c r="WNQ146" s="17"/>
      <c r="WNR146" s="17"/>
      <c r="WNS146" s="17"/>
      <c r="WNT146" s="17"/>
      <c r="WNU146" s="17"/>
      <c r="WNV146" s="17"/>
      <c r="WNW146" s="17"/>
      <c r="WNX146" s="17"/>
      <c r="WNY146" s="17"/>
      <c r="WNZ146" s="17"/>
      <c r="WOA146" s="17"/>
      <c r="WOB146" s="17"/>
      <c r="WOC146" s="17"/>
      <c r="WOD146" s="17"/>
      <c r="WOE146" s="17"/>
      <c r="WOF146" s="17"/>
      <c r="WOG146" s="17"/>
      <c r="WOH146" s="17"/>
      <c r="WOI146" s="17"/>
      <c r="WOJ146" s="17"/>
      <c r="WOK146" s="17"/>
      <c r="WOL146" s="17"/>
      <c r="WOM146" s="17"/>
      <c r="WON146" s="17"/>
      <c r="WOO146" s="17"/>
      <c r="WOP146" s="17"/>
      <c r="WOQ146" s="17"/>
      <c r="WOR146" s="17"/>
      <c r="WOS146" s="17"/>
      <c r="WOT146" s="17"/>
      <c r="WOU146" s="17"/>
      <c r="WOV146" s="17"/>
      <c r="WOW146" s="17"/>
      <c r="WOX146" s="17"/>
      <c r="WOY146" s="17"/>
      <c r="WOZ146" s="17"/>
      <c r="WPA146" s="17"/>
      <c r="WPB146" s="17"/>
      <c r="WPC146" s="17"/>
      <c r="WPD146" s="17"/>
      <c r="WPE146" s="17"/>
      <c r="WPF146" s="17"/>
      <c r="WPG146" s="17"/>
      <c r="WPH146" s="17"/>
      <c r="WPI146" s="17"/>
      <c r="WPJ146" s="17"/>
      <c r="WPK146" s="17"/>
      <c r="WPL146" s="17"/>
      <c r="WPM146" s="17"/>
      <c r="WPN146" s="17"/>
      <c r="WPO146" s="17"/>
      <c r="WPP146" s="17"/>
      <c r="WPQ146" s="17"/>
      <c r="WPR146" s="17"/>
      <c r="WPS146" s="17"/>
      <c r="WPT146" s="17"/>
      <c r="WPU146" s="17"/>
      <c r="WPV146" s="17"/>
      <c r="WPW146" s="17"/>
      <c r="WPX146" s="17"/>
      <c r="WPY146" s="17"/>
      <c r="WPZ146" s="17"/>
      <c r="WQA146" s="17"/>
      <c r="WQB146" s="17"/>
      <c r="WQC146" s="17"/>
      <c r="WQD146" s="17"/>
      <c r="WQE146" s="17"/>
      <c r="WQF146" s="17"/>
      <c r="WQG146" s="17"/>
      <c r="WQH146" s="17"/>
      <c r="WQI146" s="17"/>
      <c r="WQJ146" s="17"/>
      <c r="WQK146" s="17"/>
      <c r="WQL146" s="17"/>
      <c r="WQM146" s="17"/>
      <c r="WQN146" s="17"/>
      <c r="WQO146" s="17"/>
      <c r="WQP146" s="17"/>
      <c r="WQQ146" s="17"/>
      <c r="WQR146" s="17"/>
      <c r="WQS146" s="17"/>
      <c r="WQT146" s="17"/>
      <c r="WQU146" s="17"/>
      <c r="WQV146" s="17"/>
      <c r="WQW146" s="17"/>
      <c r="WQX146" s="17"/>
      <c r="WQY146" s="17"/>
      <c r="WQZ146" s="17"/>
      <c r="WRA146" s="17"/>
      <c r="WRB146" s="17"/>
      <c r="WRC146" s="17"/>
      <c r="WRD146" s="17"/>
      <c r="WRE146" s="17"/>
      <c r="WRF146" s="17"/>
      <c r="WRG146" s="17"/>
      <c r="WRH146" s="17"/>
      <c r="WRI146" s="17"/>
      <c r="WRJ146" s="17"/>
      <c r="WRK146" s="17"/>
      <c r="WRL146" s="17"/>
      <c r="WRM146" s="17"/>
      <c r="WRN146" s="17"/>
      <c r="WRO146" s="17"/>
      <c r="WRP146" s="17"/>
      <c r="WRQ146" s="17"/>
      <c r="WRR146" s="17"/>
      <c r="WRS146" s="17"/>
      <c r="WRT146" s="17"/>
      <c r="WRU146" s="17"/>
      <c r="WRV146" s="17"/>
      <c r="WRW146" s="17"/>
      <c r="WRX146" s="17"/>
      <c r="WRY146" s="17"/>
      <c r="WRZ146" s="17"/>
      <c r="WSA146" s="17"/>
      <c r="WSB146" s="17"/>
      <c r="WSC146" s="17"/>
      <c r="WSD146" s="17"/>
      <c r="WSE146" s="17"/>
      <c r="WSF146" s="17"/>
      <c r="WSG146" s="17"/>
      <c r="WSH146" s="17"/>
      <c r="WSI146" s="17"/>
      <c r="WSJ146" s="17"/>
      <c r="WSK146" s="17"/>
      <c r="WSL146" s="17"/>
      <c r="WSM146" s="17"/>
      <c r="WSN146" s="17"/>
      <c r="WSO146" s="17"/>
      <c r="WSP146" s="17"/>
      <c r="WSQ146" s="17"/>
      <c r="WSR146" s="17"/>
      <c r="WSS146" s="17"/>
      <c r="WST146" s="17"/>
      <c r="WSU146" s="17"/>
      <c r="WSV146" s="17"/>
      <c r="WSW146" s="17"/>
      <c r="WSX146" s="17"/>
      <c r="WSY146" s="17"/>
      <c r="WSZ146" s="17"/>
      <c r="WTA146" s="17"/>
      <c r="WTB146" s="17"/>
      <c r="WTC146" s="17"/>
      <c r="WTD146" s="17"/>
      <c r="WTE146" s="17"/>
      <c r="WTF146" s="17"/>
      <c r="WTG146" s="17"/>
      <c r="WTH146" s="17"/>
      <c r="WTI146" s="17"/>
      <c r="WTJ146" s="17"/>
      <c r="WTK146" s="17"/>
      <c r="WTL146" s="17"/>
      <c r="WTM146" s="17"/>
      <c r="WTN146" s="17"/>
      <c r="WTO146" s="17"/>
      <c r="WTP146" s="17"/>
      <c r="WTQ146" s="17"/>
      <c r="WTR146" s="17"/>
      <c r="WTS146" s="17"/>
      <c r="WTT146" s="17"/>
      <c r="WTU146" s="17"/>
      <c r="WTV146" s="17"/>
      <c r="WTW146" s="17"/>
      <c r="WTX146" s="17"/>
      <c r="WTY146" s="17"/>
      <c r="WTZ146" s="17"/>
      <c r="WUA146" s="17"/>
      <c r="WUB146" s="17"/>
      <c r="WUC146" s="17"/>
      <c r="WUD146" s="17"/>
      <c r="WUE146" s="17"/>
      <c r="WUF146" s="17"/>
      <c r="WUG146" s="17"/>
      <c r="WUH146" s="17"/>
      <c r="WUI146" s="17"/>
      <c r="WUJ146" s="17"/>
      <c r="WUK146" s="17"/>
      <c r="WUL146" s="17"/>
      <c r="WUM146" s="17"/>
      <c r="WUN146" s="17"/>
      <c r="WUO146" s="17"/>
      <c r="WUP146" s="17"/>
      <c r="WUQ146" s="17"/>
      <c r="WUR146" s="17"/>
      <c r="WUS146" s="17"/>
      <c r="WUT146" s="17"/>
      <c r="WUU146" s="17"/>
      <c r="WUV146" s="17"/>
      <c r="WUW146" s="17"/>
      <c r="WUX146" s="17"/>
      <c r="WUY146" s="17"/>
      <c r="WUZ146" s="17"/>
      <c r="WVA146" s="17"/>
      <c r="WVB146" s="17"/>
      <c r="WVC146" s="17"/>
      <c r="WVD146" s="17"/>
      <c r="WVE146" s="17"/>
      <c r="WVF146" s="17"/>
      <c r="WVG146" s="17"/>
      <c r="WVH146" s="17"/>
      <c r="WVI146" s="17"/>
      <c r="WVJ146" s="17"/>
      <c r="WVK146" s="17"/>
      <c r="WVL146" s="17"/>
      <c r="WVM146" s="17"/>
      <c r="WVN146" s="17"/>
      <c r="WVO146" s="17"/>
      <c r="WVP146" s="17"/>
      <c r="WVQ146" s="17"/>
      <c r="WVR146" s="17"/>
      <c r="WVS146" s="17"/>
      <c r="WVT146" s="17"/>
      <c r="WVU146" s="17"/>
      <c r="WVV146" s="17"/>
      <c r="WVW146" s="17"/>
      <c r="WVX146" s="17"/>
      <c r="WVY146" s="17"/>
      <c r="WVZ146" s="17"/>
      <c r="WWA146" s="17"/>
      <c r="WWB146" s="17"/>
      <c r="WWC146" s="17"/>
      <c r="WWD146" s="17"/>
      <c r="WWE146" s="17"/>
      <c r="WWF146" s="17"/>
      <c r="WWG146" s="17"/>
      <c r="WWH146" s="17"/>
      <c r="WWI146" s="17"/>
      <c r="WWJ146" s="17"/>
      <c r="WWK146" s="17"/>
      <c r="WWL146" s="17"/>
      <c r="WWM146" s="17"/>
      <c r="WWN146" s="17"/>
      <c r="WWO146" s="17"/>
      <c r="WWP146" s="17"/>
      <c r="WWQ146" s="17"/>
      <c r="WWR146" s="17"/>
      <c r="WWS146" s="17"/>
      <c r="WWT146" s="17"/>
      <c r="WWU146" s="17"/>
      <c r="WWV146" s="17"/>
      <c r="WWW146" s="17"/>
      <c r="WWX146" s="17"/>
      <c r="WWY146" s="17"/>
      <c r="WWZ146" s="17"/>
      <c r="WXA146" s="17"/>
      <c r="WXB146" s="17"/>
      <c r="WXC146" s="17"/>
      <c r="WXD146" s="17"/>
      <c r="WXE146" s="17"/>
      <c r="WXF146" s="17"/>
      <c r="WXG146" s="17"/>
      <c r="WXH146" s="17"/>
      <c r="WXI146" s="17"/>
      <c r="WXJ146" s="17"/>
      <c r="WXK146" s="17"/>
      <c r="WXL146" s="17"/>
      <c r="WXM146" s="17"/>
      <c r="WXN146" s="17"/>
      <c r="WXO146" s="17"/>
      <c r="WXP146" s="17"/>
      <c r="WXQ146" s="17"/>
      <c r="WXR146" s="17"/>
      <c r="WXS146" s="17"/>
      <c r="WXT146" s="17"/>
      <c r="WXU146" s="17"/>
      <c r="WXV146" s="17"/>
      <c r="WXW146" s="17"/>
      <c r="WXX146" s="17"/>
      <c r="WXY146" s="17"/>
      <c r="WXZ146" s="17"/>
      <c r="WYA146" s="17"/>
      <c r="WYB146" s="17"/>
      <c r="WYC146" s="17"/>
      <c r="WYD146" s="17"/>
      <c r="WYE146" s="17"/>
      <c r="WYF146" s="17"/>
      <c r="WYG146" s="17"/>
      <c r="WYH146" s="17"/>
      <c r="WYI146" s="17"/>
      <c r="WYJ146" s="17"/>
      <c r="WYK146" s="17"/>
      <c r="WYL146" s="17"/>
      <c r="WYM146" s="17"/>
      <c r="WYN146" s="17"/>
      <c r="WYO146" s="17"/>
      <c r="WYP146" s="17"/>
      <c r="WYQ146" s="17"/>
      <c r="WYR146" s="17"/>
      <c r="WYS146" s="17"/>
      <c r="WYT146" s="17"/>
      <c r="WYU146" s="17"/>
      <c r="WYV146" s="17"/>
      <c r="WYW146" s="17"/>
      <c r="WYX146" s="17"/>
      <c r="WYY146" s="17"/>
      <c r="WYZ146" s="17"/>
      <c r="WZA146" s="17"/>
      <c r="WZB146" s="17"/>
      <c r="WZC146" s="17"/>
      <c r="WZD146" s="17"/>
      <c r="WZE146" s="17"/>
      <c r="WZF146" s="17"/>
      <c r="WZG146" s="17"/>
      <c r="WZH146" s="17"/>
      <c r="WZI146" s="17"/>
      <c r="WZJ146" s="17"/>
      <c r="WZK146" s="17"/>
      <c r="WZL146" s="17"/>
      <c r="WZM146" s="17"/>
      <c r="WZN146" s="17"/>
      <c r="WZO146" s="17"/>
      <c r="WZP146" s="17"/>
      <c r="WZQ146" s="17"/>
      <c r="WZR146" s="17"/>
      <c r="WZS146" s="17"/>
      <c r="WZT146" s="17"/>
      <c r="WZU146" s="17"/>
      <c r="WZV146" s="17"/>
      <c r="WZW146" s="17"/>
      <c r="WZX146" s="17"/>
      <c r="WZY146" s="17"/>
      <c r="WZZ146" s="17"/>
      <c r="XAA146" s="17"/>
      <c r="XAB146" s="17"/>
      <c r="XAC146" s="17"/>
      <c r="XAD146" s="17"/>
      <c r="XAE146" s="17"/>
      <c r="XAF146" s="17"/>
      <c r="XAG146" s="17"/>
      <c r="XAH146" s="17"/>
      <c r="XAI146" s="17"/>
      <c r="XAJ146" s="17"/>
      <c r="XAK146" s="17"/>
      <c r="XAL146" s="17"/>
      <c r="XAM146" s="17"/>
      <c r="XAN146" s="17"/>
      <c r="XAO146" s="17"/>
      <c r="XAP146" s="17"/>
      <c r="XAQ146" s="17"/>
      <c r="XAR146" s="17"/>
      <c r="XAS146" s="17"/>
      <c r="XAT146" s="17"/>
      <c r="XAU146" s="17"/>
      <c r="XAV146" s="17"/>
      <c r="XAW146" s="17"/>
      <c r="XAX146" s="17"/>
      <c r="XAY146" s="17"/>
      <c r="XAZ146" s="17"/>
      <c r="XBA146" s="17"/>
      <c r="XBB146" s="17"/>
      <c r="XBC146" s="17"/>
      <c r="XBD146" s="17"/>
      <c r="XBE146" s="17"/>
      <c r="XBF146" s="17"/>
      <c r="XBG146" s="17"/>
      <c r="XBH146" s="17"/>
      <c r="XBI146" s="17"/>
      <c r="XBJ146" s="17"/>
      <c r="XBK146" s="17"/>
      <c r="XBL146" s="17"/>
      <c r="XBM146" s="17"/>
      <c r="XBN146" s="17"/>
      <c r="XBO146" s="17"/>
      <c r="XBP146" s="17"/>
      <c r="XBQ146" s="17"/>
      <c r="XBR146" s="17"/>
      <c r="XBS146" s="17"/>
      <c r="XBT146" s="17"/>
      <c r="XBU146" s="17"/>
      <c r="XBV146" s="17"/>
      <c r="XBW146" s="17"/>
      <c r="XBX146" s="17"/>
      <c r="XBY146" s="17"/>
      <c r="XBZ146" s="17"/>
      <c r="XCA146" s="17"/>
      <c r="XCB146" s="17"/>
      <c r="XCC146" s="17"/>
      <c r="XCD146" s="17"/>
      <c r="XCE146" s="17"/>
      <c r="XCF146" s="17"/>
      <c r="XCG146" s="17"/>
      <c r="XCH146" s="17"/>
      <c r="XCI146" s="17"/>
      <c r="XCJ146" s="17"/>
      <c r="XCK146" s="17"/>
      <c r="XCL146" s="17"/>
      <c r="XCM146" s="17"/>
      <c r="XCN146" s="17"/>
      <c r="XCO146" s="17"/>
      <c r="XCP146" s="17"/>
      <c r="XCQ146" s="17"/>
      <c r="XCR146" s="17"/>
      <c r="XCS146" s="17"/>
      <c r="XCT146" s="17"/>
      <c r="XCU146" s="17"/>
      <c r="XCV146" s="17"/>
      <c r="XCW146" s="17"/>
      <c r="XCX146" s="17"/>
      <c r="XCY146" s="17"/>
      <c r="XCZ146" s="17"/>
      <c r="XDA146" s="17"/>
      <c r="XDB146" s="17"/>
      <c r="XDC146" s="17"/>
      <c r="XDD146" s="17"/>
      <c r="XDE146" s="17"/>
      <c r="XDF146" s="17"/>
      <c r="XDG146" s="17"/>
      <c r="XDH146" s="17"/>
      <c r="XDI146" s="17"/>
      <c r="XDJ146" s="17"/>
      <c r="XDK146" s="17"/>
      <c r="XDL146" s="17"/>
      <c r="XDM146" s="17"/>
      <c r="XDN146" s="17"/>
      <c r="XDO146" s="17"/>
      <c r="XDP146" s="17"/>
      <c r="XDQ146" s="17"/>
      <c r="XDR146" s="17"/>
      <c r="XDS146" s="17"/>
      <c r="XDT146" s="17"/>
      <c r="XDU146" s="17"/>
      <c r="XDV146" s="17"/>
      <c r="XDW146" s="17"/>
      <c r="XDX146" s="17"/>
      <c r="XDY146" s="17"/>
      <c r="XDZ146" s="17"/>
      <c r="XEA146" s="17"/>
      <c r="XEB146" s="17"/>
      <c r="XEC146" s="17"/>
      <c r="XED146" s="17"/>
      <c r="XEE146" s="17"/>
      <c r="XEF146" s="17"/>
      <c r="XEG146" s="17"/>
      <c r="XEH146" s="17"/>
      <c r="XEI146" s="17"/>
      <c r="XEJ146" s="17"/>
      <c r="XEK146" s="17"/>
      <c r="XEL146" s="17"/>
      <c r="XEM146" s="17"/>
      <c r="XEN146" s="17"/>
      <c r="XEO146" s="17"/>
      <c r="XEP146" s="17"/>
      <c r="XEQ146" s="17"/>
      <c r="XER146" s="17"/>
      <c r="XES146" s="17"/>
      <c r="XET146" s="17"/>
      <c r="XEU146" s="17"/>
      <c r="XEV146" s="17"/>
      <c r="XEW146" s="17"/>
      <c r="XEX146" s="17"/>
      <c r="XEY146" s="17"/>
      <c r="XEZ146" s="17"/>
      <c r="XFA146" s="17"/>
      <c r="XFB146" s="17"/>
      <c r="XFC146" s="17"/>
      <c r="XFD146" s="17"/>
    </row>
    <row r="147" spans="2:16384" ht="15" hidden="1" customHeight="1" outlineLevel="1" x14ac:dyDescent="0.35">
      <c r="B147" s="209" t="s">
        <v>117</v>
      </c>
      <c r="C147" s="210" t="s">
        <v>23</v>
      </c>
      <c r="D147" s="211">
        <f>+SUM(D143:D146)</f>
        <v>-46216</v>
      </c>
      <c r="E147" s="211">
        <f>+SUM(E143:E146)</f>
        <v>-439347</v>
      </c>
      <c r="F147" s="211">
        <f>+SUM(F143:F146)</f>
        <v>775542</v>
      </c>
      <c r="G147" s="211">
        <f>+SUM(G143:G146)</f>
        <v>719449</v>
      </c>
      <c r="H147" s="211">
        <f>+SUM(H143:H146)</f>
        <v>458868</v>
      </c>
      <c r="I147" s="211"/>
      <c r="J147" s="211"/>
      <c r="K147" s="211"/>
      <c r="L147" s="211"/>
      <c r="M147" s="211"/>
      <c r="N147" s="148"/>
    </row>
    <row r="148" spans="2:16384" ht="15" hidden="1" customHeight="1" outlineLevel="1" x14ac:dyDescent="0.35">
      <c r="B148" s="194"/>
      <c r="C148" s="195"/>
      <c r="D148" s="196"/>
      <c r="E148" s="196"/>
      <c r="F148" s="196"/>
      <c r="G148" s="196"/>
      <c r="H148" s="196"/>
      <c r="I148" s="148"/>
      <c r="J148" s="148"/>
      <c r="K148" s="148"/>
      <c r="L148" s="148"/>
      <c r="M148" s="148"/>
      <c r="N148" s="148"/>
    </row>
    <row r="149" spans="2:16384" ht="15" hidden="1" customHeight="1" outlineLevel="1" x14ac:dyDescent="0.35">
      <c r="B149" s="29" t="s">
        <v>126</v>
      </c>
      <c r="C149" s="30"/>
      <c r="D149" s="34"/>
      <c r="E149" s="34"/>
      <c r="F149" s="34"/>
      <c r="G149" s="34"/>
      <c r="H149" s="34"/>
      <c r="I149" s="34"/>
      <c r="J149" s="34"/>
      <c r="K149" s="34"/>
      <c r="L149" s="34"/>
      <c r="M149" s="34"/>
    </row>
    <row r="150" spans="2:16384" ht="15" hidden="1" customHeight="1" outlineLevel="1" x14ac:dyDescent="0.35">
      <c r="B150" s="194" t="s">
        <v>769</v>
      </c>
      <c r="C150" s="195" t="s">
        <v>23</v>
      </c>
      <c r="D150" s="196">
        <v>0</v>
      </c>
      <c r="E150" s="196">
        <v>0</v>
      </c>
      <c r="F150" s="196">
        <v>0</v>
      </c>
      <c r="G150" s="196">
        <v>0</v>
      </c>
      <c r="H150" s="196">
        <v>-219749</v>
      </c>
      <c r="I150" s="195"/>
      <c r="J150" s="196"/>
      <c r="K150" s="196"/>
      <c r="L150" s="196"/>
      <c r="M150" s="196"/>
    </row>
    <row r="151" spans="2:16384" ht="15" hidden="1" customHeight="1" outlineLevel="1" x14ac:dyDescent="0.35">
      <c r="B151" s="194" t="s">
        <v>770</v>
      </c>
      <c r="C151" s="195" t="s">
        <v>23</v>
      </c>
      <c r="D151" s="196">
        <v>5839</v>
      </c>
      <c r="E151" s="196">
        <v>18621</v>
      </c>
      <c r="F151" s="196">
        <v>28471</v>
      </c>
      <c r="G151" s="196">
        <v>16357</v>
      </c>
      <c r="H151" s="196">
        <v>21058</v>
      </c>
      <c r="I151" s="135"/>
      <c r="J151" s="135"/>
      <c r="K151" s="135"/>
      <c r="L151" s="135"/>
      <c r="M151" s="135"/>
    </row>
    <row r="152" spans="2:16384" ht="15" hidden="1" customHeight="1" outlineLevel="1" x14ac:dyDescent="0.35">
      <c r="B152" s="194" t="s">
        <v>771</v>
      </c>
      <c r="C152" s="195" t="s">
        <v>23</v>
      </c>
      <c r="D152" s="196">
        <v>-131010</v>
      </c>
      <c r="E152" s="196">
        <v>-153770</v>
      </c>
      <c r="F152" s="196">
        <v>-458566</v>
      </c>
      <c r="G152" s="196">
        <v>-617463</v>
      </c>
      <c r="H152" s="196">
        <v>-77487</v>
      </c>
      <c r="I152" s="135"/>
      <c r="J152" s="135"/>
      <c r="K152" s="135"/>
      <c r="L152" s="135"/>
      <c r="M152" s="135"/>
    </row>
    <row r="153" spans="2:16384" ht="15" hidden="1" customHeight="1" outlineLevel="1" x14ac:dyDescent="0.35">
      <c r="B153" s="194" t="s">
        <v>772</v>
      </c>
      <c r="C153" s="195" t="s">
        <v>23</v>
      </c>
      <c r="D153" s="196">
        <v>-3215</v>
      </c>
      <c r="E153" s="196">
        <v>-7579</v>
      </c>
      <c r="F153" s="196">
        <v>-10573</v>
      </c>
      <c r="G153" s="196">
        <v>-2756</v>
      </c>
      <c r="H153" s="196">
        <v>-6998</v>
      </c>
      <c r="I153"/>
      <c r="J153"/>
      <c r="K153"/>
      <c r="L153"/>
      <c r="M153"/>
    </row>
    <row r="154" spans="2:16384" ht="15" hidden="1" customHeight="1" outlineLevel="1" x14ac:dyDescent="0.35">
      <c r="B154" s="194" t="s">
        <v>720</v>
      </c>
      <c r="C154" s="195" t="s">
        <v>23</v>
      </c>
      <c r="D154" s="196">
        <v>-27250</v>
      </c>
      <c r="E154" s="196">
        <v>-55250</v>
      </c>
      <c r="F154" s="196">
        <v>-48333</v>
      </c>
      <c r="G154" s="196">
        <v>-30494</v>
      </c>
      <c r="H154" s="196">
        <v>-30000</v>
      </c>
      <c r="I154"/>
      <c r="J154"/>
      <c r="K154"/>
      <c r="L154"/>
      <c r="M154"/>
    </row>
    <row r="155" spans="2:16384" ht="15" hidden="1" customHeight="1" outlineLevel="1" x14ac:dyDescent="0.35">
      <c r="B155" s="194" t="s">
        <v>773</v>
      </c>
      <c r="C155" s="195" t="s">
        <v>23</v>
      </c>
      <c r="D155" s="196">
        <v>-1644250</v>
      </c>
      <c r="E155" s="196">
        <v>-506204</v>
      </c>
      <c r="F155" s="196">
        <v>-2184435</v>
      </c>
      <c r="G155" s="196">
        <v>-1542000</v>
      </c>
      <c r="H155" s="196">
        <v>-1911708</v>
      </c>
      <c r="I155"/>
      <c r="J155"/>
      <c r="K155"/>
      <c r="L155"/>
      <c r="M155"/>
      <c r="N155" s="129"/>
    </row>
    <row r="156" spans="2:16384" ht="15" hidden="1" customHeight="1" outlineLevel="1" x14ac:dyDescent="0.35">
      <c r="B156" s="194" t="s">
        <v>774</v>
      </c>
      <c r="C156" s="195" t="s">
        <v>23</v>
      </c>
      <c r="D156" s="196">
        <v>0</v>
      </c>
      <c r="E156" s="196">
        <v>-4174</v>
      </c>
      <c r="F156" s="196">
        <v>0</v>
      </c>
      <c r="G156" s="196">
        <v>0</v>
      </c>
      <c r="H156" s="196">
        <v>0</v>
      </c>
      <c r="I156"/>
      <c r="J156"/>
      <c r="K156"/>
      <c r="L156"/>
      <c r="M156"/>
    </row>
    <row r="157" spans="2:16384" ht="15" hidden="1" customHeight="1" outlineLevel="1" x14ac:dyDescent="0.35">
      <c r="B157" s="194" t="s">
        <v>775</v>
      </c>
      <c r="C157" s="195" t="s">
        <v>23</v>
      </c>
      <c r="D157" s="196">
        <v>405</v>
      </c>
      <c r="E157" s="196">
        <v>400</v>
      </c>
      <c r="F157" s="196">
        <v>691</v>
      </c>
      <c r="G157" s="196">
        <v>405</v>
      </c>
      <c r="H157" s="196">
        <v>88</v>
      </c>
      <c r="I157"/>
      <c r="J157"/>
      <c r="K157"/>
      <c r="L157"/>
      <c r="M157"/>
    </row>
    <row r="158" spans="2:16384" ht="15" hidden="1" customHeight="1" outlineLevel="1" x14ac:dyDescent="0.35">
      <c r="B158" s="194" t="s">
        <v>776</v>
      </c>
      <c r="C158" s="195" t="s">
        <v>23</v>
      </c>
      <c r="D158" s="196">
        <v>1522000</v>
      </c>
      <c r="E158" s="196">
        <v>337000</v>
      </c>
      <c r="F158" s="196">
        <v>2362536</v>
      </c>
      <c r="G158" s="196">
        <v>1385200</v>
      </c>
      <c r="H158" s="196">
        <v>2066719</v>
      </c>
      <c r="I158"/>
      <c r="J158"/>
      <c r="K158"/>
      <c r="L158"/>
      <c r="M158"/>
    </row>
    <row r="159" spans="2:16384" ht="15" hidden="1" customHeight="1" outlineLevel="1" x14ac:dyDescent="0.35">
      <c r="B159" s="194" t="s">
        <v>777</v>
      </c>
      <c r="C159" s="195" t="s">
        <v>23</v>
      </c>
      <c r="D159" s="196">
        <v>0</v>
      </c>
      <c r="E159" s="196">
        <v>0</v>
      </c>
      <c r="F159" s="196">
        <v>-41</v>
      </c>
      <c r="G159" s="196">
        <v>0</v>
      </c>
      <c r="H159" s="196">
        <v>0</v>
      </c>
      <c r="I159"/>
      <c r="J159"/>
      <c r="K159"/>
      <c r="L159"/>
      <c r="M159"/>
    </row>
    <row r="160" spans="2:16384" ht="15" hidden="1" customHeight="1" outlineLevel="1" x14ac:dyDescent="0.35">
      <c r="B160" s="19" t="s">
        <v>125</v>
      </c>
      <c r="C160" s="20" t="s">
        <v>23</v>
      </c>
      <c r="D160" s="21">
        <f>SUM(D151:D159)</f>
        <v>-277481</v>
      </c>
      <c r="E160" s="21">
        <f>SUM(E151:E159)</f>
        <v>-370956</v>
      </c>
      <c r="F160" s="21">
        <f>SUM(F151:F159)</f>
        <v>-310250</v>
      </c>
      <c r="G160" s="21">
        <f>SUM(G151:G159)</f>
        <v>-790751</v>
      </c>
      <c r="H160" s="21">
        <f>SUM(H150:H159)</f>
        <v>-158077</v>
      </c>
      <c r="I160" s="21"/>
      <c r="J160" s="21"/>
      <c r="K160" s="21"/>
      <c r="L160" s="21"/>
      <c r="M160" s="21"/>
    </row>
    <row r="161" spans="2:13" ht="15" hidden="1" customHeight="1" outlineLevel="1" x14ac:dyDescent="0.35">
      <c r="B161" s="15"/>
      <c r="C161" s="16"/>
      <c r="D161" s="17"/>
      <c r="E161" s="17"/>
      <c r="F161" s="17"/>
      <c r="G161" s="17"/>
      <c r="H161" s="17"/>
    </row>
    <row r="162" spans="2:13" ht="15" hidden="1" customHeight="1" outlineLevel="1" x14ac:dyDescent="0.35">
      <c r="B162" s="29" t="s">
        <v>128</v>
      </c>
      <c r="C162" s="30"/>
      <c r="D162" s="34"/>
      <c r="E162" s="34"/>
      <c r="F162" s="34"/>
      <c r="G162" s="34"/>
      <c r="H162" s="34"/>
      <c r="I162" s="34"/>
      <c r="J162" s="34"/>
      <c r="K162" s="34"/>
      <c r="L162" s="34"/>
      <c r="M162" s="34"/>
    </row>
    <row r="163" spans="2:13" ht="15" hidden="1" customHeight="1" outlineLevel="1" x14ac:dyDescent="0.35">
      <c r="B163" s="194" t="s">
        <v>778</v>
      </c>
      <c r="C163" s="195" t="s">
        <v>23</v>
      </c>
      <c r="D163" s="196">
        <v>0</v>
      </c>
      <c r="E163" s="196">
        <v>0</v>
      </c>
      <c r="F163" s="196">
        <v>0</v>
      </c>
      <c r="G163" s="196">
        <v>1412528</v>
      </c>
      <c r="H163" s="196">
        <v>0</v>
      </c>
      <c r="I163" s="196"/>
      <c r="J163" s="196"/>
      <c r="K163" s="196"/>
      <c r="L163" s="196"/>
      <c r="M163" s="196"/>
    </row>
    <row r="164" spans="2:13" ht="15" hidden="1" customHeight="1" outlineLevel="1" x14ac:dyDescent="0.35">
      <c r="B164" s="194" t="s">
        <v>779</v>
      </c>
      <c r="C164" s="195" t="s">
        <v>23</v>
      </c>
      <c r="D164" s="196">
        <v>0</v>
      </c>
      <c r="E164" s="196">
        <v>0</v>
      </c>
      <c r="F164" s="196">
        <v>0</v>
      </c>
      <c r="G164" s="196">
        <v>53</v>
      </c>
      <c r="H164" s="196">
        <v>10197</v>
      </c>
      <c r="I164" s="196"/>
      <c r="J164" s="196"/>
      <c r="K164" s="196"/>
      <c r="L164" s="196"/>
      <c r="M164" s="196"/>
    </row>
    <row r="165" spans="2:13" ht="15" hidden="1" customHeight="1" outlineLevel="1" x14ac:dyDescent="0.35">
      <c r="B165" s="194" t="s">
        <v>780</v>
      </c>
      <c r="C165" s="195" t="s">
        <v>23</v>
      </c>
      <c r="D165" s="196">
        <v>0</v>
      </c>
      <c r="E165" s="196">
        <v>0</v>
      </c>
      <c r="F165" s="196">
        <v>0</v>
      </c>
      <c r="G165" s="196">
        <v>-48217</v>
      </c>
      <c r="H165" s="196">
        <v>0</v>
      </c>
      <c r="I165" s="196"/>
      <c r="J165" s="196"/>
      <c r="K165" s="196"/>
      <c r="L165" s="196"/>
      <c r="M165" s="196"/>
    </row>
    <row r="166" spans="2:13" ht="15" hidden="1" customHeight="1" outlineLevel="1" x14ac:dyDescent="0.35">
      <c r="B166" s="194" t="s">
        <v>781</v>
      </c>
      <c r="C166" s="195" t="s">
        <v>23</v>
      </c>
      <c r="D166" s="196">
        <v>0</v>
      </c>
      <c r="E166" s="196">
        <v>0</v>
      </c>
      <c r="F166" s="196">
        <v>0</v>
      </c>
      <c r="G166" s="196">
        <v>-404716</v>
      </c>
      <c r="H166" s="196">
        <v>0</v>
      </c>
      <c r="I166" s="196"/>
      <c r="J166" s="196"/>
      <c r="K166" s="196"/>
      <c r="L166" s="196"/>
      <c r="M166" s="196"/>
    </row>
    <row r="167" spans="2:13" ht="15" hidden="1" customHeight="1" outlineLevel="1" x14ac:dyDescent="0.35">
      <c r="B167" s="194" t="s">
        <v>782</v>
      </c>
      <c r="C167" s="195" t="s">
        <v>23</v>
      </c>
      <c r="D167" s="196">
        <v>0</v>
      </c>
      <c r="E167" s="196">
        <v>8586</v>
      </c>
      <c r="F167" s="196">
        <v>0</v>
      </c>
      <c r="G167" s="196">
        <v>3079</v>
      </c>
      <c r="H167" s="196">
        <v>500</v>
      </c>
      <c r="I167" s="196"/>
      <c r="J167" s="196"/>
      <c r="K167" s="196"/>
      <c r="L167" s="196"/>
      <c r="M167" s="196"/>
    </row>
    <row r="168" spans="2:13" ht="15" hidden="1" customHeight="1" outlineLevel="1" x14ac:dyDescent="0.35">
      <c r="B168" s="194" t="s">
        <v>783</v>
      </c>
      <c r="C168" s="195" t="s">
        <v>23</v>
      </c>
      <c r="D168" s="196">
        <v>0</v>
      </c>
      <c r="E168" s="196">
        <v>0</v>
      </c>
      <c r="F168" s="196">
        <v>0</v>
      </c>
      <c r="G168" s="196">
        <v>0</v>
      </c>
      <c r="H168" s="196">
        <v>-3904</v>
      </c>
      <c r="I168" s="196"/>
      <c r="J168" s="196"/>
      <c r="K168" s="196"/>
      <c r="L168" s="196"/>
      <c r="M168" s="196"/>
    </row>
    <row r="169" spans="2:13" ht="15" hidden="1" customHeight="1" outlineLevel="1" x14ac:dyDescent="0.35">
      <c r="B169" s="194" t="s">
        <v>784</v>
      </c>
      <c r="C169" s="195" t="s">
        <v>23</v>
      </c>
      <c r="D169" s="196">
        <v>-80750</v>
      </c>
      <c r="E169" s="196">
        <v>-30</v>
      </c>
      <c r="F169" s="196">
        <v>-221061</v>
      </c>
      <c r="G169" s="196">
        <v>0</v>
      </c>
      <c r="H169" s="196">
        <v>0</v>
      </c>
      <c r="I169" s="196"/>
      <c r="J169" s="196"/>
      <c r="K169" s="196"/>
      <c r="L169" s="196"/>
      <c r="M169" s="196"/>
    </row>
    <row r="170" spans="2:13" ht="15" hidden="1" customHeight="1" outlineLevel="1" x14ac:dyDescent="0.35">
      <c r="B170" s="194" t="s">
        <v>785</v>
      </c>
      <c r="C170" s="195" t="s">
        <v>23</v>
      </c>
      <c r="D170" s="196">
        <v>0</v>
      </c>
      <c r="E170" s="196">
        <v>780</v>
      </c>
      <c r="F170" s="196">
        <v>20000</v>
      </c>
      <c r="G170" s="196">
        <v>332618</v>
      </c>
      <c r="H170" s="196">
        <v>0</v>
      </c>
      <c r="I170" s="196"/>
      <c r="J170" s="196"/>
      <c r="K170" s="196"/>
      <c r="L170" s="196"/>
      <c r="M170" s="196"/>
    </row>
    <row r="171" spans="2:13" ht="15" hidden="1" customHeight="1" outlineLevel="1" x14ac:dyDescent="0.35">
      <c r="B171" s="194" t="s">
        <v>786</v>
      </c>
      <c r="C171" s="195" t="s">
        <v>23</v>
      </c>
      <c r="D171" s="196">
        <v>-39970</v>
      </c>
      <c r="E171" s="196">
        <v>-429980</v>
      </c>
      <c r="F171" s="196">
        <v>-242907</v>
      </c>
      <c r="G171" s="196">
        <v>0</v>
      </c>
      <c r="H171" s="196">
        <v>-77</v>
      </c>
      <c r="I171" s="196"/>
      <c r="J171" s="196"/>
      <c r="K171" s="196"/>
      <c r="L171" s="196"/>
      <c r="M171" s="196"/>
    </row>
    <row r="172" spans="2:13" ht="15" hidden="1" customHeight="1" outlineLevel="1" x14ac:dyDescent="0.35">
      <c r="B172" s="194" t="s">
        <v>787</v>
      </c>
      <c r="C172" s="195" t="s">
        <v>23</v>
      </c>
      <c r="D172" s="196">
        <v>48831</v>
      </c>
      <c r="E172" s="196">
        <v>420257</v>
      </c>
      <c r="F172" s="196">
        <v>307816</v>
      </c>
      <c r="G172" s="196">
        <v>333846</v>
      </c>
      <c r="H172" s="196">
        <v>0</v>
      </c>
      <c r="I172" s="196"/>
      <c r="J172" s="196"/>
      <c r="K172" s="196"/>
      <c r="L172" s="196"/>
      <c r="M172" s="196"/>
    </row>
    <row r="173" spans="2:13" ht="15" hidden="1" customHeight="1" outlineLevel="1" x14ac:dyDescent="0.35">
      <c r="B173" s="194" t="s">
        <v>788</v>
      </c>
      <c r="C173" s="195" t="s">
        <v>23</v>
      </c>
      <c r="D173" s="196">
        <v>0</v>
      </c>
      <c r="E173" s="196">
        <v>0</v>
      </c>
      <c r="F173" s="196">
        <v>0</v>
      </c>
      <c r="G173" s="196">
        <v>605</v>
      </c>
      <c r="H173" s="196">
        <v>0</v>
      </c>
      <c r="I173" s="196"/>
      <c r="J173" s="196"/>
      <c r="K173" s="196"/>
      <c r="L173" s="196"/>
      <c r="M173" s="196"/>
    </row>
    <row r="174" spans="2:13" ht="15" hidden="1" customHeight="1" outlineLevel="1" x14ac:dyDescent="0.35">
      <c r="B174" s="194" t="s">
        <v>789</v>
      </c>
      <c r="C174" s="195" t="s">
        <v>23</v>
      </c>
      <c r="D174" s="196">
        <v>0</v>
      </c>
      <c r="E174" s="196">
        <v>-39</v>
      </c>
      <c r="F174" s="196">
        <v>0</v>
      </c>
      <c r="G174" s="196">
        <v>0</v>
      </c>
      <c r="H174" s="196">
        <v>0</v>
      </c>
      <c r="I174"/>
      <c r="J174"/>
      <c r="K174"/>
      <c r="L174"/>
      <c r="M174"/>
    </row>
    <row r="175" spans="2:13" ht="15" hidden="1" customHeight="1" outlineLevel="1" x14ac:dyDescent="0.35">
      <c r="B175" s="194" t="s">
        <v>790</v>
      </c>
      <c r="C175" s="195" t="s">
        <v>23</v>
      </c>
      <c r="D175" s="196">
        <v>236025</v>
      </c>
      <c r="E175" s="196">
        <v>136169</v>
      </c>
      <c r="F175" s="196">
        <v>976828</v>
      </c>
      <c r="G175" s="196">
        <v>388234</v>
      </c>
      <c r="H175" s="196">
        <v>0</v>
      </c>
      <c r="I175"/>
      <c r="J175"/>
      <c r="K175"/>
      <c r="L175"/>
      <c r="M175"/>
    </row>
    <row r="176" spans="2:13" ht="15" hidden="1" customHeight="1" outlineLevel="1" x14ac:dyDescent="0.35">
      <c r="B176" s="194" t="s">
        <v>791</v>
      </c>
      <c r="C176" s="195" t="s">
        <v>23</v>
      </c>
      <c r="D176" s="196">
        <v>0</v>
      </c>
      <c r="E176" s="196">
        <v>-20000</v>
      </c>
      <c r="F176" s="196">
        <v>-837250</v>
      </c>
      <c r="G176" s="196">
        <v>-879923</v>
      </c>
      <c r="H176" s="196">
        <v>0</v>
      </c>
      <c r="I176"/>
      <c r="J176"/>
      <c r="K176"/>
      <c r="L176"/>
      <c r="M176"/>
    </row>
    <row r="177" spans="2:13" ht="15" hidden="1" customHeight="1" outlineLevel="1" x14ac:dyDescent="0.35">
      <c r="B177" s="194" t="s">
        <v>792</v>
      </c>
      <c r="C177" s="195" t="s">
        <v>23</v>
      </c>
      <c r="D177" s="196">
        <v>-42600</v>
      </c>
      <c r="E177" s="196">
        <v>22335</v>
      </c>
      <c r="F177" s="196">
        <v>11098</v>
      </c>
      <c r="G177" s="196">
        <v>-222456</v>
      </c>
      <c r="H177" s="196">
        <v>209073</v>
      </c>
      <c r="I177"/>
      <c r="J177"/>
      <c r="K177"/>
      <c r="L177"/>
      <c r="M177"/>
    </row>
    <row r="178" spans="2:13" ht="15" hidden="1" customHeight="1" outlineLevel="1" x14ac:dyDescent="0.35">
      <c r="B178" s="194" t="s">
        <v>793</v>
      </c>
      <c r="C178" s="195" t="s">
        <v>23</v>
      </c>
      <c r="D178" s="196">
        <v>483652</v>
      </c>
      <c r="E178" s="196">
        <v>3841762</v>
      </c>
      <c r="F178" s="196">
        <v>5479536</v>
      </c>
      <c r="G178" s="196">
        <v>1471918</v>
      </c>
      <c r="H178" s="196">
        <v>132000</v>
      </c>
      <c r="I178" s="216"/>
      <c r="J178" s="216"/>
      <c r="K178" s="216"/>
      <c r="L178" s="216"/>
      <c r="M178" s="216"/>
    </row>
    <row r="179" spans="2:13" ht="15" hidden="1" customHeight="1" outlineLevel="1" x14ac:dyDescent="0.35">
      <c r="B179" s="194" t="s">
        <v>794</v>
      </c>
      <c r="C179" s="195" t="s">
        <v>23</v>
      </c>
      <c r="D179" s="196">
        <v>-373218</v>
      </c>
      <c r="E179" s="196">
        <v>-3207209</v>
      </c>
      <c r="F179" s="196">
        <v>-5830569</v>
      </c>
      <c r="G179" s="196">
        <v>-1174285</v>
      </c>
      <c r="H179" s="196">
        <v>-560141</v>
      </c>
      <c r="I179" s="216"/>
      <c r="J179" s="216"/>
      <c r="K179" s="216"/>
      <c r="L179" s="216"/>
      <c r="M179" s="216"/>
    </row>
    <row r="180" spans="2:13" ht="15" hidden="1" customHeight="1" outlineLevel="1" x14ac:dyDescent="0.35">
      <c r="B180" s="194" t="s">
        <v>795</v>
      </c>
      <c r="C180" s="195" t="s">
        <v>23</v>
      </c>
      <c r="D180" s="196">
        <v>0</v>
      </c>
      <c r="E180" s="196">
        <v>0</v>
      </c>
      <c r="F180" s="196">
        <v>0</v>
      </c>
      <c r="G180" s="196">
        <v>0</v>
      </c>
      <c r="H180" s="196">
        <v>-222751</v>
      </c>
      <c r="I180" s="216"/>
      <c r="J180" s="216"/>
      <c r="K180" s="216"/>
      <c r="L180" s="216"/>
      <c r="M180" s="216"/>
    </row>
    <row r="181" spans="2:13" ht="15" hidden="1" customHeight="1" outlineLevel="1" x14ac:dyDescent="0.35">
      <c r="B181" s="2" t="s">
        <v>796</v>
      </c>
      <c r="C181" s="195" t="s">
        <v>23</v>
      </c>
      <c r="D181" s="196">
        <v>0</v>
      </c>
      <c r="E181" s="196">
        <v>0</v>
      </c>
      <c r="F181" s="196">
        <v>0</v>
      </c>
      <c r="G181" s="196">
        <v>-4298</v>
      </c>
      <c r="H181" s="196">
        <v>-26751</v>
      </c>
      <c r="I181" s="196"/>
      <c r="J181" s="196"/>
      <c r="K181" s="196"/>
      <c r="L181" s="196"/>
      <c r="M181" s="196"/>
    </row>
    <row r="182" spans="2:13" ht="15" hidden="1" customHeight="1" outlineLevel="1" x14ac:dyDescent="0.35">
      <c r="B182" s="2" t="s">
        <v>797</v>
      </c>
      <c r="C182" s="195"/>
      <c r="D182" s="196">
        <v>0</v>
      </c>
      <c r="E182" s="196">
        <v>0</v>
      </c>
      <c r="F182" s="196">
        <v>0</v>
      </c>
      <c r="G182" s="196">
        <v>0</v>
      </c>
      <c r="H182" s="196">
        <v>-6493</v>
      </c>
      <c r="I182" s="196"/>
      <c r="J182" s="196"/>
      <c r="K182" s="196"/>
      <c r="L182" s="196"/>
      <c r="M182" s="196"/>
    </row>
    <row r="183" spans="2:13" ht="15" hidden="1" customHeight="1" outlineLevel="1" x14ac:dyDescent="0.35">
      <c r="B183" s="19" t="s">
        <v>135</v>
      </c>
      <c r="C183" s="20" t="s">
        <v>23</v>
      </c>
      <c r="D183" s="21">
        <f>SUM(D163:D182)</f>
        <v>231970</v>
      </c>
      <c r="E183" s="21">
        <f>SUM(E163:E181)</f>
        <v>772631</v>
      </c>
      <c r="F183" s="21">
        <f>SUM(F163:F181)</f>
        <v>-336509</v>
      </c>
      <c r="G183" s="21">
        <f>SUM(G163:G181)</f>
        <v>1208986</v>
      </c>
      <c r="H183" s="21">
        <f>SUM(H163:H182)</f>
        <v>-468347</v>
      </c>
      <c r="I183" s="21"/>
      <c r="J183" s="21"/>
      <c r="K183" s="21"/>
      <c r="L183" s="21"/>
      <c r="M183" s="21"/>
    </row>
    <row r="184" spans="2:13" ht="15" hidden="1" customHeight="1" outlineLevel="1" x14ac:dyDescent="0.35">
      <c r="B184" s="15"/>
      <c r="C184" s="16"/>
      <c r="D184" s="17"/>
      <c r="E184" s="17"/>
      <c r="F184" s="17"/>
      <c r="G184" s="17"/>
      <c r="H184" s="17"/>
    </row>
    <row r="185" spans="2:13" s="28" customFormat="1" ht="15" hidden="1" customHeight="1" outlineLevel="1" x14ac:dyDescent="0.35">
      <c r="B185" s="13" t="s">
        <v>136</v>
      </c>
      <c r="C185" s="14" t="s">
        <v>23</v>
      </c>
      <c r="D185" s="95">
        <f>+D147+D160+D183</f>
        <v>-91727</v>
      </c>
      <c r="E185" s="95">
        <f>+E147+E160+E183</f>
        <v>-37672</v>
      </c>
      <c r="F185" s="95">
        <f>+F147+F160+F183</f>
        <v>128783</v>
      </c>
      <c r="G185" s="95">
        <f>+G147+G160+G183</f>
        <v>1137684</v>
      </c>
      <c r="H185" s="95">
        <f>+H147+H160+H183</f>
        <v>-167556</v>
      </c>
      <c r="I185" s="95"/>
      <c r="J185" s="95"/>
      <c r="K185" s="95"/>
      <c r="L185" s="95"/>
      <c r="M185" s="95"/>
    </row>
    <row r="186" spans="2:13" ht="15" hidden="1" customHeight="1" outlineLevel="1" x14ac:dyDescent="0.35">
      <c r="B186" s="15"/>
      <c r="C186" s="16"/>
      <c r="D186" s="17"/>
      <c r="E186" s="17"/>
      <c r="F186" s="17"/>
      <c r="G186" s="17"/>
      <c r="H186" s="17"/>
    </row>
    <row r="187" spans="2:13" ht="15" hidden="1" customHeight="1" outlineLevel="1" x14ac:dyDescent="0.35">
      <c r="B187" s="15" t="s">
        <v>18</v>
      </c>
      <c r="C187" s="16" t="s">
        <v>23</v>
      </c>
      <c r="D187" s="17"/>
      <c r="E187" s="17"/>
      <c r="F187" s="17"/>
      <c r="G187" s="17">
        <v>72546</v>
      </c>
      <c r="H187" s="17">
        <v>19406</v>
      </c>
      <c r="I187"/>
      <c r="J187"/>
      <c r="K187"/>
      <c r="L187"/>
      <c r="M187"/>
    </row>
    <row r="188" spans="2:13" ht="15" hidden="1" customHeight="1" outlineLevel="1" x14ac:dyDescent="0.35">
      <c r="B188" s="15" t="s">
        <v>16</v>
      </c>
      <c r="C188" s="16" t="s">
        <v>23</v>
      </c>
      <c r="D188" s="17">
        <v>305352</v>
      </c>
      <c r="E188" s="17">
        <f>D71</f>
        <v>213625</v>
      </c>
      <c r="F188" s="17">
        <f>E71</f>
        <v>175953</v>
      </c>
      <c r="G188" s="17">
        <f>F71</f>
        <v>304736</v>
      </c>
      <c r="H188" s="17">
        <f>G71</f>
        <v>1514966</v>
      </c>
      <c r="I188" s="129"/>
      <c r="J188" s="129"/>
      <c r="K188" s="129"/>
      <c r="L188" s="129"/>
      <c r="M188" s="129"/>
    </row>
    <row r="189" spans="2:13" s="109" customFormat="1" ht="15" hidden="1" customHeight="1" outlineLevel="1" x14ac:dyDescent="0.35">
      <c r="B189" s="109" t="s">
        <v>17</v>
      </c>
      <c r="C189" s="108" t="s">
        <v>23</v>
      </c>
      <c r="D189" s="95">
        <f>+D185+D187+D188</f>
        <v>213625</v>
      </c>
      <c r="E189" s="95">
        <f>+E185+E187+E188</f>
        <v>175953</v>
      </c>
      <c r="F189" s="95">
        <f>+F185+F187+F188</f>
        <v>304736</v>
      </c>
      <c r="G189" s="95">
        <f>+G185+G187+G188</f>
        <v>1514966</v>
      </c>
      <c r="H189" s="95">
        <f>+H185+H187+H188</f>
        <v>1366816</v>
      </c>
      <c r="I189" s="95"/>
      <c r="J189" s="95"/>
      <c r="K189" s="95"/>
      <c r="L189" s="95"/>
      <c r="M189" s="95"/>
    </row>
    <row r="190" spans="2:13" hidden="1" outlineLevel="1" x14ac:dyDescent="0.35"/>
    <row r="191" spans="2:13" collapsed="1" x14ac:dyDescent="0.35"/>
    <row r="192" spans="2:13" x14ac:dyDescent="0.35">
      <c r="H192" s="4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45B18-0685-4A76-B110-5236CAA189F2}">
  <sheetPr>
    <tabColor rgb="FF00B24F"/>
  </sheetPr>
  <dimension ref="B1:R234"/>
  <sheetViews>
    <sheetView showGridLines="0" zoomScale="70" zoomScaleNormal="70" workbookViewId="0">
      <pane xSplit="3" ySplit="4" topLeftCell="D43" activePane="bottomRight" state="frozen"/>
      <selection activeCell="G18" sqref="G18"/>
      <selection pane="topRight" activeCell="G18" sqref="G18"/>
      <selection pane="bottomLeft" activeCell="G18" sqref="G18"/>
      <selection pane="bottomRight" activeCell="D43" sqref="D43"/>
    </sheetView>
  </sheetViews>
  <sheetFormatPr defaultColWidth="9.08984375" defaultRowHeight="15" customHeight="1" outlineLevelRow="1" x14ac:dyDescent="0.35"/>
  <cols>
    <col min="1" max="1" width="1.7265625" style="2" customWidth="1"/>
    <col min="2" max="2" width="58.7265625" style="2" customWidth="1"/>
    <col min="3" max="3" width="9.08984375" style="1"/>
    <col min="4" max="13" width="11.6328125" style="2" customWidth="1"/>
    <col min="14" max="14" width="9.81640625" style="2" bestFit="1" customWidth="1"/>
    <col min="16" max="16" width="9.81640625" style="2" bestFit="1" customWidth="1"/>
    <col min="17" max="17" width="9.08984375" style="2"/>
    <col min="18" max="18" width="9.81640625" style="2" bestFit="1" customWidth="1"/>
    <col min="19" max="16384" width="9.08984375" style="2"/>
  </cols>
  <sheetData>
    <row r="1" spans="2:18" ht="15" customHeight="1" x14ac:dyDescent="0.35">
      <c r="B1" s="371" t="s">
        <v>704</v>
      </c>
      <c r="H1" s="3"/>
      <c r="I1" s="4">
        <v>1</v>
      </c>
      <c r="J1" s="4">
        <v>2</v>
      </c>
      <c r="K1" s="4">
        <v>3</v>
      </c>
      <c r="L1" s="4">
        <v>4</v>
      </c>
      <c r="M1" s="4">
        <v>5</v>
      </c>
    </row>
    <row r="2" spans="2:18" ht="15" customHeight="1" x14ac:dyDescent="0.25">
      <c r="B2" s="372" t="s">
        <v>0</v>
      </c>
      <c r="C2" s="373"/>
      <c r="D2" s="5" t="s">
        <v>1</v>
      </c>
      <c r="E2" s="5"/>
      <c r="F2" s="5"/>
      <c r="G2" s="5"/>
      <c r="H2" s="5"/>
      <c r="I2" s="374" t="s">
        <v>2</v>
      </c>
      <c r="J2" s="374"/>
      <c r="K2" s="374"/>
      <c r="L2" s="374"/>
      <c r="M2" s="374"/>
      <c r="O2" s="631" t="s">
        <v>166</v>
      </c>
      <c r="P2" s="631"/>
    </row>
    <row r="3" spans="2:18" ht="15" customHeight="1" x14ac:dyDescent="0.25">
      <c r="B3" s="9"/>
      <c r="C3" s="10" t="s">
        <v>4</v>
      </c>
      <c r="D3" s="11">
        <v>2015</v>
      </c>
      <c r="E3" s="11">
        <f t="shared" ref="E3:M3" si="0">D3+1</f>
        <v>2016</v>
      </c>
      <c r="F3" s="11">
        <f t="shared" si="0"/>
        <v>2017</v>
      </c>
      <c r="G3" s="11">
        <f t="shared" si="0"/>
        <v>2018</v>
      </c>
      <c r="H3" s="11">
        <f t="shared" si="0"/>
        <v>2019</v>
      </c>
      <c r="I3" s="12">
        <f t="shared" si="0"/>
        <v>2020</v>
      </c>
      <c r="J3" s="12">
        <f t="shared" si="0"/>
        <v>2021</v>
      </c>
      <c r="K3" s="12">
        <f t="shared" si="0"/>
        <v>2022</v>
      </c>
      <c r="L3" s="12">
        <f t="shared" si="0"/>
        <v>2023</v>
      </c>
      <c r="M3" s="12">
        <f t="shared" si="0"/>
        <v>2024</v>
      </c>
      <c r="N3" s="137"/>
      <c r="O3" s="378" t="s">
        <v>235</v>
      </c>
      <c r="P3" s="379" t="s">
        <v>236</v>
      </c>
    </row>
    <row r="4" spans="2:18" ht="2.25" customHeight="1" x14ac:dyDescent="0.35"/>
    <row r="5" spans="2:18" ht="14.5" x14ac:dyDescent="0.35"/>
    <row r="6" spans="2:18" ht="15" customHeight="1" x14ac:dyDescent="0.35">
      <c r="B6" s="375" t="s">
        <v>821</v>
      </c>
      <c r="C6" s="376"/>
      <c r="D6" s="377"/>
      <c r="E6" s="377"/>
      <c r="F6" s="377"/>
      <c r="G6" s="377"/>
      <c r="H6" s="377"/>
      <c r="I6" s="377"/>
      <c r="J6" s="377"/>
      <c r="K6" s="377"/>
      <c r="L6" s="377"/>
      <c r="M6" s="377"/>
    </row>
    <row r="7" spans="2:18" ht="15" customHeight="1" x14ac:dyDescent="0.35">
      <c r="B7" s="13" t="s">
        <v>819</v>
      </c>
      <c r="C7" s="14" t="s">
        <v>23</v>
      </c>
      <c r="D7" s="130">
        <f>SUM(D8:D12)</f>
        <v>478800</v>
      </c>
      <c r="E7" s="130">
        <f>SUM(E8:E12)</f>
        <v>1012000</v>
      </c>
      <c r="F7" s="130">
        <f>SUM(F8:F12)</f>
        <v>1622800</v>
      </c>
      <c r="G7" s="130">
        <f>SUM(G8:G12)</f>
        <v>3166923</v>
      </c>
      <c r="H7" s="130">
        <f>3683514-H13-H14</f>
        <v>3179167</v>
      </c>
      <c r="I7" s="321">
        <f ca="1">I40*I67*1000/10000</f>
        <v>2928565.2991088629</v>
      </c>
      <c r="J7" s="321">
        <f ca="1">J40*J67*1000/10000</f>
        <v>3629590.9956829706</v>
      </c>
      <c r="K7" s="321">
        <f ca="1">K40*K67*1000/10000</f>
        <v>4347175.6724862037</v>
      </c>
      <c r="L7" s="321">
        <f ca="1">L40*L67*1000/10000</f>
        <v>5023111.0831972966</v>
      </c>
      <c r="M7" s="321">
        <f ca="1">M40*M67*1000/10000</f>
        <v>5593684.1846086551</v>
      </c>
      <c r="O7" s="102">
        <f>_xlfn.RRI($H$3-$D$3,D7,H7)</f>
        <v>0.60523936016616164</v>
      </c>
      <c r="P7" s="102">
        <f ca="1">_xlfn.RRI($M$3-$I$3,I7,M7)</f>
        <v>0.17560319491531251</v>
      </c>
    </row>
    <row r="8" spans="2:18" ht="15" hidden="1" customHeight="1" outlineLevel="1" x14ac:dyDescent="0.35">
      <c r="B8" s="131" t="s">
        <v>818</v>
      </c>
      <c r="C8" s="16" t="s">
        <v>23</v>
      </c>
      <c r="D8" s="101">
        <v>72900</v>
      </c>
      <c r="E8" s="101">
        <v>704900</v>
      </c>
      <c r="F8" s="101">
        <v>1208200</v>
      </c>
      <c r="G8" s="101">
        <v>2585796</v>
      </c>
      <c r="H8" s="320" t="s">
        <v>661</v>
      </c>
      <c r="I8" s="64"/>
      <c r="J8" s="64"/>
      <c r="K8" s="64"/>
      <c r="L8" s="64"/>
      <c r="M8" s="64"/>
      <c r="O8" s="102"/>
      <c r="P8" s="102"/>
      <c r="R8" s="2" t="s">
        <v>820</v>
      </c>
    </row>
    <row r="9" spans="2:18" ht="15" hidden="1" customHeight="1" outlineLevel="1" x14ac:dyDescent="0.35">
      <c r="B9" s="131" t="s">
        <v>817</v>
      </c>
      <c r="C9" s="16" t="s">
        <v>23</v>
      </c>
      <c r="D9" s="101">
        <v>233000</v>
      </c>
      <c r="E9" s="101">
        <v>187600</v>
      </c>
      <c r="F9" s="101">
        <v>240200</v>
      </c>
      <c r="G9" s="101">
        <v>348781</v>
      </c>
      <c r="H9" s="320" t="s">
        <v>661</v>
      </c>
      <c r="I9" s="64"/>
      <c r="J9" s="64"/>
      <c r="K9" s="64"/>
      <c r="L9" s="64"/>
      <c r="M9" s="64"/>
      <c r="O9" s="102"/>
      <c r="P9" s="102"/>
    </row>
    <row r="10" spans="2:18" ht="15" hidden="1" customHeight="1" outlineLevel="1" x14ac:dyDescent="0.35">
      <c r="B10" s="131" t="s">
        <v>816</v>
      </c>
      <c r="C10" s="16" t="s">
        <v>23</v>
      </c>
      <c r="D10" s="101">
        <v>37700</v>
      </c>
      <c r="E10" s="101">
        <v>70900</v>
      </c>
      <c r="F10" s="101">
        <v>92100</v>
      </c>
      <c r="G10" s="101">
        <v>118978</v>
      </c>
      <c r="H10" s="320" t="s">
        <v>661</v>
      </c>
      <c r="I10" s="64"/>
      <c r="J10" s="64"/>
      <c r="K10" s="64"/>
      <c r="L10" s="64"/>
      <c r="M10" s="64"/>
      <c r="O10" s="102"/>
      <c r="P10" s="102"/>
    </row>
    <row r="11" spans="2:18" ht="15" hidden="1" customHeight="1" outlineLevel="1" x14ac:dyDescent="0.35">
      <c r="B11" s="131" t="s">
        <v>815</v>
      </c>
      <c r="C11" s="16" t="s">
        <v>23</v>
      </c>
      <c r="D11" s="101">
        <v>135200</v>
      </c>
      <c r="E11" s="101">
        <v>47700</v>
      </c>
      <c r="F11" s="101">
        <v>68300</v>
      </c>
      <c r="G11" s="101">
        <v>83373</v>
      </c>
      <c r="H11" s="320" t="s">
        <v>661</v>
      </c>
      <c r="I11" s="64"/>
      <c r="J11" s="64"/>
      <c r="K11" s="64"/>
      <c r="L11" s="64"/>
      <c r="M11" s="64"/>
      <c r="O11" s="102"/>
      <c r="P11" s="102"/>
    </row>
    <row r="12" spans="2:18" ht="15" hidden="1" customHeight="1" outlineLevel="1" x14ac:dyDescent="0.35">
      <c r="B12" s="131" t="s">
        <v>814</v>
      </c>
      <c r="C12" s="16" t="s">
        <v>23</v>
      </c>
      <c r="D12" s="101">
        <v>0</v>
      </c>
      <c r="E12" s="101">
        <v>900</v>
      </c>
      <c r="F12" s="101">
        <v>14000</v>
      </c>
      <c r="G12" s="101">
        <v>29995</v>
      </c>
      <c r="H12" s="320" t="s">
        <v>661</v>
      </c>
      <c r="I12" s="64"/>
      <c r="J12" s="64"/>
      <c r="K12" s="64"/>
      <c r="L12" s="64"/>
      <c r="M12" s="64"/>
      <c r="O12" s="102"/>
      <c r="P12" s="102"/>
    </row>
    <row r="13" spans="2:18" ht="15" customHeight="1" collapsed="1" x14ac:dyDescent="0.35">
      <c r="B13" s="13" t="s">
        <v>813</v>
      </c>
      <c r="C13" s="14" t="s">
        <v>23</v>
      </c>
      <c r="D13" s="130">
        <v>74724</v>
      </c>
      <c r="E13" s="130">
        <v>69609</v>
      </c>
      <c r="F13" s="130">
        <v>99937</v>
      </c>
      <c r="G13" s="130">
        <v>72713</v>
      </c>
      <c r="H13" s="130">
        <v>500000</v>
      </c>
      <c r="I13" s="64">
        <f ca="1">H13*(1+I86)</f>
        <v>600000</v>
      </c>
      <c r="J13" s="64">
        <f ca="1">I13*(1+J86)</f>
        <v>720000</v>
      </c>
      <c r="K13" s="64">
        <f ca="1">J13*(1+K86)</f>
        <v>864000</v>
      </c>
      <c r="L13" s="64">
        <f ca="1">K13*(1+L86)</f>
        <v>1036800</v>
      </c>
      <c r="M13" s="64">
        <f ca="1">L13*(1+M86)</f>
        <v>1244160</v>
      </c>
      <c r="O13" s="102">
        <f>_xlfn.RRI($H$3-$D$3,D13,H13)</f>
        <v>0.60833855570167872</v>
      </c>
      <c r="P13" s="102">
        <f ca="1">_xlfn.RRI($M$3-$I$3,I13,M13)</f>
        <v>0.19999999999999996</v>
      </c>
    </row>
    <row r="14" spans="2:18" ht="15" customHeight="1" x14ac:dyDescent="0.35">
      <c r="B14" s="13" t="s">
        <v>224</v>
      </c>
      <c r="C14" s="14" t="s">
        <v>23</v>
      </c>
      <c r="D14" s="130">
        <v>2129</v>
      </c>
      <c r="E14" s="130">
        <v>13128</v>
      </c>
      <c r="F14" s="130">
        <v>3526</v>
      </c>
      <c r="G14" s="130">
        <f>1867+4692+298</f>
        <v>6857</v>
      </c>
      <c r="H14" s="130">
        <f>542+3805</f>
        <v>4347</v>
      </c>
      <c r="I14" s="64">
        <f ca="1">H14*(1+I93)</f>
        <v>5604.6897919958083</v>
      </c>
      <c r="J14" s="64">
        <f ca="1">I14*(1+J93)</f>
        <v>7226.2589520363508</v>
      </c>
      <c r="K14" s="64">
        <f ca="1">J14*(1+K93)</f>
        <v>9316.986377454903</v>
      </c>
      <c r="L14" s="64">
        <f ca="1">K14*(1+L93)</f>
        <v>12012.61063765482</v>
      </c>
      <c r="M14" s="64">
        <f ca="1">L14*(1+M93)</f>
        <v>15488.142676807965</v>
      </c>
      <c r="O14" s="102">
        <f>_xlfn.RRI($H$3-$D$3,D14,H14)</f>
        <v>0.19537314458370747</v>
      </c>
      <c r="P14" s="102">
        <f ca="1">_xlfn.RRI($M$3-$I$3,I14,M14)</f>
        <v>0.28932362364752895</v>
      </c>
    </row>
    <row r="15" spans="2:18" ht="15" customHeight="1" x14ac:dyDescent="0.35">
      <c r="B15" s="19" t="s">
        <v>145</v>
      </c>
      <c r="C15" s="20" t="s">
        <v>23</v>
      </c>
      <c r="D15" s="21">
        <f t="shared" ref="D15:M15" si="1">D7+D13+D14</f>
        <v>555653</v>
      </c>
      <c r="E15" s="21">
        <f t="shared" si="1"/>
        <v>1094737</v>
      </c>
      <c r="F15" s="21">
        <f t="shared" si="1"/>
        <v>1726263</v>
      </c>
      <c r="G15" s="21">
        <f t="shared" si="1"/>
        <v>3246493</v>
      </c>
      <c r="H15" s="21">
        <f t="shared" si="1"/>
        <v>3683514</v>
      </c>
      <c r="I15" s="21">
        <f t="shared" ca="1" si="1"/>
        <v>3534169.9889008589</v>
      </c>
      <c r="J15" s="21">
        <f t="shared" ca="1" si="1"/>
        <v>4356817.2546350071</v>
      </c>
      <c r="K15" s="21">
        <f t="shared" ca="1" si="1"/>
        <v>5220492.658863659</v>
      </c>
      <c r="L15" s="21">
        <f t="shared" ca="1" si="1"/>
        <v>6071923.6938349511</v>
      </c>
      <c r="M15" s="21">
        <f t="shared" ca="1" si="1"/>
        <v>6853332.327285463</v>
      </c>
      <c r="O15" s="102">
        <f>_xlfn.RRI($H$3-$D$3,D15,H15)</f>
        <v>0.60459215785747644</v>
      </c>
      <c r="P15" s="102">
        <f ca="1">_xlfn.RRI($M$3-$I$3,I15,M15)</f>
        <v>0.18005864081375655</v>
      </c>
    </row>
    <row r="16" spans="2:18" ht="15" customHeight="1" x14ac:dyDescent="0.35">
      <c r="B16" s="13"/>
      <c r="C16" s="14"/>
      <c r="D16" s="25"/>
      <c r="E16" s="25"/>
      <c r="F16" s="25"/>
      <c r="G16" s="25"/>
      <c r="H16" s="25"/>
      <c r="I16" s="18"/>
      <c r="J16" s="18"/>
      <c r="K16" s="18"/>
      <c r="L16" s="18"/>
      <c r="M16" s="18"/>
    </row>
    <row r="17" spans="2:15" ht="15" customHeight="1" x14ac:dyDescent="0.35">
      <c r="B17" s="29" t="s">
        <v>148</v>
      </c>
      <c r="C17" s="30"/>
      <c r="D17" s="31"/>
      <c r="E17" s="31"/>
      <c r="F17" s="31"/>
      <c r="G17" s="31"/>
      <c r="H17" s="31"/>
      <c r="I17" s="31"/>
      <c r="J17" s="31"/>
      <c r="K17" s="31"/>
      <c r="L17" s="31"/>
      <c r="M17" s="31"/>
    </row>
    <row r="18" spans="2:15" s="28" customFormat="1" ht="15" customHeight="1" x14ac:dyDescent="0.35">
      <c r="B18" s="13" t="s">
        <v>819</v>
      </c>
      <c r="C18" s="49" t="s">
        <v>147</v>
      </c>
      <c r="D18" s="317"/>
      <c r="E18" s="317">
        <f t="shared" ref="E18:M18" si="2">E7/D7-1</f>
        <v>1.1136173767752715</v>
      </c>
      <c r="F18" s="317">
        <f t="shared" si="2"/>
        <v>0.6035573122529645</v>
      </c>
      <c r="G18" s="317">
        <f t="shared" si="2"/>
        <v>0.95151774710377124</v>
      </c>
      <c r="H18" s="317">
        <f t="shared" si="2"/>
        <v>3.866213355992576E-3</v>
      </c>
      <c r="I18" s="317">
        <f t="shared" ca="1" si="2"/>
        <v>-7.8826214820151619E-2</v>
      </c>
      <c r="J18" s="317">
        <f t="shared" ca="1" si="2"/>
        <v>0.2393751291075612</v>
      </c>
      <c r="K18" s="317">
        <f t="shared" ca="1" si="2"/>
        <v>0.19770400512254049</v>
      </c>
      <c r="L18" s="317">
        <f t="shared" ca="1" si="2"/>
        <v>0.15548840480249493</v>
      </c>
      <c r="M18" s="317">
        <f t="shared" ca="1" si="2"/>
        <v>0.11358958461419877</v>
      </c>
    </row>
    <row r="19" spans="2:15" s="28" customFormat="1" ht="15" hidden="1" customHeight="1" outlineLevel="1" x14ac:dyDescent="0.35">
      <c r="B19" s="131" t="s">
        <v>818</v>
      </c>
      <c r="C19" s="1" t="s">
        <v>147</v>
      </c>
      <c r="D19" s="319"/>
      <c r="E19" s="319">
        <f t="shared" ref="E19:G22" si="3">E8/D8-1</f>
        <v>8.6694101508916326</v>
      </c>
      <c r="F19" s="319">
        <f t="shared" si="3"/>
        <v>0.7140019860973188</v>
      </c>
      <c r="G19" s="319">
        <f t="shared" si="3"/>
        <v>1.1402052640291345</v>
      </c>
      <c r="H19" s="318" t="s">
        <v>661</v>
      </c>
      <c r="I19" s="318" t="s">
        <v>661</v>
      </c>
      <c r="J19" s="318" t="s">
        <v>661</v>
      </c>
      <c r="K19" s="318" t="s">
        <v>661</v>
      </c>
      <c r="L19" s="318" t="s">
        <v>661</v>
      </c>
      <c r="M19" s="318" t="s">
        <v>661</v>
      </c>
    </row>
    <row r="20" spans="2:15" s="28" customFormat="1" ht="15" hidden="1" customHeight="1" outlineLevel="1" x14ac:dyDescent="0.35">
      <c r="B20" s="131" t="s">
        <v>817</v>
      </c>
      <c r="C20" s="1" t="s">
        <v>147</v>
      </c>
      <c r="D20" s="319"/>
      <c r="E20" s="319">
        <f t="shared" si="3"/>
        <v>-0.19484978540772535</v>
      </c>
      <c r="F20" s="319">
        <f t="shared" si="3"/>
        <v>0.28038379530916835</v>
      </c>
      <c r="G20" s="319">
        <f t="shared" si="3"/>
        <v>0.4520441298917568</v>
      </c>
      <c r="H20" s="318" t="s">
        <v>661</v>
      </c>
      <c r="I20" s="318" t="s">
        <v>661</v>
      </c>
      <c r="J20" s="318" t="s">
        <v>661</v>
      </c>
      <c r="K20" s="318" t="s">
        <v>661</v>
      </c>
      <c r="L20" s="318" t="s">
        <v>661</v>
      </c>
      <c r="M20" s="318" t="s">
        <v>661</v>
      </c>
    </row>
    <row r="21" spans="2:15" s="28" customFormat="1" ht="15" hidden="1" customHeight="1" outlineLevel="1" x14ac:dyDescent="0.35">
      <c r="B21" s="131" t="s">
        <v>816</v>
      </c>
      <c r="C21" s="1" t="s">
        <v>147</v>
      </c>
      <c r="D21" s="319"/>
      <c r="E21" s="319">
        <f t="shared" si="3"/>
        <v>0.88063660477453576</v>
      </c>
      <c r="F21" s="319">
        <f t="shared" si="3"/>
        <v>0.29901269393511987</v>
      </c>
      <c r="G21" s="319">
        <f t="shared" si="3"/>
        <v>0.29183496199782843</v>
      </c>
      <c r="H21" s="318" t="s">
        <v>661</v>
      </c>
      <c r="I21" s="318" t="s">
        <v>661</v>
      </c>
      <c r="J21" s="318" t="s">
        <v>661</v>
      </c>
      <c r="K21" s="318" t="s">
        <v>661</v>
      </c>
      <c r="L21" s="318" t="s">
        <v>661</v>
      </c>
      <c r="M21" s="318" t="s">
        <v>661</v>
      </c>
    </row>
    <row r="22" spans="2:15" s="28" customFormat="1" ht="15" hidden="1" customHeight="1" outlineLevel="1" x14ac:dyDescent="0.35">
      <c r="B22" s="131" t="s">
        <v>815</v>
      </c>
      <c r="C22" s="1" t="s">
        <v>147</v>
      </c>
      <c r="D22" s="319"/>
      <c r="E22" s="319">
        <f t="shared" si="3"/>
        <v>-0.64718934911242609</v>
      </c>
      <c r="F22" s="319">
        <f t="shared" si="3"/>
        <v>0.43186582809224316</v>
      </c>
      <c r="G22" s="319">
        <f t="shared" si="3"/>
        <v>0.22068814055636898</v>
      </c>
      <c r="H22" s="318" t="s">
        <v>661</v>
      </c>
      <c r="I22" s="318" t="s">
        <v>661</v>
      </c>
      <c r="J22" s="318" t="s">
        <v>661</v>
      </c>
      <c r="K22" s="318" t="s">
        <v>661</v>
      </c>
      <c r="L22" s="318" t="s">
        <v>661</v>
      </c>
      <c r="M22" s="318" t="s">
        <v>661</v>
      </c>
    </row>
    <row r="23" spans="2:15" s="28" customFormat="1" ht="15" hidden="1" customHeight="1" outlineLevel="1" x14ac:dyDescent="0.35">
      <c r="B23" s="131" t="s">
        <v>814</v>
      </c>
      <c r="C23" s="1" t="s">
        <v>147</v>
      </c>
      <c r="D23" s="319"/>
      <c r="E23" s="318" t="s">
        <v>661</v>
      </c>
      <c r="F23" s="319">
        <f t="shared" ref="F23:G26" si="4">F12/E12-1</f>
        <v>14.555555555555555</v>
      </c>
      <c r="G23" s="319">
        <f t="shared" si="4"/>
        <v>1.1425000000000001</v>
      </c>
      <c r="H23" s="318" t="s">
        <v>661</v>
      </c>
      <c r="I23" s="318" t="s">
        <v>661</v>
      </c>
      <c r="J23" s="318" t="s">
        <v>661</v>
      </c>
      <c r="K23" s="318" t="s">
        <v>661</v>
      </c>
      <c r="L23" s="318" t="s">
        <v>661</v>
      </c>
      <c r="M23" s="318" t="s">
        <v>661</v>
      </c>
    </row>
    <row r="24" spans="2:15" ht="15" customHeight="1" collapsed="1" x14ac:dyDescent="0.35">
      <c r="B24" s="13" t="s">
        <v>813</v>
      </c>
      <c r="C24" s="49" t="s">
        <v>147</v>
      </c>
      <c r="D24" s="317"/>
      <c r="E24" s="317">
        <f>E13/D13-1</f>
        <v>-6.8451903003051262E-2</v>
      </c>
      <c r="F24" s="317">
        <f t="shared" si="4"/>
        <v>0.43569078711086218</v>
      </c>
      <c r="G24" s="317">
        <f t="shared" si="4"/>
        <v>-0.27241161932017166</v>
      </c>
      <c r="H24" s="317">
        <f t="shared" ref="H24:M26" si="5">H13/G13-1</f>
        <v>5.8763494835861536</v>
      </c>
      <c r="I24" s="317">
        <f t="shared" ca="1" si="5"/>
        <v>0.19999999999999996</v>
      </c>
      <c r="J24" s="317">
        <f t="shared" ca="1" si="5"/>
        <v>0.19999999999999996</v>
      </c>
      <c r="K24" s="317">
        <f t="shared" ca="1" si="5"/>
        <v>0.19999999999999996</v>
      </c>
      <c r="L24" s="317">
        <f t="shared" ca="1" si="5"/>
        <v>0.19999999999999996</v>
      </c>
      <c r="M24" s="317">
        <f t="shared" ca="1" si="5"/>
        <v>0.19999999999999996</v>
      </c>
    </row>
    <row r="25" spans="2:15" ht="15" customHeight="1" x14ac:dyDescent="0.35">
      <c r="B25" s="13" t="s">
        <v>224</v>
      </c>
      <c r="C25" s="14" t="s">
        <v>147</v>
      </c>
      <c r="D25" s="317"/>
      <c r="E25" s="317">
        <f>E14/D14-1</f>
        <v>5.1662752465946458</v>
      </c>
      <c r="F25" s="317">
        <f t="shared" si="4"/>
        <v>-0.73141377209018898</v>
      </c>
      <c r="G25" s="317">
        <f t="shared" si="4"/>
        <v>0.94469653998865577</v>
      </c>
      <c r="H25" s="317">
        <f t="shared" si="5"/>
        <v>-0.36604929269359776</v>
      </c>
      <c r="I25" s="317">
        <f t="shared" ca="1" si="5"/>
        <v>0.28932362364752895</v>
      </c>
      <c r="J25" s="317">
        <f t="shared" ca="1" si="5"/>
        <v>0.28932362364752895</v>
      </c>
      <c r="K25" s="317">
        <f t="shared" ca="1" si="5"/>
        <v>0.28932362364752895</v>
      </c>
      <c r="L25" s="317">
        <f t="shared" ca="1" si="5"/>
        <v>0.28932362364752895</v>
      </c>
      <c r="M25" s="317">
        <f t="shared" ca="1" si="5"/>
        <v>0.28932362364752895</v>
      </c>
      <c r="O25" s="2"/>
    </row>
    <row r="26" spans="2:15" ht="15" customHeight="1" x14ac:dyDescent="0.35">
      <c r="B26" s="19" t="s">
        <v>145</v>
      </c>
      <c r="C26" s="20" t="s">
        <v>147</v>
      </c>
      <c r="D26" s="316"/>
      <c r="E26" s="315">
        <f>E15/D15-1</f>
        <v>0.97018103024729463</v>
      </c>
      <c r="F26" s="315">
        <f t="shared" si="4"/>
        <v>0.57687462833539005</v>
      </c>
      <c r="G26" s="315">
        <f t="shared" si="4"/>
        <v>0.88064796615579444</v>
      </c>
      <c r="H26" s="315">
        <f t="shared" si="5"/>
        <v>0.13461325806031299</v>
      </c>
      <c r="I26" s="315">
        <f t="shared" ca="1" si="5"/>
        <v>-4.0543896697322501E-2</v>
      </c>
      <c r="J26" s="315">
        <f t="shared" ca="1" si="5"/>
        <v>0.2327695805005674</v>
      </c>
      <c r="K26" s="315">
        <f t="shared" ca="1" si="5"/>
        <v>0.19823539840002002</v>
      </c>
      <c r="L26" s="315">
        <f t="shared" ca="1" si="5"/>
        <v>0.16309400100882865</v>
      </c>
      <c r="M26" s="315">
        <f t="shared" ca="1" si="5"/>
        <v>0.12869210366459405</v>
      </c>
    </row>
    <row r="27" spans="2:15" ht="15" customHeight="1" x14ac:dyDescent="0.35">
      <c r="B27" s="13"/>
      <c r="C27" s="14"/>
      <c r="D27" s="25"/>
      <c r="E27" s="25"/>
      <c r="F27" s="25"/>
      <c r="G27" s="25"/>
      <c r="H27" s="25"/>
      <c r="O27" s="2"/>
    </row>
    <row r="28" spans="2:15" ht="15" customHeight="1" x14ac:dyDescent="0.35">
      <c r="B28" s="29" t="s">
        <v>146</v>
      </c>
      <c r="C28" s="30"/>
      <c r="D28" s="31"/>
      <c r="E28" s="31"/>
      <c r="F28" s="31"/>
      <c r="G28" s="31"/>
      <c r="H28" s="31"/>
      <c r="I28" s="31"/>
      <c r="J28" s="31"/>
      <c r="K28" s="31"/>
      <c r="L28" s="31"/>
      <c r="M28" s="31"/>
    </row>
    <row r="29" spans="2:15" s="28" customFormat="1" ht="15" customHeight="1" x14ac:dyDescent="0.35">
      <c r="B29" s="13" t="s">
        <v>819</v>
      </c>
      <c r="C29" s="49" t="s">
        <v>147</v>
      </c>
      <c r="D29" s="100">
        <f t="shared" ref="D29:M29" si="6">+D7/D$15</f>
        <v>0.86168885977399567</v>
      </c>
      <c r="E29" s="100">
        <f t="shared" si="6"/>
        <v>0.92442294359284471</v>
      </c>
      <c r="F29" s="100">
        <f t="shared" si="6"/>
        <v>0.94006533187584973</v>
      </c>
      <c r="G29" s="100">
        <f t="shared" si="6"/>
        <v>0.97549047541454736</v>
      </c>
      <c r="H29" s="100">
        <f t="shared" si="6"/>
        <v>0.86307992856820959</v>
      </c>
      <c r="I29" s="100">
        <f t="shared" ca="1" si="6"/>
        <v>0.8286430217861871</v>
      </c>
      <c r="J29" s="100">
        <f t="shared" ca="1" si="6"/>
        <v>0.83308313926218147</v>
      </c>
      <c r="K29" s="100">
        <f t="shared" ca="1" si="6"/>
        <v>0.83271368366073906</v>
      </c>
      <c r="L29" s="100">
        <f t="shared" ca="1" si="6"/>
        <v>0.82726847972372364</v>
      </c>
      <c r="M29" s="100">
        <f t="shared" ca="1" si="6"/>
        <v>0.81619917398989728</v>
      </c>
    </row>
    <row r="30" spans="2:15" s="28" customFormat="1" ht="15" hidden="1" customHeight="1" outlineLevel="1" x14ac:dyDescent="0.35">
      <c r="B30" s="131" t="s">
        <v>818</v>
      </c>
      <c r="C30" s="1" t="s">
        <v>147</v>
      </c>
      <c r="D30" s="98">
        <f t="shared" ref="D30:G37" si="7">+D8/D$15</f>
        <v>0.13119698804829633</v>
      </c>
      <c r="E30" s="98">
        <f t="shared" si="7"/>
        <v>0.64389894559149818</v>
      </c>
      <c r="F30" s="98">
        <f t="shared" si="7"/>
        <v>0.69989335344614345</v>
      </c>
      <c r="G30" s="98">
        <f t="shared" si="7"/>
        <v>0.79648901137319561</v>
      </c>
      <c r="H30" s="314" t="s">
        <v>661</v>
      </c>
      <c r="I30" s="314" t="s">
        <v>661</v>
      </c>
      <c r="J30" s="314" t="s">
        <v>661</v>
      </c>
      <c r="K30" s="314" t="s">
        <v>661</v>
      </c>
      <c r="L30" s="314" t="s">
        <v>661</v>
      </c>
      <c r="M30" s="314" t="s">
        <v>661</v>
      </c>
    </row>
    <row r="31" spans="2:15" s="28" customFormat="1" ht="15" hidden="1" customHeight="1" outlineLevel="1" x14ac:dyDescent="0.35">
      <c r="B31" s="131" t="s">
        <v>817</v>
      </c>
      <c r="C31" s="1" t="s">
        <v>147</v>
      </c>
      <c r="D31" s="98">
        <f t="shared" si="7"/>
        <v>0.41932645014064535</v>
      </c>
      <c r="E31" s="98">
        <f t="shared" si="7"/>
        <v>0.17136535989922694</v>
      </c>
      <c r="F31" s="98">
        <f t="shared" si="7"/>
        <v>0.1391444988394005</v>
      </c>
      <c r="G31" s="98">
        <f t="shared" si="7"/>
        <v>0.10743315941232585</v>
      </c>
      <c r="H31" s="314" t="s">
        <v>661</v>
      </c>
      <c r="I31" s="314" t="s">
        <v>661</v>
      </c>
      <c r="J31" s="314" t="s">
        <v>661</v>
      </c>
      <c r="K31" s="314" t="s">
        <v>661</v>
      </c>
      <c r="L31" s="314" t="s">
        <v>661</v>
      </c>
      <c r="M31" s="314" t="s">
        <v>661</v>
      </c>
    </row>
    <row r="32" spans="2:15" s="28" customFormat="1" ht="15" hidden="1" customHeight="1" outlineLevel="1" x14ac:dyDescent="0.35">
      <c r="B32" s="131" t="s">
        <v>816</v>
      </c>
      <c r="C32" s="1" t="s">
        <v>147</v>
      </c>
      <c r="D32" s="98">
        <f t="shared" si="7"/>
        <v>6.7848099443357637E-2</v>
      </c>
      <c r="E32" s="98">
        <f t="shared" si="7"/>
        <v>6.476441373590186E-2</v>
      </c>
      <c r="F32" s="98">
        <f t="shared" si="7"/>
        <v>5.3352241228596109E-2</v>
      </c>
      <c r="G32" s="98">
        <f t="shared" si="7"/>
        <v>3.6648161570038806E-2</v>
      </c>
      <c r="H32" s="314" t="s">
        <v>661</v>
      </c>
      <c r="I32" s="314" t="s">
        <v>661</v>
      </c>
      <c r="J32" s="314" t="s">
        <v>661</v>
      </c>
      <c r="K32" s="314" t="s">
        <v>661</v>
      </c>
      <c r="L32" s="314" t="s">
        <v>661</v>
      </c>
      <c r="M32" s="314" t="s">
        <v>661</v>
      </c>
    </row>
    <row r="33" spans="2:15" s="28" customFormat="1" ht="15" hidden="1" customHeight="1" outlineLevel="1" x14ac:dyDescent="0.35">
      <c r="B33" s="131" t="s">
        <v>815</v>
      </c>
      <c r="C33" s="1" t="s">
        <v>147</v>
      </c>
      <c r="D33" s="98">
        <f t="shared" si="7"/>
        <v>0.24331732214169635</v>
      </c>
      <c r="E33" s="98">
        <f t="shared" si="7"/>
        <v>4.3572109100176573E-2</v>
      </c>
      <c r="F33" s="98">
        <f t="shared" si="7"/>
        <v>3.9565234266157587E-2</v>
      </c>
      <c r="G33" s="98">
        <f t="shared" si="7"/>
        <v>2.5680942481625557E-2</v>
      </c>
      <c r="H33" s="314" t="s">
        <v>661</v>
      </c>
      <c r="I33" s="314" t="s">
        <v>661</v>
      </c>
      <c r="J33" s="314" t="s">
        <v>661</v>
      </c>
      <c r="K33" s="314" t="s">
        <v>661</v>
      </c>
      <c r="L33" s="314" t="s">
        <v>661</v>
      </c>
      <c r="M33" s="314" t="s">
        <v>661</v>
      </c>
    </row>
    <row r="34" spans="2:15" s="28" customFormat="1" ht="15" hidden="1" customHeight="1" outlineLevel="1" x14ac:dyDescent="0.35">
      <c r="B34" s="131" t="s">
        <v>814</v>
      </c>
      <c r="C34" s="1" t="s">
        <v>147</v>
      </c>
      <c r="D34" s="98">
        <f t="shared" si="7"/>
        <v>0</v>
      </c>
      <c r="E34" s="98">
        <f t="shared" si="7"/>
        <v>8.2211526604106743E-4</v>
      </c>
      <c r="F34" s="98">
        <f t="shared" si="7"/>
        <v>8.1100040955520685E-3</v>
      </c>
      <c r="G34" s="98">
        <f t="shared" si="7"/>
        <v>9.2392005773614793E-3</v>
      </c>
      <c r="H34" s="314" t="s">
        <v>661</v>
      </c>
      <c r="I34" s="314" t="s">
        <v>661</v>
      </c>
      <c r="J34" s="314" t="s">
        <v>661</v>
      </c>
      <c r="K34" s="314" t="s">
        <v>661</v>
      </c>
      <c r="L34" s="314" t="s">
        <v>661</v>
      </c>
      <c r="M34" s="314" t="s">
        <v>661</v>
      </c>
    </row>
    <row r="35" spans="2:15" ht="15" customHeight="1" collapsed="1" x14ac:dyDescent="0.35">
      <c r="B35" s="13" t="s">
        <v>813</v>
      </c>
      <c r="C35" s="49" t="s">
        <v>147</v>
      </c>
      <c r="D35" s="100">
        <f t="shared" si="7"/>
        <v>0.1344796122760068</v>
      </c>
      <c r="E35" s="100">
        <f t="shared" si="7"/>
        <v>6.358513505983629E-2</v>
      </c>
      <c r="F35" s="100">
        <f t="shared" si="7"/>
        <v>5.7892105664084786E-2</v>
      </c>
      <c r="G35" s="100">
        <f t="shared" si="7"/>
        <v>2.2397399285937165E-2</v>
      </c>
      <c r="H35" s="100">
        <f t="shared" ref="H35:M37" si="8">+H13/H$15</f>
        <v>0.13573994832108688</v>
      </c>
      <c r="I35" s="100">
        <f t="shared" ca="1" si="8"/>
        <v>0.16977112076790693</v>
      </c>
      <c r="J35" s="100">
        <f t="shared" ca="1" si="8"/>
        <v>0.16525825113137965</v>
      </c>
      <c r="K35" s="100">
        <f t="shared" ca="1" si="8"/>
        <v>0.16550162148644151</v>
      </c>
      <c r="L35" s="100">
        <f t="shared" ca="1" si="8"/>
        <v>0.17075313397839656</v>
      </c>
      <c r="M35" s="100">
        <f t="shared" ca="1" si="8"/>
        <v>0.18154088268076143</v>
      </c>
    </row>
    <row r="36" spans="2:15" ht="15" customHeight="1" x14ac:dyDescent="0.35">
      <c r="B36" s="13" t="s">
        <v>224</v>
      </c>
      <c r="C36" s="14" t="s">
        <v>147</v>
      </c>
      <c r="D36" s="100">
        <f t="shared" si="7"/>
        <v>3.8315279499975706E-3</v>
      </c>
      <c r="E36" s="100">
        <f t="shared" si="7"/>
        <v>1.1991921347319037E-2</v>
      </c>
      <c r="F36" s="100">
        <f t="shared" si="7"/>
        <v>2.0425624600654709E-3</v>
      </c>
      <c r="G36" s="100">
        <f t="shared" si="7"/>
        <v>2.1121252995155082E-3</v>
      </c>
      <c r="H36" s="100">
        <f t="shared" si="8"/>
        <v>1.1801231107035294E-3</v>
      </c>
      <c r="I36" s="100">
        <f t="shared" ca="1" si="8"/>
        <v>1.5858574459059593E-3</v>
      </c>
      <c r="J36" s="100">
        <f t="shared" ca="1" si="8"/>
        <v>1.6586096064388938E-3</v>
      </c>
      <c r="K36" s="100">
        <f t="shared" ca="1" si="8"/>
        <v>1.7846948528192979E-3</v>
      </c>
      <c r="L36" s="100">
        <f t="shared" ca="1" si="8"/>
        <v>1.9783862978798084E-3</v>
      </c>
      <c r="M36" s="100">
        <f t="shared" ca="1" si="8"/>
        <v>2.2599433293413141E-3</v>
      </c>
      <c r="O36" s="2"/>
    </row>
    <row r="37" spans="2:15" ht="15" customHeight="1" x14ac:dyDescent="0.35">
      <c r="B37" s="19" t="s">
        <v>145</v>
      </c>
      <c r="C37" s="20" t="s">
        <v>147</v>
      </c>
      <c r="D37" s="313">
        <f t="shared" si="7"/>
        <v>1</v>
      </c>
      <c r="E37" s="313">
        <f t="shared" si="7"/>
        <v>1</v>
      </c>
      <c r="F37" s="313">
        <f t="shared" si="7"/>
        <v>1</v>
      </c>
      <c r="G37" s="313">
        <f t="shared" si="7"/>
        <v>1</v>
      </c>
      <c r="H37" s="313">
        <f t="shared" si="8"/>
        <v>1</v>
      </c>
      <c r="I37" s="313">
        <f t="shared" ca="1" si="8"/>
        <v>1</v>
      </c>
      <c r="J37" s="313">
        <f t="shared" ca="1" si="8"/>
        <v>1</v>
      </c>
      <c r="K37" s="313">
        <f t="shared" ca="1" si="8"/>
        <v>1</v>
      </c>
      <c r="L37" s="313">
        <f t="shared" ca="1" si="8"/>
        <v>1</v>
      </c>
      <c r="M37" s="313">
        <f t="shared" ca="1" si="8"/>
        <v>1</v>
      </c>
    </row>
    <row r="38" spans="2:15" ht="15" customHeight="1" x14ac:dyDescent="0.35">
      <c r="B38" s="15"/>
      <c r="C38" s="16"/>
      <c r="D38" s="17"/>
      <c r="E38" s="17"/>
      <c r="F38" s="17"/>
      <c r="G38" s="17"/>
      <c r="H38" s="17"/>
      <c r="I38" s="18"/>
      <c r="J38" s="18"/>
      <c r="K38" s="18"/>
      <c r="L38" s="18"/>
      <c r="M38" s="18"/>
    </row>
    <row r="39" spans="2:15" ht="15" customHeight="1" x14ac:dyDescent="0.35">
      <c r="B39" s="375" t="s">
        <v>812</v>
      </c>
      <c r="C39" s="376"/>
      <c r="D39" s="377"/>
      <c r="E39" s="377"/>
      <c r="F39" s="377"/>
      <c r="G39" s="377"/>
      <c r="H39" s="377"/>
      <c r="I39" s="377"/>
      <c r="J39" s="377"/>
      <c r="K39" s="377"/>
      <c r="L39" s="377"/>
      <c r="M39" s="377"/>
    </row>
    <row r="40" spans="2:15" s="28" customFormat="1" ht="15" customHeight="1" x14ac:dyDescent="0.35">
      <c r="B40" s="13" t="s">
        <v>811</v>
      </c>
      <c r="C40" s="14" t="s">
        <v>23</v>
      </c>
      <c r="D40" s="96">
        <f>D43+D49+D55+D61</f>
        <v>448600</v>
      </c>
      <c r="E40" s="96">
        <f>E43+E49+E55+E61</f>
        <v>641900</v>
      </c>
      <c r="F40" s="96">
        <f>F43+F49+F55+F61</f>
        <v>1140000</v>
      </c>
      <c r="G40" s="96">
        <v>1801300</v>
      </c>
      <c r="H40" s="96">
        <v>2185200</v>
      </c>
      <c r="I40" s="95">
        <f ca="1">I43+I49+I55</f>
        <v>2169307.6289695278</v>
      </c>
      <c r="J40" s="95">
        <f ca="1">J43+J49+J55</f>
        <v>2688585.9227281264</v>
      </c>
      <c r="K40" s="95">
        <f ca="1">K43+K49+K55</f>
        <v>3220130.1277675582</v>
      </c>
      <c r="L40" s="95">
        <f ca="1">L43+L49+L55</f>
        <v>3720823.02459059</v>
      </c>
      <c r="M40" s="95">
        <f ca="1">M43+M49+M55</f>
        <v>4143469.7663767813</v>
      </c>
    </row>
    <row r="41" spans="2:15" ht="15" customHeight="1" x14ac:dyDescent="0.35">
      <c r="B41" s="13" t="s">
        <v>798</v>
      </c>
      <c r="C41" s="16" t="s">
        <v>147</v>
      </c>
      <c r="D41" s="310"/>
      <c r="E41" s="309">
        <f>E40/D40-1</f>
        <v>0.43089612126616128</v>
      </c>
      <c r="F41" s="309">
        <f>F40/E40-1</f>
        <v>0.77597756659915884</v>
      </c>
      <c r="G41" s="309">
        <f>G40/F40-1</f>
        <v>0.58008771929824565</v>
      </c>
      <c r="H41" s="309">
        <f>H40/G40-1</f>
        <v>0.21312385499361564</v>
      </c>
      <c r="I41" s="312">
        <f ca="1">(I40/H40)-1</f>
        <v>-7.2727306564489558E-3</v>
      </c>
      <c r="J41" s="312">
        <f ca="1">(J40/I40)-1</f>
        <v>0.23937512910756142</v>
      </c>
      <c r="K41" s="312">
        <f ca="1">(K40/J40)-1</f>
        <v>0.19770400512254049</v>
      </c>
      <c r="L41" s="312">
        <f ca="1">(L40/K40)-1</f>
        <v>0.15548840480249493</v>
      </c>
      <c r="M41" s="312">
        <f ca="1">(M40/L40)-1</f>
        <v>0.11358958461419855</v>
      </c>
    </row>
    <row r="42" spans="2:15" ht="15" customHeight="1" x14ac:dyDescent="0.35">
      <c r="B42" s="131"/>
      <c r="C42" s="16"/>
      <c r="D42" s="17"/>
      <c r="E42" s="17"/>
      <c r="F42" s="17"/>
      <c r="G42" s="102"/>
      <c r="H42" s="102"/>
      <c r="I42"/>
      <c r="J42"/>
      <c r="K42"/>
      <c r="L42"/>
      <c r="M42"/>
    </row>
    <row r="43" spans="2:15" ht="15" customHeight="1" x14ac:dyDescent="0.35">
      <c r="B43" s="15" t="s">
        <v>810</v>
      </c>
      <c r="C43" s="16" t="s">
        <v>23</v>
      </c>
      <c r="D43" s="17">
        <v>156000</v>
      </c>
      <c r="E43" s="17">
        <v>49000</v>
      </c>
      <c r="F43" s="17">
        <v>55700</v>
      </c>
      <c r="G43" s="17">
        <v>60200</v>
      </c>
      <c r="H43" s="17">
        <f>$H$40*G33</f>
        <v>56117.995510848166</v>
      </c>
      <c r="I43" s="35">
        <f ca="1">H43*(1+I44)</f>
        <v>56117.995510848166</v>
      </c>
      <c r="J43" s="35">
        <f ca="1">I43*(1+J44)</f>
        <v>61729.795061932986</v>
      </c>
      <c r="K43" s="35">
        <f ca="1">J43*(1+K44)</f>
        <v>67902.77456812629</v>
      </c>
      <c r="L43" s="35">
        <f ca="1">K43*(1+L44)</f>
        <v>74693.052024938923</v>
      </c>
      <c r="M43" s="35">
        <f ca="1">L43*(1+M44)</f>
        <v>82162.357227432818</v>
      </c>
    </row>
    <row r="44" spans="2:15" ht="15" customHeight="1" x14ac:dyDescent="0.35">
      <c r="B44" s="15" t="s">
        <v>798</v>
      </c>
      <c r="C44" s="16" t="s">
        <v>147</v>
      </c>
      <c r="D44" s="310"/>
      <c r="E44" s="309">
        <f>E43/D43-1</f>
        <v>-0.6858974358974359</v>
      </c>
      <c r="F44" s="309">
        <f>F43/E43-1</f>
        <v>0.13673469387755111</v>
      </c>
      <c r="G44" s="309">
        <f>G43/F43-1</f>
        <v>8.0789946140035873E-2</v>
      </c>
      <c r="H44" s="309">
        <f>H43/G43-1</f>
        <v>-6.7807383540728128E-2</v>
      </c>
      <c r="I44" s="311">
        <f ca="1">OFFSET(I44,Case_Number,0)</f>
        <v>0</v>
      </c>
      <c r="J44" s="311">
        <f ca="1">OFFSET(J44,Case_Number,0)</f>
        <v>0.1</v>
      </c>
      <c r="K44" s="311">
        <f ca="1">OFFSET(K44,Case_Number,0)</f>
        <v>0.1</v>
      </c>
      <c r="L44" s="311">
        <f ca="1">OFFSET(L44,Case_Number,0)</f>
        <v>0.1</v>
      </c>
      <c r="M44" s="311">
        <f ca="1">OFFSET(M44,Case_Number,0)</f>
        <v>0.1</v>
      </c>
    </row>
    <row r="45" spans="2:15" ht="15" customHeight="1" x14ac:dyDescent="0.35">
      <c r="B45" s="131" t="s">
        <v>195</v>
      </c>
      <c r="C45" s="16"/>
      <c r="D45" s="310"/>
      <c r="E45" s="309"/>
      <c r="F45" s="309"/>
      <c r="G45" s="309"/>
      <c r="H45" s="309"/>
      <c r="I45" s="218">
        <v>0</v>
      </c>
      <c r="J45" s="218">
        <v>0.1</v>
      </c>
      <c r="K45" s="218">
        <f t="shared" ref="K45:M47" si="9">J45</f>
        <v>0.1</v>
      </c>
      <c r="L45" s="218">
        <f t="shared" si="9"/>
        <v>0.1</v>
      </c>
      <c r="M45" s="218">
        <f t="shared" si="9"/>
        <v>0.1</v>
      </c>
    </row>
    <row r="46" spans="2:15" ht="15" customHeight="1" x14ac:dyDescent="0.35">
      <c r="B46" s="131" t="s">
        <v>196</v>
      </c>
      <c r="C46" s="16"/>
      <c r="D46" s="310"/>
      <c r="E46" s="309"/>
      <c r="F46" s="309"/>
      <c r="G46" s="309"/>
      <c r="H46" s="309"/>
      <c r="I46" s="218">
        <v>0</v>
      </c>
      <c r="J46" s="218">
        <v>0.2</v>
      </c>
      <c r="K46" s="218">
        <f t="shared" si="9"/>
        <v>0.2</v>
      </c>
      <c r="L46" s="218">
        <f t="shared" si="9"/>
        <v>0.2</v>
      </c>
      <c r="M46" s="218">
        <f t="shared" si="9"/>
        <v>0.2</v>
      </c>
    </row>
    <row r="47" spans="2:15" ht="15" customHeight="1" x14ac:dyDescent="0.35">
      <c r="B47" s="131" t="s">
        <v>197</v>
      </c>
      <c r="C47" s="16"/>
      <c r="D47" s="310"/>
      <c r="E47" s="309"/>
      <c r="F47" s="309"/>
      <c r="G47" s="309"/>
      <c r="H47" s="309"/>
      <c r="I47" s="218">
        <v>0</v>
      </c>
      <c r="J47" s="218">
        <v>0.05</v>
      </c>
      <c r="K47" s="218">
        <f t="shared" si="9"/>
        <v>0.05</v>
      </c>
      <c r="L47" s="218">
        <f t="shared" si="9"/>
        <v>0.05</v>
      </c>
      <c r="M47" s="218">
        <f t="shared" si="9"/>
        <v>0.05</v>
      </c>
    </row>
    <row r="48" spans="2:15" ht="15" customHeight="1" x14ac:dyDescent="0.35">
      <c r="B48" s="131"/>
      <c r="C48" s="16"/>
      <c r="D48" s="17"/>
      <c r="E48" s="17"/>
      <c r="F48" s="17"/>
      <c r="G48" s="17"/>
      <c r="H48" s="17"/>
      <c r="I48"/>
      <c r="J48"/>
      <c r="K48"/>
      <c r="L48"/>
      <c r="M48"/>
    </row>
    <row r="49" spans="2:13" ht="15" customHeight="1" x14ac:dyDescent="0.35">
      <c r="B49" s="15" t="s">
        <v>809</v>
      </c>
      <c r="C49" s="16" t="s">
        <v>23</v>
      </c>
      <c r="D49" s="17">
        <v>203500</v>
      </c>
      <c r="E49" s="17">
        <v>238700</v>
      </c>
      <c r="F49" s="17">
        <v>321700</v>
      </c>
      <c r="G49" s="17">
        <v>368400</v>
      </c>
      <c r="H49" s="17">
        <f>$H$40*G31</f>
        <v>234762.93994781445</v>
      </c>
      <c r="I49" s="35">
        <f ca="1">H49*(1+I50)</f>
        <v>292618.28314312373</v>
      </c>
      <c r="J49" s="35">
        <f ca="1">I49*(1+J50)</f>
        <v>351141.93977174844</v>
      </c>
      <c r="K49" s="35">
        <f ca="1">J49*(1+K50)</f>
        <v>421370.32772609813</v>
      </c>
      <c r="L49" s="35">
        <f ca="1">K49*(1+L50)</f>
        <v>505644.39327131771</v>
      </c>
      <c r="M49" s="35">
        <f ca="1">L49*(1+M50)</f>
        <v>606773.27192558127</v>
      </c>
    </row>
    <row r="50" spans="2:13" ht="15" customHeight="1" x14ac:dyDescent="0.35">
      <c r="B50" s="15" t="s">
        <v>798</v>
      </c>
      <c r="C50" s="16" t="s">
        <v>147</v>
      </c>
      <c r="D50" s="310"/>
      <c r="E50" s="309">
        <f>E49/D49-1</f>
        <v>0.17297297297297298</v>
      </c>
      <c r="F50" s="309">
        <f>F49/E49-1</f>
        <v>0.34771679932970256</v>
      </c>
      <c r="G50" s="309">
        <f>G49/F49-1</f>
        <v>0.14516630400994712</v>
      </c>
      <c r="H50" s="309">
        <f>H49/G49-1</f>
        <v>-0.3627498915640216</v>
      </c>
      <c r="I50" s="311">
        <f ca="1">OFFSET(I50,Case_Number,0)</f>
        <v>0.24644155166982484</v>
      </c>
      <c r="J50" s="311">
        <f ca="1">OFFSET(J50,Case_Number,0)</f>
        <v>0.2</v>
      </c>
      <c r="K50" s="311">
        <f ca="1">OFFSET(K50,Case_Number,0)</f>
        <v>0.2</v>
      </c>
      <c r="L50" s="311">
        <f ca="1">OFFSET(L50,Case_Number,0)</f>
        <v>0.2</v>
      </c>
      <c r="M50" s="311">
        <f ca="1">OFFSET(M50,Case_Number,0)</f>
        <v>0.2</v>
      </c>
    </row>
    <row r="51" spans="2:13" ht="15" customHeight="1" x14ac:dyDescent="0.35">
      <c r="B51" s="131" t="s">
        <v>195</v>
      </c>
      <c r="C51" s="16"/>
      <c r="D51" s="310"/>
      <c r="E51" s="309"/>
      <c r="F51" s="309"/>
      <c r="G51" s="309"/>
      <c r="H51" s="309"/>
      <c r="I51" s="218">
        <v>0.24644155166982484</v>
      </c>
      <c r="J51" s="218">
        <v>0.2</v>
      </c>
      <c r="K51" s="218">
        <f t="shared" ref="K51:M53" si="10">J51</f>
        <v>0.2</v>
      </c>
      <c r="L51" s="218">
        <f t="shared" si="10"/>
        <v>0.2</v>
      </c>
      <c r="M51" s="218">
        <f t="shared" si="10"/>
        <v>0.2</v>
      </c>
    </row>
    <row r="52" spans="2:13" ht="15" customHeight="1" x14ac:dyDescent="0.35">
      <c r="B52" s="131" t="s">
        <v>196</v>
      </c>
      <c r="C52" s="16"/>
      <c r="D52" s="310"/>
      <c r="E52" s="309"/>
      <c r="F52" s="309"/>
      <c r="G52" s="309"/>
      <c r="H52" s="309"/>
      <c r="I52" s="218">
        <v>0.3</v>
      </c>
      <c r="J52" s="218">
        <v>0.25</v>
      </c>
      <c r="K52" s="218">
        <f t="shared" si="10"/>
        <v>0.25</v>
      </c>
      <c r="L52" s="218">
        <f t="shared" si="10"/>
        <v>0.25</v>
      </c>
      <c r="M52" s="218">
        <f t="shared" si="10"/>
        <v>0.25</v>
      </c>
    </row>
    <row r="53" spans="2:13" ht="15" customHeight="1" x14ac:dyDescent="0.35">
      <c r="B53" s="131" t="s">
        <v>197</v>
      </c>
      <c r="C53" s="16"/>
      <c r="D53" s="310"/>
      <c r="E53" s="309"/>
      <c r="F53" s="309"/>
      <c r="G53" s="309"/>
      <c r="H53" s="309"/>
      <c r="I53" s="218">
        <v>0.2</v>
      </c>
      <c r="J53" s="218">
        <v>0.15</v>
      </c>
      <c r="K53" s="218">
        <f t="shared" si="10"/>
        <v>0.15</v>
      </c>
      <c r="L53" s="218">
        <f t="shared" si="10"/>
        <v>0.15</v>
      </c>
      <c r="M53" s="218">
        <f t="shared" si="10"/>
        <v>0.15</v>
      </c>
    </row>
    <row r="54" spans="2:13" ht="15" customHeight="1" x14ac:dyDescent="0.35">
      <c r="B54" s="15"/>
      <c r="C54" s="16"/>
      <c r="D54" s="17"/>
      <c r="E54" s="17"/>
      <c r="F54" s="17"/>
      <c r="G54" s="17"/>
      <c r="H54" s="17"/>
      <c r="I54"/>
      <c r="J54"/>
      <c r="K54"/>
      <c r="L54"/>
      <c r="M54"/>
    </row>
    <row r="55" spans="2:13" ht="15" customHeight="1" x14ac:dyDescent="0.35">
      <c r="B55" s="15" t="s">
        <v>808</v>
      </c>
      <c r="C55" s="16" t="s">
        <v>23</v>
      </c>
      <c r="D55" s="17">
        <v>89100</v>
      </c>
      <c r="E55" s="17">
        <v>353900</v>
      </c>
      <c r="F55" s="17">
        <v>757700</v>
      </c>
      <c r="G55" s="17">
        <v>1152400</v>
      </c>
      <c r="H55" s="17">
        <f>$H$40*(G30+G32)</f>
        <v>1820571.3503155559</v>
      </c>
      <c r="I55" s="35">
        <f ca="1">H55*(1+I56)</f>
        <v>1820571.3503155559</v>
      </c>
      <c r="J55" s="35">
        <f ca="1">I55*(1+J56)</f>
        <v>2275714.1878944449</v>
      </c>
      <c r="K55" s="35">
        <f ca="1">J55*(1+K56)</f>
        <v>2730857.0254733339</v>
      </c>
      <c r="L55" s="35">
        <f ca="1">K55*(1+L56)</f>
        <v>3140485.5792943337</v>
      </c>
      <c r="M55" s="35">
        <f ca="1">L55*(1+M56)</f>
        <v>3454534.1372237671</v>
      </c>
    </row>
    <row r="56" spans="2:13" ht="15" customHeight="1" x14ac:dyDescent="0.35">
      <c r="B56" s="15" t="s">
        <v>798</v>
      </c>
      <c r="C56" s="16" t="s">
        <v>147</v>
      </c>
      <c r="D56" s="310"/>
      <c r="E56" s="309">
        <f>E55/D55-1</f>
        <v>2.9719416386083051</v>
      </c>
      <c r="F56" s="309">
        <f>F55/E55-1</f>
        <v>1.1410002825656966</v>
      </c>
      <c r="G56" s="309">
        <f>G55/F55-1</f>
        <v>0.52091856935462588</v>
      </c>
      <c r="H56" s="309">
        <f>H55/G55-1</f>
        <v>0.57980853029812218</v>
      </c>
      <c r="I56" s="311">
        <f ca="1">OFFSET(I56,Case_Number,0)</f>
        <v>0</v>
      </c>
      <c r="J56" s="311">
        <f ca="1">OFFSET(J56,Case_Number,0)</f>
        <v>0.25</v>
      </c>
      <c r="K56" s="311">
        <f ca="1">OFFSET(K56,Case_Number,0)</f>
        <v>0.2</v>
      </c>
      <c r="L56" s="311">
        <f ca="1">OFFSET(L56,Case_Number,0)</f>
        <v>0.15</v>
      </c>
      <c r="M56" s="311">
        <f ca="1">OFFSET(M56,Case_Number,0)</f>
        <v>0.1</v>
      </c>
    </row>
    <row r="57" spans="2:13" ht="15" customHeight="1" x14ac:dyDescent="0.35">
      <c r="B57" s="131" t="s">
        <v>195</v>
      </c>
      <c r="C57" s="16"/>
      <c r="D57" s="310"/>
      <c r="E57" s="309"/>
      <c r="F57" s="309"/>
      <c r="G57" s="309"/>
      <c r="H57" s="309"/>
      <c r="I57" s="218">
        <v>0</v>
      </c>
      <c r="J57" s="218">
        <v>0.25</v>
      </c>
      <c r="K57" s="218">
        <v>0.2</v>
      </c>
      <c r="L57" s="218">
        <v>0.15</v>
      </c>
      <c r="M57" s="218">
        <v>0.1</v>
      </c>
    </row>
    <row r="58" spans="2:13" ht="15" customHeight="1" x14ac:dyDescent="0.35">
      <c r="B58" s="131" t="s">
        <v>196</v>
      </c>
      <c r="C58" s="16"/>
      <c r="D58" s="310"/>
      <c r="E58" s="309"/>
      <c r="F58" s="309"/>
      <c r="G58" s="309"/>
      <c r="H58" s="309"/>
      <c r="I58" s="218">
        <v>0</v>
      </c>
      <c r="J58" s="218">
        <v>0.45</v>
      </c>
      <c r="K58" s="218">
        <v>0.4</v>
      </c>
      <c r="L58" s="218">
        <v>0.35</v>
      </c>
      <c r="M58" s="218">
        <v>0.35</v>
      </c>
    </row>
    <row r="59" spans="2:13" ht="15" customHeight="1" x14ac:dyDescent="0.35">
      <c r="B59" s="131" t="s">
        <v>197</v>
      </c>
      <c r="C59" s="16"/>
      <c r="D59" s="310"/>
      <c r="E59" s="309"/>
      <c r="F59" s="309"/>
      <c r="G59" s="309"/>
      <c r="H59" s="309"/>
      <c r="I59" s="218">
        <v>0</v>
      </c>
      <c r="J59" s="218">
        <v>0.15</v>
      </c>
      <c r="K59" s="218">
        <v>0.1</v>
      </c>
      <c r="L59" s="218">
        <v>0.08</v>
      </c>
      <c r="M59" s="218">
        <v>0.05</v>
      </c>
    </row>
    <row r="60" spans="2:13" ht="15" customHeight="1" x14ac:dyDescent="0.35">
      <c r="B60" s="15"/>
      <c r="C60" s="16"/>
      <c r="D60" s="17"/>
      <c r="E60" s="17"/>
      <c r="F60" s="17"/>
      <c r="G60" s="17"/>
      <c r="H60" s="17"/>
      <c r="I60"/>
      <c r="J60"/>
      <c r="K60"/>
      <c r="L60"/>
      <c r="M60"/>
    </row>
    <row r="61" spans="2:13" ht="15" customHeight="1" x14ac:dyDescent="0.35">
      <c r="B61" s="15" t="s">
        <v>807</v>
      </c>
      <c r="C61" s="16" t="s">
        <v>23</v>
      </c>
      <c r="D61" s="17"/>
      <c r="E61" s="17">
        <v>300</v>
      </c>
      <c r="F61" s="17">
        <v>4900</v>
      </c>
      <c r="G61" s="17">
        <v>20900</v>
      </c>
      <c r="H61" s="17">
        <f>$H$40*G34</f>
        <v>20189.501101650305</v>
      </c>
      <c r="I61" s="35">
        <f ca="1">H61*(1+I62)</f>
        <v>20189.501101650305</v>
      </c>
      <c r="J61" s="35">
        <f ca="1">I61*(1+J62)</f>
        <v>36341.101982970547</v>
      </c>
      <c r="K61" s="35">
        <f ca="1">J61*(1+K62)</f>
        <v>58145.763172752879</v>
      </c>
      <c r="L61" s="35">
        <f ca="1">K61*(1+L62)</f>
        <v>81404.068441854019</v>
      </c>
      <c r="M61" s="35">
        <f ca="1">L61*(1+M62)</f>
        <v>97684.882130224825</v>
      </c>
    </row>
    <row r="62" spans="2:13" ht="15" customHeight="1" x14ac:dyDescent="0.35">
      <c r="B62" s="15" t="s">
        <v>798</v>
      </c>
      <c r="C62" s="16" t="s">
        <v>147</v>
      </c>
      <c r="D62" s="310"/>
      <c r="E62" s="309"/>
      <c r="F62" s="309">
        <f>F61/E61-1</f>
        <v>15.333333333333332</v>
      </c>
      <c r="G62" s="309">
        <f>G61/F61-1</f>
        <v>3.2653061224489797</v>
      </c>
      <c r="H62" s="309">
        <f>H61/G61-1</f>
        <v>-3.3995162600463869E-2</v>
      </c>
      <c r="I62" s="311">
        <f ca="1">OFFSET(I62,Case_Number,0)</f>
        <v>0</v>
      </c>
      <c r="J62" s="311">
        <f ca="1">OFFSET(J62,Case_Number,0)</f>
        <v>0.8</v>
      </c>
      <c r="K62" s="311">
        <f ca="1">OFFSET(K62,Case_Number,0)</f>
        <v>0.6</v>
      </c>
      <c r="L62" s="311">
        <f ca="1">OFFSET(L62,Case_Number,0)</f>
        <v>0.4</v>
      </c>
      <c r="M62" s="311">
        <f ca="1">OFFSET(M62,Case_Number,0)</f>
        <v>0.2</v>
      </c>
    </row>
    <row r="63" spans="2:13" ht="15" customHeight="1" x14ac:dyDescent="0.35">
      <c r="B63" s="131" t="s">
        <v>195</v>
      </c>
      <c r="C63" s="16"/>
      <c r="D63" s="310"/>
      <c r="E63" s="309"/>
      <c r="F63" s="309"/>
      <c r="G63" s="309"/>
      <c r="H63" s="309"/>
      <c r="I63" s="218">
        <v>0</v>
      </c>
      <c r="J63" s="218">
        <v>0.8</v>
      </c>
      <c r="K63" s="218">
        <v>0.6</v>
      </c>
      <c r="L63" s="218">
        <v>0.4</v>
      </c>
      <c r="M63" s="218">
        <v>0.2</v>
      </c>
    </row>
    <row r="64" spans="2:13" ht="15" customHeight="1" x14ac:dyDescent="0.35">
      <c r="B64" s="131" t="s">
        <v>196</v>
      </c>
      <c r="C64" s="16"/>
      <c r="D64" s="310"/>
      <c r="E64" s="309"/>
      <c r="F64" s="309"/>
      <c r="G64" s="309"/>
      <c r="H64" s="309"/>
      <c r="I64" s="218">
        <v>0</v>
      </c>
      <c r="J64" s="218">
        <v>1.5</v>
      </c>
      <c r="K64" s="218">
        <v>1</v>
      </c>
      <c r="L64" s="218">
        <v>0.8</v>
      </c>
      <c r="M64" s="218">
        <v>0.6</v>
      </c>
    </row>
    <row r="65" spans="2:13" ht="15" customHeight="1" x14ac:dyDescent="0.35">
      <c r="B65" s="131" t="s">
        <v>197</v>
      </c>
      <c r="C65" s="16"/>
      <c r="D65" s="310"/>
      <c r="E65" s="309"/>
      <c r="F65" s="309"/>
      <c r="G65" s="309"/>
      <c r="H65" s="309"/>
      <c r="I65" s="218">
        <v>0</v>
      </c>
      <c r="J65" s="218">
        <v>0.4</v>
      </c>
      <c r="K65" s="218">
        <v>0.3</v>
      </c>
      <c r="L65" s="218">
        <v>0.2</v>
      </c>
      <c r="M65" s="218">
        <v>0.1</v>
      </c>
    </row>
    <row r="66" spans="2:13" ht="15" customHeight="1" x14ac:dyDescent="0.35">
      <c r="B66" s="15"/>
      <c r="C66" s="16"/>
      <c r="D66" s="17"/>
      <c r="E66" s="17"/>
      <c r="F66" s="17"/>
      <c r="G66" s="115"/>
      <c r="H66" s="115"/>
      <c r="I66" s="17"/>
      <c r="J66" s="17"/>
      <c r="K66" s="17"/>
      <c r="L66" s="17"/>
      <c r="M66" s="17"/>
    </row>
    <row r="67" spans="2:13" ht="15" customHeight="1" x14ac:dyDescent="0.35">
      <c r="B67" s="13" t="s">
        <v>154</v>
      </c>
      <c r="C67" s="16" t="s">
        <v>155</v>
      </c>
      <c r="D67" s="97">
        <f>(D43/D40)*D72+(D49/D40)*D73+(D55/D40)*D74+(D61/D40)*D75</f>
        <v>9.7581364244315658</v>
      </c>
      <c r="E67" s="97">
        <f>(E43/E40)*E72+(E49/E40)*E73+(E55/E40)*E74+(E61/E40)*E75</f>
        <v>14.703536376382614</v>
      </c>
      <c r="F67" s="97">
        <f>(F43/F40)*F72+(F49/F40)*F73+(F55/F40)*F74+(F61/F40)*F75</f>
        <v>13.320701754385965</v>
      </c>
      <c r="G67" s="97">
        <v>13.3</v>
      </c>
      <c r="H67" s="97">
        <v>13.3</v>
      </c>
      <c r="I67" s="349">
        <f ca="1">OFFSET(I67,Case_Number,0)</f>
        <v>13.5</v>
      </c>
      <c r="J67" s="349">
        <f ca="1">OFFSET(J67,Case_Number,0)</f>
        <v>13.5</v>
      </c>
      <c r="K67" s="349">
        <f ca="1">OFFSET(K67,Case_Number,0)</f>
        <v>13.5</v>
      </c>
      <c r="L67" s="349">
        <f ca="1">OFFSET(L67,Case_Number,0)</f>
        <v>13.5</v>
      </c>
      <c r="M67" s="349">
        <f ca="1">OFFSET(M67,Case_Number,0)</f>
        <v>13.5</v>
      </c>
    </row>
    <row r="68" spans="2:13" ht="15" customHeight="1" x14ac:dyDescent="0.35">
      <c r="B68" s="131" t="s">
        <v>195</v>
      </c>
      <c r="C68" s="16" t="s">
        <v>155</v>
      </c>
      <c r="D68" s="97"/>
      <c r="E68" s="97"/>
      <c r="F68" s="97"/>
      <c r="G68" s="97"/>
      <c r="H68" s="97"/>
      <c r="I68" s="111">
        <v>13.5</v>
      </c>
      <c r="J68" s="111">
        <v>13.5</v>
      </c>
      <c r="K68" s="111">
        <v>13.5</v>
      </c>
      <c r="L68" s="111">
        <v>13.5</v>
      </c>
      <c r="M68" s="111">
        <v>13.5</v>
      </c>
    </row>
    <row r="69" spans="2:13" ht="15" customHeight="1" x14ac:dyDescent="0.35">
      <c r="B69" s="131" t="s">
        <v>196</v>
      </c>
      <c r="C69" s="16" t="s">
        <v>155</v>
      </c>
      <c r="D69" s="97"/>
      <c r="E69" s="97"/>
      <c r="F69" s="97"/>
      <c r="G69" s="97"/>
      <c r="H69" s="97"/>
      <c r="I69" s="111">
        <v>14</v>
      </c>
      <c r="J69" s="111">
        <v>14</v>
      </c>
      <c r="K69" s="111">
        <v>14</v>
      </c>
      <c r="L69" s="111">
        <v>14</v>
      </c>
      <c r="M69" s="111">
        <v>14</v>
      </c>
    </row>
    <row r="70" spans="2:13" ht="15" customHeight="1" x14ac:dyDescent="0.35">
      <c r="B70" s="131" t="s">
        <v>197</v>
      </c>
      <c r="C70" s="16" t="s">
        <v>155</v>
      </c>
      <c r="D70" s="97"/>
      <c r="E70" s="97"/>
      <c r="F70" s="97"/>
      <c r="G70" s="97"/>
      <c r="H70" s="97"/>
      <c r="I70" s="111">
        <v>12</v>
      </c>
      <c r="J70" s="111">
        <v>12</v>
      </c>
      <c r="K70" s="111">
        <v>12</v>
      </c>
      <c r="L70" s="111">
        <v>12</v>
      </c>
      <c r="M70" s="111">
        <v>12</v>
      </c>
    </row>
    <row r="71" spans="2:13" ht="15" customHeight="1" x14ac:dyDescent="0.35">
      <c r="B71" s="131"/>
      <c r="C71" s="16"/>
      <c r="D71" s="97"/>
      <c r="E71" s="97"/>
      <c r="F71" s="97"/>
      <c r="G71" s="97"/>
      <c r="H71" s="97"/>
      <c r="I71"/>
      <c r="J71"/>
      <c r="K71"/>
      <c r="L71"/>
      <c r="M71"/>
    </row>
    <row r="72" spans="2:13" ht="15" customHeight="1" x14ac:dyDescent="0.35">
      <c r="B72" s="15" t="s">
        <v>806</v>
      </c>
      <c r="C72" s="16" t="s">
        <v>155</v>
      </c>
      <c r="D72" s="17">
        <v>8</v>
      </c>
      <c r="E72" s="17">
        <v>9</v>
      </c>
      <c r="F72" s="17">
        <v>12</v>
      </c>
      <c r="G72" s="17"/>
      <c r="H72" s="17"/>
      <c r="I72"/>
      <c r="J72"/>
      <c r="K72"/>
      <c r="L72"/>
      <c r="M72"/>
    </row>
    <row r="73" spans="2:13" ht="15" customHeight="1" x14ac:dyDescent="0.35">
      <c r="B73" s="15" t="s">
        <v>805</v>
      </c>
      <c r="C73" s="16" t="s">
        <v>155</v>
      </c>
      <c r="D73" s="97">
        <v>11</v>
      </c>
      <c r="E73" s="97">
        <v>8</v>
      </c>
      <c r="F73" s="97">
        <v>7</v>
      </c>
      <c r="G73" s="97"/>
      <c r="H73" s="97"/>
      <c r="I73"/>
      <c r="J73"/>
      <c r="K73"/>
      <c r="L73"/>
      <c r="M73"/>
    </row>
    <row r="74" spans="2:13" ht="15" customHeight="1" x14ac:dyDescent="0.35">
      <c r="B74" s="15" t="s">
        <v>804</v>
      </c>
      <c r="C74" s="16" t="s">
        <v>155</v>
      </c>
      <c r="D74" s="97">
        <v>10</v>
      </c>
      <c r="E74" s="97">
        <v>20</v>
      </c>
      <c r="F74" s="97">
        <v>16</v>
      </c>
      <c r="G74" s="97"/>
      <c r="H74" s="97"/>
      <c r="I74"/>
      <c r="J74"/>
      <c r="K74"/>
      <c r="L74"/>
      <c r="M74"/>
    </row>
    <row r="75" spans="2:13" ht="15" customHeight="1" x14ac:dyDescent="0.35">
      <c r="B75" s="15" t="s">
        <v>803</v>
      </c>
      <c r="C75" s="16" t="s">
        <v>155</v>
      </c>
      <c r="D75" s="97"/>
      <c r="E75" s="97">
        <v>32</v>
      </c>
      <c r="F75" s="97">
        <v>29</v>
      </c>
      <c r="G75" s="97"/>
      <c r="H75" s="97"/>
      <c r="I75"/>
      <c r="J75"/>
      <c r="K75"/>
      <c r="L75"/>
      <c r="M75"/>
    </row>
    <row r="76" spans="2:13" ht="15" customHeight="1" x14ac:dyDescent="0.35">
      <c r="B76" s="15"/>
      <c r="C76" s="16"/>
      <c r="D76" s="97"/>
      <c r="E76" s="97"/>
      <c r="F76" s="97"/>
      <c r="G76" s="97"/>
      <c r="H76" s="97"/>
      <c r="I76" s="17"/>
      <c r="J76" s="17"/>
      <c r="K76" s="17"/>
      <c r="L76" s="17"/>
      <c r="M76" s="17"/>
    </row>
    <row r="77" spans="2:13" ht="15" customHeight="1" x14ac:dyDescent="0.35">
      <c r="B77" s="13" t="s">
        <v>802</v>
      </c>
      <c r="C77" s="110" t="s">
        <v>151</v>
      </c>
      <c r="D77" s="308">
        <f>SUM(D78:D79)</f>
        <v>276.54399999999998</v>
      </c>
      <c r="E77" s="308">
        <f>SUM(E78:E79)</f>
        <v>1602.6779999999999</v>
      </c>
      <c r="F77" s="308">
        <f>SUM(F78:F79)</f>
        <v>5836.799</v>
      </c>
      <c r="G77" s="130">
        <v>8300</v>
      </c>
      <c r="H77" s="308">
        <f>H40/H82</f>
        <v>10070.046082949309</v>
      </c>
      <c r="I77" s="25">
        <f>H77*(1+I81)</f>
        <v>12217.569652135269</v>
      </c>
      <c r="J77" s="25">
        <f>I77*(1+J81)</f>
        <v>14823.071014294595</v>
      </c>
      <c r="K77" s="25">
        <f>J77*(1+K81)</f>
        <v>17984.217855997198</v>
      </c>
      <c r="L77" s="25">
        <f>K77*(1+L81)</f>
        <v>21819.506334420679</v>
      </c>
      <c r="M77" s="25">
        <f>L77*(1+M81)</f>
        <v>26472.702927086822</v>
      </c>
    </row>
    <row r="78" spans="2:13" ht="15" hidden="1" customHeight="1" outlineLevel="1" x14ac:dyDescent="0.35">
      <c r="B78" s="131" t="s">
        <v>185</v>
      </c>
      <c r="C78" s="110" t="s">
        <v>151</v>
      </c>
      <c r="D78" s="173">
        <v>128.637</v>
      </c>
      <c r="E78" s="173">
        <v>220.45599999999999</v>
      </c>
      <c r="F78" s="173">
        <v>814.83100000000002</v>
      </c>
      <c r="G78" s="93"/>
      <c r="H78" s="93"/>
      <c r="I78" s="93"/>
      <c r="J78" s="93"/>
      <c r="K78" s="93"/>
      <c r="L78" s="93"/>
      <c r="M78" s="93"/>
    </row>
    <row r="79" spans="2:13" ht="15" hidden="1" customHeight="1" outlineLevel="1" x14ac:dyDescent="0.35">
      <c r="B79" s="131" t="s">
        <v>801</v>
      </c>
      <c r="C79" s="110" t="s">
        <v>151</v>
      </c>
      <c r="D79" s="173">
        <v>147.90700000000001</v>
      </c>
      <c r="E79" s="173">
        <v>1382.222</v>
      </c>
      <c r="F79" s="173">
        <v>5021.9679999999998</v>
      </c>
      <c r="G79" s="93"/>
      <c r="H79" s="93"/>
      <c r="I79" s="93"/>
      <c r="J79" s="93"/>
      <c r="K79" s="93"/>
      <c r="L79" s="93"/>
      <c r="M79" s="93"/>
    </row>
    <row r="80" spans="2:13" ht="15" customHeight="1" collapsed="1" x14ac:dyDescent="0.35">
      <c r="B80" s="15" t="s">
        <v>225</v>
      </c>
      <c r="C80" s="110" t="s">
        <v>151</v>
      </c>
      <c r="D80" s="173"/>
      <c r="E80" s="173">
        <f t="shared" ref="E80:M80" si="11">+E77-D77</f>
        <v>1326.134</v>
      </c>
      <c r="F80" s="173">
        <f t="shared" si="11"/>
        <v>4234.1210000000001</v>
      </c>
      <c r="G80" s="173">
        <f t="shared" si="11"/>
        <v>2463.201</v>
      </c>
      <c r="H80" s="173">
        <f t="shared" si="11"/>
        <v>1770.0460829493095</v>
      </c>
      <c r="I80" s="93">
        <f t="shared" si="11"/>
        <v>2147.5235691859598</v>
      </c>
      <c r="J80" s="93">
        <f t="shared" si="11"/>
        <v>2605.5013621593262</v>
      </c>
      <c r="K80" s="93">
        <f t="shared" si="11"/>
        <v>3161.1468417026026</v>
      </c>
      <c r="L80" s="93">
        <f t="shared" si="11"/>
        <v>3835.2884784234811</v>
      </c>
      <c r="M80" s="93">
        <f t="shared" si="11"/>
        <v>4653.1965926661433</v>
      </c>
    </row>
    <row r="81" spans="2:15" ht="15" customHeight="1" x14ac:dyDescent="0.35">
      <c r="B81" s="22" t="s">
        <v>148</v>
      </c>
      <c r="C81" s="23" t="s">
        <v>5</v>
      </c>
      <c r="D81" s="24"/>
      <c r="E81" s="24">
        <f>E77/D77-1</f>
        <v>4.7953815667669524</v>
      </c>
      <c r="F81" s="24">
        <f>F77/E77-1</f>
        <v>2.6419037386174891</v>
      </c>
      <c r="G81" s="24">
        <f>G77/F77-1</f>
        <v>0.42201230503226173</v>
      </c>
      <c r="H81" s="24">
        <f>H77/G77-1</f>
        <v>0.21325856421076028</v>
      </c>
      <c r="I81" s="307">
        <f>H81</f>
        <v>0.21325856421076028</v>
      </c>
      <c r="J81" s="307">
        <f>I81</f>
        <v>0.21325856421076028</v>
      </c>
      <c r="K81" s="307">
        <f>J81</f>
        <v>0.21325856421076028</v>
      </c>
      <c r="L81" s="307">
        <f>K81</f>
        <v>0.21325856421076028</v>
      </c>
      <c r="M81" s="307">
        <f>L81</f>
        <v>0.21325856421076028</v>
      </c>
    </row>
    <row r="82" spans="2:15" ht="15" customHeight="1" x14ac:dyDescent="0.35">
      <c r="B82" s="15" t="s">
        <v>231</v>
      </c>
      <c r="C82" s="110" t="s">
        <v>23</v>
      </c>
      <c r="D82" s="134">
        <f>+D40/D77</f>
        <v>1622.1650080999771</v>
      </c>
      <c r="E82" s="134">
        <f>+E40/E77</f>
        <v>400.51713444622067</v>
      </c>
      <c r="F82" s="134">
        <f>+F40/F77</f>
        <v>195.31253346226245</v>
      </c>
      <c r="G82" s="134">
        <f>+G40/G77</f>
        <v>217.02409638554218</v>
      </c>
      <c r="H82" s="306">
        <v>217</v>
      </c>
      <c r="I82" s="111">
        <f>AVERAGE(F82:H82)</f>
        <v>209.77887661593488</v>
      </c>
      <c r="J82" s="111">
        <f>I82</f>
        <v>209.77887661593488</v>
      </c>
      <c r="K82" s="111">
        <f>J82</f>
        <v>209.77887661593488</v>
      </c>
      <c r="L82" s="111">
        <f>K82</f>
        <v>209.77887661593488</v>
      </c>
      <c r="M82" s="111">
        <f>L82</f>
        <v>209.77887661593488</v>
      </c>
    </row>
    <row r="83" spans="2:15" ht="15" customHeight="1" x14ac:dyDescent="0.35">
      <c r="B83" s="15"/>
      <c r="C83" s="16"/>
      <c r="D83" s="97"/>
      <c r="E83" s="97"/>
      <c r="F83" s="97"/>
      <c r="G83" s="97"/>
      <c r="H83" s="97"/>
      <c r="I83" s="17"/>
      <c r="J83" s="17"/>
      <c r="K83" s="17"/>
      <c r="L83" s="17"/>
      <c r="M83" s="17"/>
    </row>
    <row r="84" spans="2:15" ht="15" customHeight="1" x14ac:dyDescent="0.35">
      <c r="B84" s="375" t="s">
        <v>800</v>
      </c>
      <c r="C84" s="376"/>
      <c r="D84" s="377"/>
      <c r="E84" s="377"/>
      <c r="F84" s="377"/>
      <c r="G84" s="377"/>
      <c r="H84" s="377"/>
      <c r="I84" s="377"/>
      <c r="J84" s="377"/>
      <c r="K84" s="377"/>
      <c r="L84" s="377"/>
      <c r="M84" s="377"/>
    </row>
    <row r="85" spans="2:15" ht="15" customHeight="1" x14ac:dyDescent="0.35">
      <c r="C85" s="2"/>
      <c r="O85" s="2"/>
    </row>
    <row r="86" spans="2:15" ht="15" customHeight="1" x14ac:dyDescent="0.2">
      <c r="B86" s="2" t="s">
        <v>798</v>
      </c>
      <c r="C86" s="2"/>
      <c r="E86" s="305">
        <f>(E13/D13)-1</f>
        <v>-6.8451903003051262E-2</v>
      </c>
      <c r="F86" s="305">
        <f>(F13/E13)-1</f>
        <v>0.43569078711086218</v>
      </c>
      <c r="G86" s="305">
        <f>(G13/F13)-1</f>
        <v>-0.27241161932017166</v>
      </c>
      <c r="H86" s="305">
        <f>(H13/G13)-1</f>
        <v>5.8763494835861536</v>
      </c>
      <c r="I86" s="311">
        <f ca="1">OFFSET(I86,Case_Number,0)</f>
        <v>0.2</v>
      </c>
      <c r="J86" s="311">
        <f ca="1">OFFSET(J86,Case_Number,0)</f>
        <v>0.2</v>
      </c>
      <c r="K86" s="311">
        <f ca="1">OFFSET(K86,Case_Number,0)</f>
        <v>0.2</v>
      </c>
      <c r="L86" s="311">
        <f ca="1">OFFSET(L86,Case_Number,0)</f>
        <v>0.2</v>
      </c>
      <c r="M86" s="311">
        <f ca="1">OFFSET(M86,Case_Number,0)</f>
        <v>0.2</v>
      </c>
      <c r="O86" s="2"/>
    </row>
    <row r="87" spans="2:15" ht="15" customHeight="1" x14ac:dyDescent="0.35">
      <c r="B87" s="131" t="s">
        <v>195</v>
      </c>
      <c r="C87" s="2"/>
      <c r="I87" s="218">
        <v>0.2</v>
      </c>
      <c r="J87" s="218">
        <f>I87</f>
        <v>0.2</v>
      </c>
      <c r="K87" s="218">
        <f>J87</f>
        <v>0.2</v>
      </c>
      <c r="L87" s="218">
        <f>K87</f>
        <v>0.2</v>
      </c>
      <c r="M87" s="218">
        <f>L87</f>
        <v>0.2</v>
      </c>
      <c r="O87" s="2"/>
    </row>
    <row r="88" spans="2:15" ht="15" customHeight="1" x14ac:dyDescent="0.35">
      <c r="B88" s="131" t="s">
        <v>196</v>
      </c>
      <c r="C88" s="2"/>
      <c r="I88" s="218">
        <v>0.3</v>
      </c>
      <c r="J88" s="218">
        <v>0.3</v>
      </c>
      <c r="K88" s="218">
        <v>0.3</v>
      </c>
      <c r="L88" s="218">
        <v>0.3</v>
      </c>
      <c r="M88" s="218">
        <v>0.3</v>
      </c>
      <c r="O88" s="2"/>
    </row>
    <row r="89" spans="2:15" ht="15" customHeight="1" x14ac:dyDescent="0.35">
      <c r="B89" s="131" t="s">
        <v>197</v>
      </c>
      <c r="C89" s="2"/>
      <c r="I89" s="218">
        <v>0.1</v>
      </c>
      <c r="J89" s="218">
        <v>0.1</v>
      </c>
      <c r="K89" s="218">
        <v>0.1</v>
      </c>
      <c r="L89" s="218">
        <v>0.1</v>
      </c>
      <c r="M89" s="218">
        <v>0.1</v>
      </c>
      <c r="O89" s="2"/>
    </row>
    <row r="90" spans="2:15" ht="15" customHeight="1" x14ac:dyDescent="0.35">
      <c r="C90" s="2"/>
      <c r="O90" s="2"/>
    </row>
    <row r="91" spans="2:15" ht="15" customHeight="1" x14ac:dyDescent="0.35">
      <c r="B91" s="375" t="s">
        <v>799</v>
      </c>
      <c r="C91" s="376"/>
      <c r="D91" s="377"/>
      <c r="E91" s="377"/>
      <c r="F91" s="377"/>
      <c r="G91" s="377"/>
      <c r="H91" s="377"/>
      <c r="I91" s="377"/>
      <c r="J91" s="377"/>
      <c r="K91" s="377"/>
      <c r="L91" s="377"/>
      <c r="M91" s="377"/>
      <c r="O91" s="2"/>
    </row>
    <row r="92" spans="2:15" s="28" customFormat="1" ht="15" customHeight="1" x14ac:dyDescent="0.35"/>
    <row r="93" spans="2:15" ht="15" customHeight="1" x14ac:dyDescent="0.2">
      <c r="B93" s="2" t="s">
        <v>798</v>
      </c>
      <c r="C93" s="2"/>
      <c r="E93" s="305">
        <f>(E14/D14)-1</f>
        <v>5.1662752465946458</v>
      </c>
      <c r="F93" s="305">
        <f>(F14/E14)-1</f>
        <v>-0.73141377209018898</v>
      </c>
      <c r="G93" s="305">
        <f>(G14/F14)-1</f>
        <v>0.94469653998865577</v>
      </c>
      <c r="H93" s="305">
        <f>(H14/G14)-1</f>
        <v>-0.36604929269359776</v>
      </c>
      <c r="I93" s="311">
        <f ca="1">OFFSET(I93,Case_Number,0)</f>
        <v>0.289323623647529</v>
      </c>
      <c r="J93" s="311">
        <f ca="1">OFFSET(J93,Case_Number,0)</f>
        <v>0.289323623647529</v>
      </c>
      <c r="K93" s="311">
        <f ca="1">OFFSET(K93,Case_Number,0)</f>
        <v>0.289323623647529</v>
      </c>
      <c r="L93" s="311">
        <f ca="1">OFFSET(L93,Case_Number,0)</f>
        <v>0.289323623647529</v>
      </c>
      <c r="M93" s="311">
        <f ca="1">OFFSET(M93,Case_Number,0)</f>
        <v>0.289323623647529</v>
      </c>
      <c r="O93" s="2"/>
    </row>
    <row r="94" spans="2:15" s="28" customFormat="1" ht="15" customHeight="1" x14ac:dyDescent="0.35">
      <c r="B94" s="131" t="s">
        <v>195</v>
      </c>
      <c r="I94" s="218">
        <f>AVERAGE(G93:H93)</f>
        <v>0.289323623647529</v>
      </c>
      <c r="J94" s="218">
        <f>I94</f>
        <v>0.289323623647529</v>
      </c>
      <c r="K94" s="218">
        <f>J94</f>
        <v>0.289323623647529</v>
      </c>
      <c r="L94" s="218">
        <f>K94</f>
        <v>0.289323623647529</v>
      </c>
      <c r="M94" s="218">
        <f>L94</f>
        <v>0.289323623647529</v>
      </c>
    </row>
    <row r="95" spans="2:15" ht="15" customHeight="1" x14ac:dyDescent="0.35">
      <c r="B95" s="131" t="s">
        <v>196</v>
      </c>
      <c r="C95" s="2"/>
      <c r="I95" s="218">
        <v>0.35</v>
      </c>
      <c r="J95" s="218">
        <v>0.35</v>
      </c>
      <c r="K95" s="218">
        <v>0.35</v>
      </c>
      <c r="L95" s="218">
        <v>0.35</v>
      </c>
      <c r="M95" s="218">
        <v>0.35</v>
      </c>
      <c r="O95" s="2"/>
    </row>
    <row r="96" spans="2:15" ht="15" customHeight="1" x14ac:dyDescent="0.35">
      <c r="B96" s="131" t="s">
        <v>197</v>
      </c>
      <c r="C96" s="2"/>
      <c r="I96" s="218">
        <v>0.25</v>
      </c>
      <c r="J96" s="218">
        <v>0.25</v>
      </c>
      <c r="K96" s="218">
        <v>0.25</v>
      </c>
      <c r="L96" s="218">
        <v>0.25</v>
      </c>
      <c r="M96" s="218">
        <v>0.25</v>
      </c>
      <c r="O96" s="2"/>
    </row>
    <row r="97" s="2" customFormat="1" ht="15" customHeight="1" x14ac:dyDescent="0.35"/>
    <row r="98" s="2" customFormat="1" ht="15" customHeight="1" x14ac:dyDescent="0.35"/>
    <row r="99" s="2" customFormat="1" ht="15" customHeight="1" x14ac:dyDescent="0.35"/>
    <row r="100" s="2" customFormat="1" ht="15" customHeight="1" x14ac:dyDescent="0.35"/>
    <row r="101" s="2" customFormat="1" ht="15" customHeight="1" x14ac:dyDescent="0.35"/>
    <row r="102" s="2" customFormat="1" ht="15" customHeight="1" x14ac:dyDescent="0.35"/>
    <row r="103" s="2" customFormat="1" ht="15" customHeight="1" x14ac:dyDescent="0.35"/>
    <row r="104" s="2" customFormat="1" ht="15" customHeight="1" x14ac:dyDescent="0.35"/>
    <row r="105" s="2" customFormat="1" ht="15" customHeight="1" x14ac:dyDescent="0.35"/>
    <row r="106" s="2" customFormat="1" ht="15" customHeight="1" x14ac:dyDescent="0.35"/>
    <row r="107" s="2" customFormat="1" ht="15" customHeight="1" x14ac:dyDescent="0.35"/>
    <row r="108" s="2" customFormat="1" ht="15" customHeight="1" x14ac:dyDescent="0.35"/>
    <row r="109" s="2" customFormat="1" ht="15" customHeight="1" x14ac:dyDescent="0.35"/>
    <row r="110" s="28" customFormat="1" ht="15" customHeight="1" x14ac:dyDescent="0.35"/>
    <row r="111" s="2" customFormat="1" ht="15" customHeight="1" x14ac:dyDescent="0.35"/>
    <row r="112" s="2" customFormat="1" ht="15" customHeight="1" x14ac:dyDescent="0.35"/>
    <row r="113" spans="3:15" ht="15" customHeight="1" x14ac:dyDescent="0.35">
      <c r="C113" s="2"/>
      <c r="O113" s="2"/>
    </row>
    <row r="114" spans="3:15" ht="15" customHeight="1" x14ac:dyDescent="0.35">
      <c r="C114" s="2"/>
      <c r="O114" s="2"/>
    </row>
    <row r="115" spans="3:15" s="28" customFormat="1" ht="15" customHeight="1" x14ac:dyDescent="0.35"/>
    <row r="116" spans="3:15" ht="15" customHeight="1" x14ac:dyDescent="0.35">
      <c r="C116" s="2"/>
      <c r="O116" s="2"/>
    </row>
    <row r="117" spans="3:15" ht="15" customHeight="1" x14ac:dyDescent="0.35">
      <c r="C117" s="2"/>
      <c r="O117" s="2"/>
    </row>
    <row r="118" spans="3:15" ht="15" customHeight="1" x14ac:dyDescent="0.35">
      <c r="C118" s="2"/>
      <c r="O118" s="2"/>
    </row>
    <row r="119" spans="3:15" ht="15" customHeight="1" x14ac:dyDescent="0.35">
      <c r="C119" s="2"/>
      <c r="O119" s="2"/>
    </row>
    <row r="120" spans="3:15" ht="15" customHeight="1" x14ac:dyDescent="0.35">
      <c r="C120" s="2"/>
      <c r="O120" s="2"/>
    </row>
    <row r="121" spans="3:15" ht="15" customHeight="1" x14ac:dyDescent="0.35">
      <c r="C121" s="2"/>
      <c r="O121" s="2"/>
    </row>
    <row r="122" spans="3:15" ht="15" customHeight="1" x14ac:dyDescent="0.35">
      <c r="C122" s="2"/>
      <c r="O122" s="2"/>
    </row>
    <row r="123" spans="3:15" ht="15" customHeight="1" x14ac:dyDescent="0.35">
      <c r="C123" s="2"/>
      <c r="O123" s="2"/>
    </row>
    <row r="124" spans="3:15" ht="15" customHeight="1" x14ac:dyDescent="0.35">
      <c r="C124" s="2"/>
      <c r="O124" s="2"/>
    </row>
    <row r="125" spans="3:15" ht="15" customHeight="1" x14ac:dyDescent="0.35">
      <c r="C125" s="2"/>
      <c r="O125" s="2"/>
    </row>
    <row r="126" spans="3:15" ht="15" customHeight="1" x14ac:dyDescent="0.35">
      <c r="C126" s="2"/>
      <c r="O126" s="2"/>
    </row>
    <row r="127" spans="3:15" ht="15" customHeight="1" x14ac:dyDescent="0.35">
      <c r="C127" s="2"/>
    </row>
    <row r="128" spans="3:15" ht="15" customHeight="1" x14ac:dyDescent="0.35">
      <c r="C128" s="2"/>
    </row>
    <row r="129" spans="2:15" ht="15" customHeight="1" x14ac:dyDescent="0.35">
      <c r="C129" s="2"/>
      <c r="O129" s="2"/>
    </row>
    <row r="130" spans="2:15" ht="15" customHeight="1" x14ac:dyDescent="0.35">
      <c r="C130" s="2"/>
      <c r="O130" s="2"/>
    </row>
    <row r="131" spans="2:15" ht="15" customHeight="1" x14ac:dyDescent="0.35">
      <c r="C131" s="2"/>
      <c r="O131" s="2"/>
    </row>
    <row r="132" spans="2:15" ht="15" customHeight="1" x14ac:dyDescent="0.35">
      <c r="C132" s="2"/>
      <c r="O132" s="2"/>
    </row>
    <row r="133" spans="2:15" ht="15" customHeight="1" x14ac:dyDescent="0.35">
      <c r="C133" s="2"/>
      <c r="O133" s="2"/>
    </row>
    <row r="134" spans="2:15" ht="15" customHeight="1" x14ac:dyDescent="0.35">
      <c r="C134" s="2"/>
      <c r="O134" s="2"/>
    </row>
    <row r="135" spans="2:15" ht="15" customHeight="1" x14ac:dyDescent="0.35">
      <c r="C135" s="2"/>
      <c r="O135" s="2"/>
    </row>
    <row r="136" spans="2:15" ht="15" customHeight="1" x14ac:dyDescent="0.35">
      <c r="C136" s="2"/>
      <c r="O136" s="2"/>
    </row>
    <row r="137" spans="2:15" ht="15" customHeight="1" x14ac:dyDescent="0.35">
      <c r="C137" s="2"/>
      <c r="O137" s="2"/>
    </row>
    <row r="138" spans="2:15" ht="15" customHeight="1" x14ac:dyDescent="0.35">
      <c r="B138" s="15"/>
      <c r="C138" s="16"/>
      <c r="D138" s="97"/>
      <c r="E138" s="97"/>
      <c r="F138" s="97"/>
      <c r="G138" s="97"/>
      <c r="H138" s="97"/>
      <c r="I138" s="17"/>
      <c r="J138" s="17"/>
      <c r="K138" s="17"/>
      <c r="L138" s="17"/>
      <c r="M138" s="17"/>
      <c r="O138" s="2"/>
    </row>
    <row r="139" spans="2:15" ht="15" customHeight="1" x14ac:dyDescent="0.35">
      <c r="B139" s="15"/>
      <c r="C139" s="16"/>
      <c r="D139" s="123"/>
      <c r="E139" s="123"/>
      <c r="F139" s="123"/>
      <c r="G139" s="123"/>
      <c r="H139" s="123"/>
      <c r="I139" s="127"/>
      <c r="J139" s="17"/>
      <c r="K139" s="17"/>
      <c r="L139" s="17"/>
      <c r="M139" s="17"/>
      <c r="O139" s="2"/>
    </row>
    <row r="140" spans="2:15" ht="15" customHeight="1" x14ac:dyDescent="0.35">
      <c r="C140" s="2"/>
      <c r="O140" s="2"/>
    </row>
    <row r="141" spans="2:15" ht="15" customHeight="1" x14ac:dyDescent="0.35">
      <c r="C141" s="2"/>
      <c r="O141" s="2"/>
    </row>
    <row r="142" spans="2:15" ht="15" customHeight="1" x14ac:dyDescent="0.35">
      <c r="C142" s="2"/>
      <c r="O142" s="2"/>
    </row>
    <row r="143" spans="2:15" ht="15" customHeight="1" x14ac:dyDescent="0.35">
      <c r="C143" s="2"/>
      <c r="N143" s="98"/>
      <c r="O143" s="2"/>
    </row>
    <row r="144" spans="2:15" ht="15" customHeight="1" x14ac:dyDescent="0.35">
      <c r="B144" s="15"/>
      <c r="C144" s="110"/>
      <c r="D144" s="93"/>
      <c r="E144" s="93"/>
      <c r="F144" s="93"/>
      <c r="G144" s="125"/>
      <c r="H144" s="136"/>
      <c r="I144" s="93"/>
      <c r="J144" s="93"/>
      <c r="K144" s="93"/>
      <c r="L144" s="93"/>
      <c r="M144" s="93"/>
      <c r="O144" s="2"/>
    </row>
    <row r="145" spans="2:15" ht="15" customHeight="1" x14ac:dyDescent="0.35">
      <c r="B145" s="15"/>
      <c r="C145" s="16"/>
      <c r="D145" s="93"/>
      <c r="E145" s="93"/>
      <c r="F145" s="93"/>
      <c r="G145" s="93"/>
      <c r="H145" s="93"/>
      <c r="I145" s="93"/>
      <c r="J145" s="93"/>
      <c r="K145" s="93"/>
      <c r="L145" s="93"/>
      <c r="M145" s="93"/>
      <c r="O145" s="2"/>
    </row>
    <row r="146" spans="2:15" ht="15" customHeight="1" x14ac:dyDescent="0.35">
      <c r="B146" s="15"/>
      <c r="C146" s="16"/>
      <c r="D146" s="97"/>
      <c r="E146" s="97"/>
      <c r="F146" s="97"/>
      <c r="G146" s="97"/>
      <c r="H146" s="97"/>
      <c r="I146" s="93"/>
      <c r="J146" s="93"/>
      <c r="K146" s="93"/>
      <c r="L146" s="93"/>
      <c r="M146" s="93"/>
      <c r="O146" s="2"/>
    </row>
    <row r="147" spans="2:15" ht="15" customHeight="1" x14ac:dyDescent="0.35">
      <c r="B147" s="15"/>
      <c r="C147" s="16"/>
      <c r="D147" s="97"/>
      <c r="E147" s="97"/>
      <c r="F147" s="97"/>
      <c r="G147" s="97"/>
      <c r="H147" s="97"/>
      <c r="I147" s="93"/>
      <c r="J147" s="93"/>
      <c r="K147" s="93"/>
      <c r="L147" s="93"/>
      <c r="M147" s="93"/>
      <c r="O147" s="2"/>
    </row>
    <row r="148" spans="2:15" ht="15" customHeight="1" x14ac:dyDescent="0.35">
      <c r="B148" s="15"/>
      <c r="C148" s="16"/>
      <c r="D148" s="97"/>
      <c r="E148" s="97"/>
      <c r="F148" s="97"/>
      <c r="G148" s="97"/>
      <c r="H148" s="97"/>
      <c r="I148" s="93"/>
      <c r="J148" s="93"/>
      <c r="K148" s="93"/>
      <c r="L148" s="93"/>
      <c r="M148" s="93"/>
      <c r="O148" s="2"/>
    </row>
    <row r="149" spans="2:15" ht="15" customHeight="1" x14ac:dyDescent="0.35">
      <c r="B149" s="15"/>
      <c r="C149" s="16"/>
      <c r="D149" s="93"/>
      <c r="E149" s="93"/>
      <c r="F149" s="93"/>
      <c r="G149" s="93"/>
      <c r="H149" s="93"/>
      <c r="I149" s="93"/>
      <c r="J149" s="93"/>
      <c r="K149" s="93"/>
      <c r="L149" s="93"/>
      <c r="M149" s="93"/>
      <c r="O149" s="2"/>
    </row>
    <row r="150" spans="2:15" ht="15" customHeight="1" x14ac:dyDescent="0.35">
      <c r="B150" s="15"/>
      <c r="C150" s="16"/>
      <c r="D150" s="93"/>
      <c r="E150" s="93"/>
      <c r="F150" s="93"/>
      <c r="G150" s="93"/>
      <c r="H150" s="93"/>
      <c r="I150" s="93"/>
      <c r="J150" s="93"/>
      <c r="K150" s="93"/>
      <c r="L150" s="93"/>
      <c r="M150" s="93"/>
      <c r="O150" s="2"/>
    </row>
    <row r="151" spans="2:15" ht="15" customHeight="1" x14ac:dyDescent="0.35">
      <c r="C151" s="2"/>
      <c r="O151" s="2"/>
    </row>
    <row r="152" spans="2:15" ht="15" customHeight="1" x14ac:dyDescent="0.35">
      <c r="C152" s="2"/>
      <c r="O152" s="2"/>
    </row>
    <row r="153" spans="2:15" ht="15" customHeight="1" x14ac:dyDescent="0.35">
      <c r="C153" s="2"/>
      <c r="O153" s="2"/>
    </row>
    <row r="154" spans="2:15" ht="15" customHeight="1" x14ac:dyDescent="0.35">
      <c r="C154" s="2"/>
      <c r="O154" s="2"/>
    </row>
    <row r="155" spans="2:15" ht="15" customHeight="1" x14ac:dyDescent="0.35">
      <c r="C155" s="2"/>
      <c r="O155" s="2"/>
    </row>
    <row r="156" spans="2:15" ht="15" customHeight="1" x14ac:dyDescent="0.35">
      <c r="C156" s="2"/>
      <c r="O156" s="2"/>
    </row>
    <row r="157" spans="2:15" ht="15" customHeight="1" x14ac:dyDescent="0.35">
      <c r="C157" s="2"/>
      <c r="O157" s="2"/>
    </row>
    <row r="158" spans="2:15" ht="15" customHeight="1" x14ac:dyDescent="0.35">
      <c r="C158" s="2"/>
      <c r="O158" s="2"/>
    </row>
    <row r="159" spans="2:15" ht="15" customHeight="1" x14ac:dyDescent="0.35">
      <c r="C159" s="2"/>
      <c r="O159" s="2"/>
    </row>
    <row r="160" spans="2:15" ht="15" customHeight="1" x14ac:dyDescent="0.35">
      <c r="C160" s="2"/>
      <c r="O160" s="2"/>
    </row>
    <row r="161" spans="3:15" ht="15" customHeight="1" x14ac:dyDescent="0.35">
      <c r="C161" s="2"/>
      <c r="O161" s="2"/>
    </row>
    <row r="162" spans="3:15" ht="15" customHeight="1" x14ac:dyDescent="0.35">
      <c r="C162" s="2"/>
      <c r="O162" s="2"/>
    </row>
    <row r="163" spans="3:15" s="28" customFormat="1" ht="15" customHeight="1" x14ac:dyDescent="0.35">
      <c r="O163" s="152"/>
    </row>
    <row r="164" spans="3:15" ht="15" customHeight="1" x14ac:dyDescent="0.35">
      <c r="C164" s="2"/>
      <c r="O164" s="2"/>
    </row>
    <row r="165" spans="3:15" ht="15" customHeight="1" x14ac:dyDescent="0.35">
      <c r="C165" s="2"/>
      <c r="O165" s="2"/>
    </row>
    <row r="166" spans="3:15" ht="15" customHeight="1" x14ac:dyDescent="0.35">
      <c r="C166" s="2"/>
      <c r="O166" s="2"/>
    </row>
    <row r="167" spans="3:15" ht="15" customHeight="1" x14ac:dyDescent="0.35">
      <c r="C167" s="2"/>
      <c r="O167" s="2"/>
    </row>
    <row r="168" spans="3:15" ht="15" customHeight="1" x14ac:dyDescent="0.35">
      <c r="C168" s="2"/>
      <c r="O168" s="2"/>
    </row>
    <row r="169" spans="3:15" ht="15" customHeight="1" x14ac:dyDescent="0.35">
      <c r="C169" s="2"/>
    </row>
    <row r="170" spans="3:15" ht="15" customHeight="1" x14ac:dyDescent="0.35">
      <c r="C170" s="2"/>
    </row>
    <row r="171" spans="3:15" ht="15" customHeight="1" x14ac:dyDescent="0.35">
      <c r="C171" s="2"/>
      <c r="N171" s="148"/>
      <c r="O171" s="149"/>
    </row>
    <row r="172" spans="3:15" ht="15" customHeight="1" x14ac:dyDescent="0.35">
      <c r="C172" s="2"/>
    </row>
    <row r="173" spans="3:15" ht="15" customHeight="1" x14ac:dyDescent="0.35">
      <c r="C173" s="2"/>
    </row>
    <row r="174" spans="3:15" ht="15" customHeight="1" x14ac:dyDescent="0.35">
      <c r="C174" s="2"/>
    </row>
    <row r="175" spans="3:15" ht="15" customHeight="1" x14ac:dyDescent="0.35">
      <c r="C175" s="2"/>
    </row>
    <row r="176" spans="3:15" ht="15" customHeight="1" x14ac:dyDescent="0.35">
      <c r="C176" s="2"/>
    </row>
    <row r="177" spans="3:14" ht="15" customHeight="1" x14ac:dyDescent="0.35">
      <c r="C177" s="2"/>
    </row>
    <row r="178" spans="3:14" ht="15" customHeight="1" x14ac:dyDescent="0.35">
      <c r="C178" s="2"/>
    </row>
    <row r="179" spans="3:14" ht="15" customHeight="1" x14ac:dyDescent="0.35">
      <c r="C179" s="2"/>
    </row>
    <row r="180" spans="3:14" ht="15" customHeight="1" x14ac:dyDescent="0.35">
      <c r="C180" s="2"/>
    </row>
    <row r="181" spans="3:14" ht="15" customHeight="1" x14ac:dyDescent="0.35">
      <c r="C181" s="2"/>
    </row>
    <row r="182" spans="3:14" ht="15" customHeight="1" x14ac:dyDescent="0.35">
      <c r="C182" s="2"/>
    </row>
    <row r="183" spans="3:14" ht="15" customHeight="1" x14ac:dyDescent="0.35">
      <c r="C183" s="2"/>
      <c r="N183" s="141"/>
    </row>
    <row r="184" spans="3:14" ht="15" customHeight="1" x14ac:dyDescent="0.35">
      <c r="C184" s="2"/>
      <c r="N184" s="141"/>
    </row>
    <row r="185" spans="3:14" ht="15" customHeight="1" x14ac:dyDescent="0.35">
      <c r="C185" s="2"/>
    </row>
    <row r="186" spans="3:14" ht="15" customHeight="1" x14ac:dyDescent="0.35">
      <c r="C186" s="2"/>
    </row>
    <row r="187" spans="3:14" ht="15" customHeight="1" x14ac:dyDescent="0.35">
      <c r="C187" s="2"/>
    </row>
    <row r="188" spans="3:14" ht="15" customHeight="1" x14ac:dyDescent="0.35">
      <c r="C188" s="2"/>
    </row>
    <row r="189" spans="3:14" ht="15" customHeight="1" x14ac:dyDescent="0.35">
      <c r="C189" s="2"/>
    </row>
    <row r="190" spans="3:14" ht="15" customHeight="1" x14ac:dyDescent="0.35">
      <c r="C190" s="2"/>
    </row>
    <row r="191" spans="3:14" ht="15" customHeight="1" x14ac:dyDescent="0.35">
      <c r="C191" s="2"/>
    </row>
    <row r="192" spans="3:14" ht="15" customHeight="1" x14ac:dyDescent="0.35">
      <c r="C192" s="2"/>
    </row>
    <row r="193" spans="3:15" ht="15" customHeight="1" x14ac:dyDescent="0.35">
      <c r="C193" s="2"/>
    </row>
    <row r="194" spans="3:15" ht="15" customHeight="1" x14ac:dyDescent="0.35">
      <c r="C194" s="2"/>
      <c r="O194" s="2"/>
    </row>
    <row r="195" spans="3:15" ht="15" customHeight="1" x14ac:dyDescent="0.35">
      <c r="D195" s="46"/>
      <c r="E195" s="46"/>
      <c r="F195" s="46"/>
      <c r="G195" s="46"/>
      <c r="H195" s="46"/>
      <c r="O195" s="2"/>
    </row>
    <row r="197" spans="3:15" ht="15" customHeight="1" x14ac:dyDescent="0.35">
      <c r="C197" s="2"/>
      <c r="O197" s="2"/>
    </row>
    <row r="198" spans="3:15" ht="15" customHeight="1" x14ac:dyDescent="0.35">
      <c r="C198" s="2"/>
      <c r="O198" s="2"/>
    </row>
    <row r="199" spans="3:15" ht="15" customHeight="1" x14ac:dyDescent="0.35">
      <c r="C199" s="2"/>
      <c r="O199" s="2"/>
    </row>
    <row r="200" spans="3:15" ht="15" customHeight="1" x14ac:dyDescent="0.35">
      <c r="C200" s="2"/>
      <c r="O200" s="2"/>
    </row>
    <row r="201" spans="3:15" ht="15" customHeight="1" x14ac:dyDescent="0.35">
      <c r="C201" s="2"/>
      <c r="O201" s="2"/>
    </row>
    <row r="202" spans="3:15" ht="15" customHeight="1" x14ac:dyDescent="0.35">
      <c r="C202" s="2"/>
      <c r="O202" s="2"/>
    </row>
    <row r="203" spans="3:15" ht="15" customHeight="1" x14ac:dyDescent="0.35">
      <c r="C203" s="2"/>
    </row>
    <row r="218" spans="4:15" ht="15" customHeight="1" x14ac:dyDescent="0.35">
      <c r="D218" s="128"/>
      <c r="E218" s="128"/>
      <c r="F218" s="128"/>
      <c r="G218" s="128"/>
      <c r="H218" s="128"/>
      <c r="O218" s="2"/>
    </row>
    <row r="219" spans="4:15" ht="15" customHeight="1" x14ac:dyDescent="0.35">
      <c r="D219" s="128"/>
      <c r="E219" s="128"/>
      <c r="F219" s="128"/>
      <c r="G219" s="128"/>
      <c r="H219" s="128"/>
      <c r="O219" s="2"/>
    </row>
    <row r="220" spans="4:15" ht="15" customHeight="1" x14ac:dyDescent="0.35">
      <c r="D220" s="128"/>
      <c r="E220" s="128"/>
      <c r="F220" s="128"/>
      <c r="G220" s="128"/>
      <c r="H220" s="128"/>
      <c r="O220" s="2"/>
    </row>
    <row r="221" spans="4:15" ht="15" customHeight="1" x14ac:dyDescent="0.35">
      <c r="D221" s="128"/>
      <c r="E221" s="128"/>
      <c r="F221" s="128"/>
      <c r="G221" s="128"/>
      <c r="H221" s="128"/>
      <c r="O221" s="2"/>
    </row>
    <row r="222" spans="4:15" ht="15" customHeight="1" x14ac:dyDescent="0.35">
      <c r="D222" s="128"/>
      <c r="E222" s="128"/>
      <c r="F222" s="128"/>
      <c r="G222" s="128"/>
      <c r="H222" s="128"/>
      <c r="O222" s="2"/>
    </row>
    <row r="223" spans="4:15" ht="15" customHeight="1" x14ac:dyDescent="0.35">
      <c r="D223" s="128"/>
      <c r="E223" s="128"/>
      <c r="F223" s="128"/>
      <c r="G223" s="128"/>
      <c r="H223" s="128"/>
      <c r="O223" s="2"/>
    </row>
    <row r="224" spans="4:15" ht="15" customHeight="1" x14ac:dyDescent="0.35">
      <c r="D224" s="128"/>
      <c r="E224" s="128"/>
      <c r="F224" s="128"/>
      <c r="G224" s="128"/>
      <c r="H224" s="128"/>
      <c r="O224" s="2"/>
    </row>
    <row r="225" spans="4:15" ht="15" customHeight="1" x14ac:dyDescent="0.35">
      <c r="D225" s="128"/>
      <c r="E225" s="128"/>
      <c r="F225" s="128"/>
      <c r="G225" s="128"/>
      <c r="H225" s="128"/>
      <c r="O225" s="2"/>
    </row>
    <row r="231" spans="4:15" ht="15" customHeight="1" x14ac:dyDescent="0.35">
      <c r="G231" s="64"/>
      <c r="H231" s="64"/>
      <c r="O231" s="2"/>
    </row>
    <row r="232" spans="4:15" ht="15" customHeight="1" x14ac:dyDescent="0.35">
      <c r="O232" s="2"/>
    </row>
    <row r="233" spans="4:15" ht="15" customHeight="1" x14ac:dyDescent="0.35">
      <c r="O233" s="2"/>
    </row>
    <row r="234" spans="4:15" ht="15" customHeight="1" x14ac:dyDescent="0.35">
      <c r="O234" s="2"/>
    </row>
  </sheetData>
  <mergeCells count="1">
    <mergeCell ref="O2:P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1A0F2-D46B-48AF-8503-87A706979A75}">
  <sheetPr>
    <tabColor rgb="FF00B24F"/>
  </sheetPr>
  <dimension ref="B1:P65"/>
  <sheetViews>
    <sheetView showGridLines="0" zoomScale="70" zoomScaleNormal="70" workbookViewId="0">
      <pane xSplit="3" ySplit="4" topLeftCell="D5" activePane="bottomRight" state="frozen"/>
      <selection activeCell="G18" sqref="G18"/>
      <selection pane="topRight" activeCell="G18" sqref="G18"/>
      <selection pane="bottomLeft" activeCell="G18" sqref="G18"/>
      <selection pane="bottomRight" activeCell="D5" sqref="D5"/>
    </sheetView>
  </sheetViews>
  <sheetFormatPr defaultColWidth="9.08984375" defaultRowHeight="15" customHeight="1" outlineLevelRow="1" x14ac:dyDescent="0.35"/>
  <cols>
    <col min="1" max="1" width="1.7265625" style="2" customWidth="1"/>
    <col min="2" max="2" width="58.7265625" style="2" customWidth="1"/>
    <col min="3" max="3" width="9.08984375" style="1"/>
    <col min="4" max="13" width="11.6328125" style="2" customWidth="1"/>
    <col min="14" max="14" width="9.81640625" style="2" bestFit="1" customWidth="1"/>
    <col min="16" max="16" width="9.81640625" style="2" bestFit="1" customWidth="1"/>
    <col min="17" max="17" width="9.08984375" style="2"/>
    <col min="18" max="18" width="9.81640625" style="2" bestFit="1" customWidth="1"/>
    <col min="19" max="16384" width="9.08984375" style="2"/>
  </cols>
  <sheetData>
    <row r="1" spans="2:16" ht="15" customHeight="1" x14ac:dyDescent="0.35">
      <c r="B1" s="371" t="s">
        <v>704</v>
      </c>
      <c r="H1" s="3"/>
      <c r="I1" s="4">
        <v>1</v>
      </c>
      <c r="J1" s="4">
        <v>2</v>
      </c>
      <c r="K1" s="4">
        <v>3</v>
      </c>
      <c r="L1" s="4">
        <v>4</v>
      </c>
      <c r="M1" s="4">
        <v>5</v>
      </c>
    </row>
    <row r="2" spans="2:16" ht="15" customHeight="1" x14ac:dyDescent="0.25">
      <c r="B2" s="372" t="s">
        <v>0</v>
      </c>
      <c r="C2" s="373"/>
      <c r="D2" s="5" t="s">
        <v>1</v>
      </c>
      <c r="E2" s="5"/>
      <c r="F2" s="5"/>
      <c r="G2" s="5"/>
      <c r="H2" s="5"/>
      <c r="I2" s="374" t="s">
        <v>2</v>
      </c>
      <c r="J2" s="374"/>
      <c r="K2" s="374"/>
      <c r="L2" s="374"/>
      <c r="M2" s="374"/>
      <c r="O2" s="631" t="s">
        <v>166</v>
      </c>
      <c r="P2" s="631"/>
    </row>
    <row r="3" spans="2:16" ht="15" customHeight="1" x14ac:dyDescent="0.25">
      <c r="B3" s="9"/>
      <c r="C3" s="10" t="s">
        <v>4</v>
      </c>
      <c r="D3" s="11">
        <v>2015</v>
      </c>
      <c r="E3" s="11">
        <f t="shared" ref="E3:M3" si="0">D3+1</f>
        <v>2016</v>
      </c>
      <c r="F3" s="11">
        <f t="shared" si="0"/>
        <v>2017</v>
      </c>
      <c r="G3" s="11">
        <f t="shared" si="0"/>
        <v>2018</v>
      </c>
      <c r="H3" s="11">
        <f t="shared" si="0"/>
        <v>2019</v>
      </c>
      <c r="I3" s="12">
        <f t="shared" si="0"/>
        <v>2020</v>
      </c>
      <c r="J3" s="12">
        <f t="shared" si="0"/>
        <v>2021</v>
      </c>
      <c r="K3" s="12">
        <f t="shared" si="0"/>
        <v>2022</v>
      </c>
      <c r="L3" s="12">
        <f t="shared" si="0"/>
        <v>2023</v>
      </c>
      <c r="M3" s="12">
        <f t="shared" si="0"/>
        <v>2024</v>
      </c>
      <c r="N3" s="137"/>
      <c r="O3" s="378" t="s">
        <v>235</v>
      </c>
      <c r="P3" s="379" t="s">
        <v>236</v>
      </c>
    </row>
    <row r="4" spans="2:16" ht="2.25" customHeight="1" x14ac:dyDescent="0.35"/>
    <row r="5" spans="2:16" ht="14.5" x14ac:dyDescent="0.35"/>
    <row r="6" spans="2:16" ht="15" customHeight="1" x14ac:dyDescent="0.35">
      <c r="B6" s="375" t="s">
        <v>836</v>
      </c>
      <c r="C6" s="376"/>
      <c r="D6" s="377"/>
      <c r="E6" s="377"/>
      <c r="F6" s="377"/>
      <c r="G6" s="377"/>
      <c r="H6" s="377"/>
      <c r="I6" s="377"/>
      <c r="J6" s="377"/>
      <c r="K6" s="377"/>
      <c r="L6" s="377"/>
      <c r="M6" s="377"/>
    </row>
    <row r="7" spans="2:16" ht="15" customHeight="1" x14ac:dyDescent="0.35">
      <c r="B7" s="28" t="s">
        <v>835</v>
      </c>
      <c r="C7" s="49" t="s">
        <v>23</v>
      </c>
      <c r="D7" s="130">
        <f>SUM(D8:D9)</f>
        <v>165500</v>
      </c>
      <c r="E7" s="130">
        <f>SUM(E8:E9)</f>
        <v>379300</v>
      </c>
      <c r="F7" s="130">
        <f>SUM(F8:F9)</f>
        <v>831500</v>
      </c>
      <c r="G7" s="130">
        <v>1638116</v>
      </c>
      <c r="H7" s="130">
        <v>1792252</v>
      </c>
      <c r="I7" s="154">
        <f>I35*I41</f>
        <v>2097792</v>
      </c>
      <c r="J7" s="154">
        <f>J35*J41</f>
        <v>2412460.8000000003</v>
      </c>
      <c r="K7" s="154">
        <f>K35*K41</f>
        <v>2653706.8800000004</v>
      </c>
      <c r="L7" s="154">
        <f>L35*L41</f>
        <v>3051762.912</v>
      </c>
      <c r="M7" s="154">
        <f>M35*M41</f>
        <v>3356939.2031999999</v>
      </c>
      <c r="O7" s="106">
        <f t="shared" ref="O7:O15" si="1">_xlfn.RRI($H$3-$D$3,D7,H7)</f>
        <v>0.81405424261232273</v>
      </c>
      <c r="P7" s="106">
        <f t="shared" ref="P7:P15" si="2">_xlfn.RRI($M$3-$I$3,I7,M7)</f>
        <v>0.12472218792019918</v>
      </c>
    </row>
    <row r="8" spans="2:16" ht="15" hidden="1" customHeight="1" outlineLevel="1" x14ac:dyDescent="0.35">
      <c r="B8" s="156" t="s">
        <v>834</v>
      </c>
      <c r="C8" s="1" t="s">
        <v>23</v>
      </c>
      <c r="D8" s="101">
        <v>111000</v>
      </c>
      <c r="E8" s="101">
        <v>355400</v>
      </c>
      <c r="F8" s="101">
        <v>802700</v>
      </c>
      <c r="G8" s="101"/>
      <c r="H8" s="101"/>
      <c r="I8" s="132"/>
      <c r="J8" s="132"/>
      <c r="K8" s="132"/>
      <c r="L8" s="132"/>
      <c r="M8" s="132"/>
      <c r="O8" s="106">
        <f t="shared" si="1"/>
        <v>-1</v>
      </c>
      <c r="P8" s="106">
        <f t="shared" si="2"/>
        <v>0</v>
      </c>
    </row>
    <row r="9" spans="2:16" ht="15" hidden="1" customHeight="1" outlineLevel="1" x14ac:dyDescent="0.35">
      <c r="B9" s="156" t="s">
        <v>833</v>
      </c>
      <c r="C9" s="1" t="s">
        <v>23</v>
      </c>
      <c r="D9" s="101">
        <v>54500</v>
      </c>
      <c r="E9" s="101">
        <v>23900</v>
      </c>
      <c r="F9" s="101">
        <v>28800</v>
      </c>
      <c r="G9" s="101"/>
      <c r="H9" s="101"/>
      <c r="I9" s="132"/>
      <c r="J9" s="132"/>
      <c r="K9" s="132"/>
      <c r="L9" s="132"/>
      <c r="M9" s="132"/>
      <c r="O9" s="106">
        <f t="shared" si="1"/>
        <v>-1</v>
      </c>
      <c r="P9" s="106">
        <f t="shared" si="2"/>
        <v>0</v>
      </c>
    </row>
    <row r="10" spans="2:16" ht="15" customHeight="1" collapsed="1" x14ac:dyDescent="0.35">
      <c r="B10" s="28" t="s">
        <v>832</v>
      </c>
      <c r="C10" s="49" t="s">
        <v>23</v>
      </c>
      <c r="D10" s="130">
        <f>SUM(D11:D12)</f>
        <v>88100</v>
      </c>
      <c r="E10" s="130">
        <f>SUM(E11:E12)</f>
        <v>124600</v>
      </c>
      <c r="F10" s="130">
        <f>SUM(F11:F12)</f>
        <v>189800</v>
      </c>
      <c r="G10" s="130">
        <v>444773</v>
      </c>
      <c r="H10" s="130">
        <v>673595</v>
      </c>
      <c r="I10" s="154">
        <f>I44*I50</f>
        <v>524448</v>
      </c>
      <c r="J10" s="154">
        <f>J44*J50</f>
        <v>629337.60000000009</v>
      </c>
      <c r="K10" s="154">
        <f>K44*K50</f>
        <v>755205.12</v>
      </c>
      <c r="L10" s="154">
        <f>L44*L50</f>
        <v>868485.88799999992</v>
      </c>
      <c r="M10" s="154">
        <f>M44*M50</f>
        <v>955334.47679999995</v>
      </c>
      <c r="O10" s="106">
        <f t="shared" si="1"/>
        <v>0.66286019177654931</v>
      </c>
      <c r="P10" s="106">
        <f t="shared" si="2"/>
        <v>0.16175153346326132</v>
      </c>
    </row>
    <row r="11" spans="2:16" ht="15" hidden="1" customHeight="1" outlineLevel="1" x14ac:dyDescent="0.35">
      <c r="B11" s="156" t="s">
        <v>831</v>
      </c>
      <c r="C11" s="1" t="s">
        <v>23</v>
      </c>
      <c r="D11" s="101">
        <v>78500</v>
      </c>
      <c r="E11" s="101">
        <v>105000</v>
      </c>
      <c r="F11" s="101">
        <v>164300</v>
      </c>
      <c r="G11" s="101"/>
      <c r="H11" s="101"/>
      <c r="I11" s="132"/>
      <c r="J11" s="132"/>
      <c r="K11" s="132"/>
      <c r="L11" s="132"/>
      <c r="M11" s="132"/>
      <c r="O11" s="106">
        <f t="shared" si="1"/>
        <v>-1</v>
      </c>
      <c r="P11" s="106">
        <f t="shared" si="2"/>
        <v>0</v>
      </c>
    </row>
    <row r="12" spans="2:16" ht="15" hidden="1" customHeight="1" outlineLevel="1" x14ac:dyDescent="0.35">
      <c r="B12" s="156" t="s">
        <v>830</v>
      </c>
      <c r="C12" s="1" t="s">
        <v>23</v>
      </c>
      <c r="D12" s="101">
        <v>9600</v>
      </c>
      <c r="E12" s="101">
        <v>19600</v>
      </c>
      <c r="F12" s="101">
        <v>25500</v>
      </c>
      <c r="G12" s="101"/>
      <c r="H12" s="101"/>
      <c r="I12" s="132"/>
      <c r="J12" s="132"/>
      <c r="K12" s="132"/>
      <c r="L12" s="132"/>
      <c r="M12" s="132"/>
      <c r="O12" s="106">
        <f t="shared" si="1"/>
        <v>-1</v>
      </c>
      <c r="P12" s="106">
        <f t="shared" si="2"/>
        <v>0</v>
      </c>
    </row>
    <row r="13" spans="2:16" ht="15" customHeight="1" collapsed="1" x14ac:dyDescent="0.35">
      <c r="B13" s="28" t="s">
        <v>829</v>
      </c>
      <c r="C13" s="49" t="s">
        <v>23</v>
      </c>
      <c r="D13" s="130">
        <v>5500</v>
      </c>
      <c r="E13" s="130">
        <v>18700</v>
      </c>
      <c r="F13" s="130">
        <v>98300</v>
      </c>
      <c r="G13" s="130">
        <v>225377</v>
      </c>
      <c r="H13" s="130">
        <v>191628</v>
      </c>
      <c r="I13" s="132">
        <f ca="1">H13*(1+I53)</f>
        <v>153302.39999999999</v>
      </c>
      <c r="J13" s="132">
        <f ca="1">I13*(1+J53)</f>
        <v>122641.92</v>
      </c>
      <c r="K13" s="132">
        <f ca="1">J13*(1+K53)</f>
        <v>98113.536000000007</v>
      </c>
      <c r="L13" s="132">
        <f ca="1">K13*(1+L53)</f>
        <v>78490.828800000003</v>
      </c>
      <c r="M13" s="132">
        <f ca="1">L13*(1+M53)</f>
        <v>62792.663040000007</v>
      </c>
      <c r="O13" s="106">
        <f t="shared" si="1"/>
        <v>1.4295400876595692</v>
      </c>
      <c r="P13" s="106">
        <f t="shared" ca="1" si="2"/>
        <v>-0.19999999999999996</v>
      </c>
    </row>
    <row r="14" spans="2:16" ht="15" customHeight="1" x14ac:dyDescent="0.35">
      <c r="B14" s="28" t="s">
        <v>828</v>
      </c>
      <c r="C14" s="49" t="s">
        <v>23</v>
      </c>
      <c r="D14" s="130">
        <v>4300</v>
      </c>
      <c r="E14" s="130">
        <v>10400</v>
      </c>
      <c r="F14" s="130">
        <v>23700</v>
      </c>
      <c r="G14" s="130">
        <v>18986</v>
      </c>
      <c r="H14" s="130">
        <v>13697</v>
      </c>
      <c r="I14" s="132">
        <f>H14*(1+I62)</f>
        <v>3574.4966393633654</v>
      </c>
      <c r="J14" s="132">
        <f>I14*(1+J62)</f>
        <v>932.83392164853558</v>
      </c>
      <c r="K14" s="132">
        <f>J14*(1+K62)</f>
        <v>243.44102489719202</v>
      </c>
      <c r="L14" s="132">
        <f>K14*(1+L62)</f>
        <v>63.530636298327096</v>
      </c>
      <c r="M14" s="132">
        <f>L14*(1+M62)</f>
        <v>16.579546319996091</v>
      </c>
      <c r="O14" s="106">
        <f t="shared" si="1"/>
        <v>0.33594706458558687</v>
      </c>
      <c r="P14" s="106">
        <f t="shared" si="2"/>
        <v>-0.73903068997858179</v>
      </c>
    </row>
    <row r="15" spans="2:16" ht="15" customHeight="1" x14ac:dyDescent="0.35">
      <c r="B15" s="28" t="s">
        <v>827</v>
      </c>
      <c r="C15" s="49" t="s">
        <v>23</v>
      </c>
      <c r="D15" s="130">
        <v>24400</v>
      </c>
      <c r="E15" s="130">
        <v>88900</v>
      </c>
      <c r="F15" s="130">
        <v>3800</v>
      </c>
      <c r="G15" s="130">
        <v>2192</v>
      </c>
      <c r="H15" s="130">
        <v>358</v>
      </c>
      <c r="I15" s="132">
        <f>H15*(1+I62)</f>
        <v>93.427012987667723</v>
      </c>
      <c r="J15" s="132">
        <f>I15*(1+J62)</f>
        <v>24.381583116753724</v>
      </c>
      <c r="K15" s="132">
        <f>J15*(1+K62)</f>
        <v>6.3628449232090789</v>
      </c>
      <c r="L15" s="132">
        <f>K15*(1+L62)</f>
        <v>1.660507249383157</v>
      </c>
      <c r="M15" s="132">
        <f>L15*(1+M62)</f>
        <v>0.43334143115708551</v>
      </c>
      <c r="O15" s="106">
        <f t="shared" si="1"/>
        <v>-0.65196469604970608</v>
      </c>
      <c r="P15" s="106">
        <f t="shared" si="2"/>
        <v>-0.73903068997858179</v>
      </c>
    </row>
    <row r="16" spans="2:16" ht="15" customHeight="1" x14ac:dyDescent="0.35">
      <c r="B16" s="28" t="s">
        <v>224</v>
      </c>
      <c r="C16" s="49" t="s">
        <v>23</v>
      </c>
      <c r="D16" s="130">
        <v>9700</v>
      </c>
      <c r="E16" s="130">
        <v>8800</v>
      </c>
      <c r="F16" s="130">
        <v>12100</v>
      </c>
      <c r="G16" s="130">
        <v>12173</v>
      </c>
      <c r="H16" s="130">
        <v>26605</v>
      </c>
      <c r="I16" s="132">
        <f>H16*(+I65)</f>
        <v>13893.199199561919</v>
      </c>
      <c r="J16" s="132">
        <f>I16*(+J65)</f>
        <v>7255.0642359972917</v>
      </c>
      <c r="K16" s="132">
        <f>J16*(+K65)</f>
        <v>3788.6131417525985</v>
      </c>
      <c r="L16" s="132">
        <f>K16*(+L65)</f>
        <v>1978.4234943975557</v>
      </c>
      <c r="M16" s="132">
        <f>L16*(+M65)</f>
        <v>1033.1378202878639</v>
      </c>
      <c r="O16" s="2"/>
    </row>
    <row r="17" spans="2:13" s="28" customFormat="1" ht="15" customHeight="1" x14ac:dyDescent="0.35">
      <c r="B17" s="58" t="s">
        <v>158</v>
      </c>
      <c r="C17" s="325" t="s">
        <v>23</v>
      </c>
      <c r="D17" s="327">
        <f t="shared" ref="D17:M17" si="3">D7+D10+D13+D14+D15+D16</f>
        <v>297500</v>
      </c>
      <c r="E17" s="327">
        <f t="shared" si="3"/>
        <v>630700</v>
      </c>
      <c r="F17" s="327">
        <f t="shared" si="3"/>
        <v>1159200</v>
      </c>
      <c r="G17" s="327">
        <f t="shared" si="3"/>
        <v>2341617</v>
      </c>
      <c r="H17" s="327">
        <f t="shared" si="3"/>
        <v>2698135</v>
      </c>
      <c r="I17" s="327">
        <f t="shared" ca="1" si="3"/>
        <v>2793103.5228519132</v>
      </c>
      <c r="J17" s="327">
        <f t="shared" ca="1" si="3"/>
        <v>3172652.5997407632</v>
      </c>
      <c r="K17" s="327">
        <f t="shared" ca="1" si="3"/>
        <v>3511063.9530115733</v>
      </c>
      <c r="L17" s="327">
        <f t="shared" ca="1" si="3"/>
        <v>4000783.2434379449</v>
      </c>
      <c r="M17" s="327">
        <f t="shared" ca="1" si="3"/>
        <v>4376116.493748039</v>
      </c>
    </row>
    <row r="18" spans="2:13" ht="15" customHeight="1" x14ac:dyDescent="0.35">
      <c r="B18" s="15"/>
      <c r="C18" s="16"/>
      <c r="D18" s="97"/>
      <c r="E18" s="97"/>
      <c r="F18" s="97"/>
      <c r="G18" s="97"/>
      <c r="H18" s="97"/>
      <c r="I18" s="17"/>
      <c r="J18" s="17"/>
      <c r="K18" s="17"/>
      <c r="L18" s="17"/>
      <c r="M18" s="17"/>
    </row>
    <row r="19" spans="2:13" ht="15" customHeight="1" x14ac:dyDescent="0.35">
      <c r="B19" s="22" t="s">
        <v>262</v>
      </c>
      <c r="C19" s="23" t="s">
        <v>5</v>
      </c>
      <c r="D19" s="24">
        <f t="shared" ref="D19:M19" si="4">+D7/D17</f>
        <v>0.55630252100840338</v>
      </c>
      <c r="E19" s="24">
        <f t="shared" si="4"/>
        <v>0.60139527509116852</v>
      </c>
      <c r="F19" s="24">
        <f t="shared" si="4"/>
        <v>0.7173050379572119</v>
      </c>
      <c r="G19" s="24">
        <f t="shared" si="4"/>
        <v>0.69956615449921999</v>
      </c>
      <c r="H19" s="24">
        <f t="shared" si="4"/>
        <v>0.66425586562570071</v>
      </c>
      <c r="I19" s="24">
        <f t="shared" ca="1" si="4"/>
        <v>0.75106131327994541</v>
      </c>
      <c r="J19" s="24">
        <f t="shared" ca="1" si="4"/>
        <v>0.76039236070067107</v>
      </c>
      <c r="K19" s="24">
        <f t="shared" ca="1" si="4"/>
        <v>0.75581274380485575</v>
      </c>
      <c r="L19" s="24">
        <f t="shared" ca="1" si="4"/>
        <v>0.76279136516717794</v>
      </c>
      <c r="M19" s="24">
        <f t="shared" ca="1" si="4"/>
        <v>0.7671046252986885</v>
      </c>
    </row>
    <row r="20" spans="2:13" ht="15" customHeight="1" x14ac:dyDescent="0.35">
      <c r="B20" s="15"/>
      <c r="C20" s="16"/>
      <c r="D20" s="97"/>
      <c r="E20" s="97"/>
      <c r="F20" s="97"/>
      <c r="G20" s="97"/>
      <c r="H20" s="97"/>
      <c r="I20" s="17"/>
      <c r="J20" s="17"/>
      <c r="K20" s="17"/>
      <c r="L20" s="17"/>
      <c r="M20" s="17"/>
    </row>
    <row r="21" spans="2:13" ht="15" customHeight="1" x14ac:dyDescent="0.35">
      <c r="B21" s="29" t="s">
        <v>146</v>
      </c>
      <c r="C21" s="30"/>
      <c r="D21" s="31"/>
      <c r="E21" s="31"/>
      <c r="F21" s="31"/>
      <c r="G21" s="31"/>
      <c r="H21" s="31"/>
      <c r="I21" s="31"/>
      <c r="J21" s="31"/>
      <c r="K21" s="31"/>
      <c r="L21" s="31"/>
      <c r="M21" s="31"/>
    </row>
    <row r="22" spans="2:13" ht="15" customHeight="1" x14ac:dyDescent="0.35">
      <c r="B22" s="28" t="s">
        <v>835</v>
      </c>
      <c r="C22" s="49" t="s">
        <v>147</v>
      </c>
      <c r="D22" s="326">
        <f t="shared" ref="D22:M22" si="5">D7/D$17</f>
        <v>0.55630252100840338</v>
      </c>
      <c r="E22" s="326">
        <f t="shared" si="5"/>
        <v>0.60139527509116852</v>
      </c>
      <c r="F22" s="326">
        <f t="shared" si="5"/>
        <v>0.7173050379572119</v>
      </c>
      <c r="G22" s="326">
        <f t="shared" si="5"/>
        <v>0.69956615449921999</v>
      </c>
      <c r="H22" s="326">
        <f t="shared" si="5"/>
        <v>0.66425586562570071</v>
      </c>
      <c r="I22" s="326">
        <f t="shared" ca="1" si="5"/>
        <v>0.75106131327994541</v>
      </c>
      <c r="J22" s="326">
        <f t="shared" ca="1" si="5"/>
        <v>0.76039236070067107</v>
      </c>
      <c r="K22" s="326">
        <f t="shared" ca="1" si="5"/>
        <v>0.75581274380485575</v>
      </c>
      <c r="L22" s="326">
        <f t="shared" ca="1" si="5"/>
        <v>0.76279136516717794</v>
      </c>
      <c r="M22" s="326">
        <f t="shared" ca="1" si="5"/>
        <v>0.7671046252986885</v>
      </c>
    </row>
    <row r="23" spans="2:13" ht="15" hidden="1" customHeight="1" outlineLevel="1" x14ac:dyDescent="0.35">
      <c r="B23" s="156" t="s">
        <v>834</v>
      </c>
      <c r="C23" s="1" t="s">
        <v>147</v>
      </c>
      <c r="D23" s="304">
        <f t="shared" ref="D23:H31" si="6">D8/D$17</f>
        <v>0.373109243697479</v>
      </c>
      <c r="E23" s="304">
        <f t="shared" si="6"/>
        <v>0.563500872046932</v>
      </c>
      <c r="F23" s="304">
        <f t="shared" si="6"/>
        <v>0.69246031746031744</v>
      </c>
      <c r="G23" s="304">
        <f t="shared" si="6"/>
        <v>0</v>
      </c>
      <c r="H23" s="304">
        <f t="shared" si="6"/>
        <v>0</v>
      </c>
      <c r="I23" s="304"/>
      <c r="J23" s="304"/>
      <c r="K23" s="304"/>
      <c r="L23" s="304"/>
      <c r="M23" s="304"/>
    </row>
    <row r="24" spans="2:13" ht="15" hidden="1" customHeight="1" outlineLevel="1" x14ac:dyDescent="0.35">
      <c r="B24" s="156" t="s">
        <v>833</v>
      </c>
      <c r="C24" s="1" t="s">
        <v>147</v>
      </c>
      <c r="D24" s="304">
        <f t="shared" si="6"/>
        <v>0.18319327731092436</v>
      </c>
      <c r="E24" s="304">
        <f t="shared" si="6"/>
        <v>3.7894403044236566E-2</v>
      </c>
      <c r="F24" s="304">
        <f t="shared" si="6"/>
        <v>2.4844720496894408E-2</v>
      </c>
      <c r="G24" s="304">
        <f t="shared" si="6"/>
        <v>0</v>
      </c>
      <c r="H24" s="304">
        <f t="shared" si="6"/>
        <v>0</v>
      </c>
      <c r="I24" s="304"/>
      <c r="J24" s="304"/>
      <c r="K24" s="304"/>
      <c r="L24" s="304"/>
      <c r="M24" s="304"/>
    </row>
    <row r="25" spans="2:13" ht="15" customHeight="1" collapsed="1" x14ac:dyDescent="0.35">
      <c r="B25" s="28" t="s">
        <v>832</v>
      </c>
      <c r="C25" s="49" t="s">
        <v>147</v>
      </c>
      <c r="D25" s="326">
        <f t="shared" si="6"/>
        <v>0.2961344537815126</v>
      </c>
      <c r="E25" s="326">
        <f t="shared" si="6"/>
        <v>0.19755826859045506</v>
      </c>
      <c r="F25" s="326">
        <f t="shared" si="6"/>
        <v>0.1637336093857833</v>
      </c>
      <c r="G25" s="326">
        <f t="shared" si="6"/>
        <v>0.18994267636423889</v>
      </c>
      <c r="H25" s="326">
        <f t="shared" si="6"/>
        <v>0.24965207448848928</v>
      </c>
      <c r="I25" s="326">
        <f ca="1">I10/I$17</f>
        <v>0.18776532831998635</v>
      </c>
      <c r="J25" s="326">
        <f ca="1">J10/J$17</f>
        <v>0.19836322453060987</v>
      </c>
      <c r="K25" s="326">
        <f ca="1">K10/K$17</f>
        <v>0.21509295475869411</v>
      </c>
      <c r="L25" s="326">
        <f ca="1">L10/L$17</f>
        <v>0.21707896558117315</v>
      </c>
      <c r="M25" s="326">
        <f ca="1">M10/M$17</f>
        <v>0.21830645463045681</v>
      </c>
    </row>
    <row r="26" spans="2:13" ht="15" hidden="1" customHeight="1" outlineLevel="1" x14ac:dyDescent="0.35">
      <c r="B26" s="156" t="s">
        <v>831</v>
      </c>
      <c r="C26" s="1" t="s">
        <v>147</v>
      </c>
      <c r="D26" s="304">
        <f t="shared" si="6"/>
        <v>0.2638655462184874</v>
      </c>
      <c r="E26" s="304">
        <f t="shared" si="6"/>
        <v>0.16648168701442842</v>
      </c>
      <c r="F26" s="304">
        <f t="shared" si="6"/>
        <v>0.14173567977915805</v>
      </c>
      <c r="G26" s="304">
        <f t="shared" si="6"/>
        <v>0</v>
      </c>
      <c r="H26" s="304">
        <f t="shared" si="6"/>
        <v>0</v>
      </c>
      <c r="I26" s="304"/>
      <c r="J26" s="304"/>
      <c r="K26" s="304"/>
      <c r="L26" s="304"/>
      <c r="M26" s="304"/>
    </row>
    <row r="27" spans="2:13" ht="15" hidden="1" customHeight="1" outlineLevel="1" x14ac:dyDescent="0.35">
      <c r="B27" s="156" t="s">
        <v>830</v>
      </c>
      <c r="C27" s="1" t="s">
        <v>147</v>
      </c>
      <c r="D27" s="304">
        <f t="shared" si="6"/>
        <v>3.2268907563025209E-2</v>
      </c>
      <c r="E27" s="304">
        <f t="shared" si="6"/>
        <v>3.1076581576026639E-2</v>
      </c>
      <c r="F27" s="304">
        <f t="shared" si="6"/>
        <v>2.199792960662526E-2</v>
      </c>
      <c r="G27" s="304">
        <f t="shared" si="6"/>
        <v>0</v>
      </c>
      <c r="H27" s="304">
        <f t="shared" si="6"/>
        <v>0</v>
      </c>
      <c r="I27" s="304"/>
      <c r="J27" s="304"/>
      <c r="K27" s="304"/>
      <c r="L27" s="304"/>
      <c r="M27" s="304"/>
    </row>
    <row r="28" spans="2:13" ht="15" customHeight="1" collapsed="1" x14ac:dyDescent="0.35">
      <c r="B28" s="28" t="s">
        <v>829</v>
      </c>
      <c r="C28" s="49" t="s">
        <v>147</v>
      </c>
      <c r="D28" s="326">
        <f t="shared" si="6"/>
        <v>1.8487394957983194E-2</v>
      </c>
      <c r="E28" s="326">
        <f t="shared" si="6"/>
        <v>2.9649595687331536E-2</v>
      </c>
      <c r="F28" s="326">
        <f t="shared" si="6"/>
        <v>8.4799861973775023E-2</v>
      </c>
      <c r="G28" s="326">
        <f t="shared" si="6"/>
        <v>9.6248447120088385E-2</v>
      </c>
      <c r="H28" s="326">
        <f t="shared" si="6"/>
        <v>7.102239139257302E-2</v>
      </c>
      <c r="I28" s="326">
        <f t="shared" ref="I28:M31" ca="1" si="7">I13/I$17</f>
        <v>5.4886042978983376E-2</v>
      </c>
      <c r="J28" s="326">
        <f t="shared" ca="1" si="7"/>
        <v>3.8655956220993451E-2</v>
      </c>
      <c r="K28" s="326">
        <f t="shared" ca="1" si="7"/>
        <v>2.7944103927769328E-2</v>
      </c>
      <c r="L28" s="326">
        <f t="shared" ca="1" si="7"/>
        <v>1.9618865613062163E-2</v>
      </c>
      <c r="M28" s="326">
        <f t="shared" ca="1" si="7"/>
        <v>1.4348946864122348E-2</v>
      </c>
    </row>
    <row r="29" spans="2:13" ht="15" customHeight="1" x14ac:dyDescent="0.35">
      <c r="B29" s="28" t="s">
        <v>828</v>
      </c>
      <c r="C29" s="49" t="s">
        <v>147</v>
      </c>
      <c r="D29" s="326">
        <f t="shared" si="6"/>
        <v>1.4453781512605042E-2</v>
      </c>
      <c r="E29" s="326">
        <f t="shared" si="6"/>
        <v>1.6489614713810052E-2</v>
      </c>
      <c r="F29" s="326">
        <f t="shared" si="6"/>
        <v>2.044513457556936E-2</v>
      </c>
      <c r="G29" s="326">
        <f t="shared" si="6"/>
        <v>8.1080723277974151E-3</v>
      </c>
      <c r="H29" s="326">
        <f t="shared" si="6"/>
        <v>5.0764694872569389E-3</v>
      </c>
      <c r="I29" s="326">
        <f t="shared" ca="1" si="7"/>
        <v>1.2797580218987395E-3</v>
      </c>
      <c r="J29" s="326">
        <f t="shared" ca="1" si="7"/>
        <v>2.9402334239959248E-4</v>
      </c>
      <c r="K29" s="326">
        <f t="shared" ca="1" si="7"/>
        <v>6.9335400367282797E-5</v>
      </c>
      <c r="L29" s="326">
        <f t="shared" ca="1" si="7"/>
        <v>1.5879549686309445E-5</v>
      </c>
      <c r="M29" s="326">
        <f t="shared" ca="1" si="7"/>
        <v>3.7886437309615828E-6</v>
      </c>
    </row>
    <row r="30" spans="2:13" ht="15" customHeight="1" x14ac:dyDescent="0.35">
      <c r="B30" s="28" t="s">
        <v>827</v>
      </c>
      <c r="C30" s="49" t="s">
        <v>147</v>
      </c>
      <c r="D30" s="326">
        <f t="shared" si="6"/>
        <v>8.2016806722689073E-2</v>
      </c>
      <c r="E30" s="326">
        <f t="shared" si="6"/>
        <v>0.14095449500554938</v>
      </c>
      <c r="F30" s="326">
        <f t="shared" si="6"/>
        <v>3.2781228433402345E-3</v>
      </c>
      <c r="G30" s="326">
        <f t="shared" si="6"/>
        <v>9.3610526401200541E-4</v>
      </c>
      <c r="H30" s="326">
        <f t="shared" si="6"/>
        <v>1.3268424300489043E-4</v>
      </c>
      <c r="I30" s="326">
        <f t="shared" ca="1" si="7"/>
        <v>3.3449176596316622E-5</v>
      </c>
      <c r="J30" s="326">
        <f t="shared" ca="1" si="7"/>
        <v>7.6849205358147122E-6</v>
      </c>
      <c r="K30" s="326">
        <f t="shared" ca="1" si="7"/>
        <v>1.8122270082125461E-6</v>
      </c>
      <c r="L30" s="326">
        <f t="shared" ca="1" si="7"/>
        <v>4.1504554192149966E-7</v>
      </c>
      <c r="M30" s="326">
        <f t="shared" ca="1" si="7"/>
        <v>9.9024199144648221E-8</v>
      </c>
    </row>
    <row r="31" spans="2:13" ht="15" customHeight="1" x14ac:dyDescent="0.35">
      <c r="B31" s="28" t="s">
        <v>224</v>
      </c>
      <c r="C31" s="49" t="s">
        <v>147</v>
      </c>
      <c r="D31" s="326">
        <f t="shared" si="6"/>
        <v>3.2605042016806723E-2</v>
      </c>
      <c r="E31" s="326">
        <f t="shared" si="6"/>
        <v>1.3952750911685428E-2</v>
      </c>
      <c r="F31" s="326">
        <f t="shared" si="6"/>
        <v>1.043823326432022E-2</v>
      </c>
      <c r="G31" s="326">
        <f t="shared" si="6"/>
        <v>5.198544424643313E-3</v>
      </c>
      <c r="H31" s="326">
        <f t="shared" si="6"/>
        <v>9.8605147629751665E-3</v>
      </c>
      <c r="I31" s="326">
        <f t="shared" ca="1" si="7"/>
        <v>4.9741082225896859E-3</v>
      </c>
      <c r="J31" s="326">
        <f t="shared" ca="1" si="7"/>
        <v>2.2867502847901157E-3</v>
      </c>
      <c r="K31" s="326">
        <f t="shared" ca="1" si="7"/>
        <v>1.0790498813053407E-3</v>
      </c>
      <c r="L31" s="326">
        <f t="shared" ca="1" si="7"/>
        <v>4.9450904335858513E-4</v>
      </c>
      <c r="M31" s="326">
        <f t="shared" ca="1" si="7"/>
        <v>2.3608553880223742E-4</v>
      </c>
    </row>
    <row r="32" spans="2:13" ht="15" customHeight="1" x14ac:dyDescent="0.35">
      <c r="B32" s="58" t="s">
        <v>158</v>
      </c>
      <c r="C32" s="325" t="s">
        <v>147</v>
      </c>
      <c r="D32" s="324">
        <f t="shared" ref="D32:M32" si="8">D22+D25+D28+D29+D30+D31</f>
        <v>1</v>
      </c>
      <c r="E32" s="324">
        <f t="shared" si="8"/>
        <v>0.99999999999999989</v>
      </c>
      <c r="F32" s="324">
        <f t="shared" si="8"/>
        <v>1</v>
      </c>
      <c r="G32" s="324">
        <f t="shared" si="8"/>
        <v>1</v>
      </c>
      <c r="H32" s="324">
        <f t="shared" si="8"/>
        <v>1</v>
      </c>
      <c r="I32" s="324">
        <f t="shared" ca="1" si="8"/>
        <v>0.99999999999999989</v>
      </c>
      <c r="J32" s="324">
        <f t="shared" ca="1" si="8"/>
        <v>0.99999999999999989</v>
      </c>
      <c r="K32" s="324">
        <f t="shared" ca="1" si="8"/>
        <v>1</v>
      </c>
      <c r="L32" s="324">
        <f t="shared" ca="1" si="8"/>
        <v>1</v>
      </c>
      <c r="M32" s="324">
        <f t="shared" ca="1" si="8"/>
        <v>1</v>
      </c>
    </row>
    <row r="33" spans="2:13" ht="15" customHeight="1" x14ac:dyDescent="0.35">
      <c r="B33" s="15"/>
      <c r="C33" s="16"/>
      <c r="D33" s="97"/>
      <c r="E33" s="97"/>
      <c r="F33" s="97"/>
      <c r="G33" s="97"/>
      <c r="H33" s="97"/>
      <c r="I33" s="17"/>
      <c r="J33" s="17"/>
      <c r="K33" s="17"/>
      <c r="L33" s="17"/>
      <c r="M33" s="17"/>
    </row>
    <row r="34" spans="2:13" ht="15" customHeight="1" x14ac:dyDescent="0.35">
      <c r="B34" s="375" t="s">
        <v>826</v>
      </c>
      <c r="C34" s="376"/>
      <c r="D34" s="377"/>
      <c r="E34" s="377"/>
      <c r="F34" s="377"/>
      <c r="G34" s="377"/>
      <c r="H34" s="377"/>
      <c r="I34" s="377"/>
      <c r="J34" s="377"/>
      <c r="K34" s="377"/>
      <c r="L34" s="377"/>
      <c r="M34" s="377"/>
    </row>
    <row r="35" spans="2:13" ht="15" customHeight="1" x14ac:dyDescent="0.35">
      <c r="B35" s="2" t="s">
        <v>811</v>
      </c>
      <c r="C35" s="119" t="s">
        <v>23</v>
      </c>
      <c r="D35" s="101">
        <v>448600</v>
      </c>
      <c r="E35" s="101">
        <v>641900</v>
      </c>
      <c r="F35" s="101">
        <v>1140000</v>
      </c>
      <c r="G35" s="101">
        <v>1801300</v>
      </c>
      <c r="H35" s="101">
        <v>2185200</v>
      </c>
      <c r="I35" s="64">
        <v>2622240</v>
      </c>
      <c r="J35" s="64">
        <v>3015576</v>
      </c>
      <c r="K35" s="64">
        <v>3317133.6</v>
      </c>
      <c r="L35" s="64">
        <v>3814703.6399999997</v>
      </c>
      <c r="M35" s="64">
        <v>4196174.0039999997</v>
      </c>
    </row>
    <row r="36" spans="2:13" ht="15" customHeight="1" x14ac:dyDescent="0.35">
      <c r="B36" s="131" t="s">
        <v>798</v>
      </c>
      <c r="C36" s="119" t="s">
        <v>147</v>
      </c>
      <c r="D36" s="305"/>
      <c r="E36" s="305">
        <v>0.43089612126616128</v>
      </c>
      <c r="F36" s="305">
        <v>0.77597756659915884</v>
      </c>
      <c r="G36" s="305">
        <v>0.58008771929824565</v>
      </c>
      <c r="H36" s="305">
        <v>0.21312385499361564</v>
      </c>
      <c r="I36" s="311">
        <f ca="1">OFFSET(I36,Case_Number,0)</f>
        <v>0.15</v>
      </c>
      <c r="J36" s="311">
        <f ca="1">OFFSET(J36,Case_Number,0)</f>
        <v>0.1</v>
      </c>
      <c r="K36" s="311">
        <f ca="1">OFFSET(K36,Case_Number,0)</f>
        <v>0.05</v>
      </c>
      <c r="L36" s="311">
        <f ca="1">OFFSET(L36,Case_Number,0)</f>
        <v>0.04</v>
      </c>
      <c r="M36" s="311">
        <f ca="1">OFFSET(M36,Case_Number,0)</f>
        <v>0.03</v>
      </c>
    </row>
    <row r="37" spans="2:13" ht="15" customHeight="1" x14ac:dyDescent="0.35">
      <c r="B37" s="156" t="s">
        <v>195</v>
      </c>
      <c r="C37" s="119"/>
      <c r="D37" s="305"/>
      <c r="E37" s="305"/>
      <c r="F37" s="305"/>
      <c r="G37" s="305"/>
      <c r="H37" s="305"/>
      <c r="I37" s="218">
        <v>0.15</v>
      </c>
      <c r="J37" s="218">
        <v>0.1</v>
      </c>
      <c r="K37" s="218">
        <v>0.05</v>
      </c>
      <c r="L37" s="218">
        <v>0.04</v>
      </c>
      <c r="M37" s="218">
        <v>0.03</v>
      </c>
    </row>
    <row r="38" spans="2:13" ht="15" customHeight="1" x14ac:dyDescent="0.35">
      <c r="B38" s="156" t="s">
        <v>196</v>
      </c>
      <c r="C38" s="119"/>
      <c r="D38" s="305"/>
      <c r="E38" s="305"/>
      <c r="F38" s="305"/>
      <c r="G38" s="305"/>
      <c r="H38" s="305"/>
      <c r="I38" s="218">
        <v>0.3</v>
      </c>
      <c r="J38" s="218">
        <v>0.3</v>
      </c>
      <c r="K38" s="218">
        <v>0.3</v>
      </c>
      <c r="L38" s="218">
        <v>0.25</v>
      </c>
      <c r="M38" s="218">
        <v>0.15</v>
      </c>
    </row>
    <row r="39" spans="2:13" ht="15" customHeight="1" x14ac:dyDescent="0.35">
      <c r="B39" s="156" t="s">
        <v>197</v>
      </c>
      <c r="C39" s="119"/>
      <c r="D39" s="305"/>
      <c r="E39" s="305"/>
      <c r="F39" s="305"/>
      <c r="G39" s="305"/>
      <c r="H39" s="305"/>
      <c r="I39" s="218">
        <v>0.1</v>
      </c>
      <c r="J39" s="218">
        <v>0.08</v>
      </c>
      <c r="K39" s="218">
        <v>0.05</v>
      </c>
      <c r="L39" s="218">
        <v>0.03</v>
      </c>
      <c r="M39" s="218">
        <v>0.02</v>
      </c>
    </row>
    <row r="40" spans="2:13" customFormat="1" ht="15" customHeight="1" x14ac:dyDescent="0.35"/>
    <row r="41" spans="2:13" ht="15" customHeight="1" x14ac:dyDescent="0.35">
      <c r="B41" s="2" t="s">
        <v>1086</v>
      </c>
      <c r="C41" s="1" t="s">
        <v>23</v>
      </c>
      <c r="D41" s="356">
        <v>0.36892554614355771</v>
      </c>
      <c r="E41" s="356">
        <v>0.59090200965882533</v>
      </c>
      <c r="F41" s="356">
        <v>0.72938596491228069</v>
      </c>
      <c r="G41" s="356">
        <v>0.90940765003053348</v>
      </c>
      <c r="H41" s="356">
        <v>0.82017755811824999</v>
      </c>
      <c r="I41" s="357">
        <v>0.8</v>
      </c>
      <c r="J41" s="357">
        <f>+I41</f>
        <v>0.8</v>
      </c>
      <c r="K41" s="357">
        <f t="shared" ref="K41:M41" si="9">+J41</f>
        <v>0.8</v>
      </c>
      <c r="L41" s="357">
        <f t="shared" si="9"/>
        <v>0.8</v>
      </c>
      <c r="M41" s="357">
        <f t="shared" si="9"/>
        <v>0.8</v>
      </c>
    </row>
    <row r="42" spans="2:13" ht="15" customHeight="1" x14ac:dyDescent="0.35">
      <c r="C42" s="119"/>
      <c r="D42" s="101"/>
      <c r="E42" s="101"/>
      <c r="F42" s="101"/>
      <c r="G42" s="101"/>
      <c r="H42" s="101"/>
    </row>
    <row r="43" spans="2:13" ht="15" customHeight="1" x14ac:dyDescent="0.35">
      <c r="B43" s="375" t="s">
        <v>825</v>
      </c>
      <c r="C43" s="376"/>
      <c r="D43" s="377"/>
      <c r="E43" s="377"/>
      <c r="F43" s="377"/>
      <c r="G43" s="377"/>
      <c r="H43" s="377"/>
      <c r="I43" s="377"/>
      <c r="J43" s="377"/>
      <c r="K43" s="377"/>
      <c r="L43" s="377"/>
      <c r="M43" s="377"/>
    </row>
    <row r="44" spans="2:13" ht="15" customHeight="1" x14ac:dyDescent="0.35">
      <c r="B44" s="2" t="s">
        <v>811</v>
      </c>
      <c r="C44" s="119" t="s">
        <v>23</v>
      </c>
      <c r="D44" s="101">
        <v>448600</v>
      </c>
      <c r="E44" s="101">
        <v>641900</v>
      </c>
      <c r="F44" s="101">
        <v>1140000</v>
      </c>
      <c r="G44" s="101">
        <v>1801300</v>
      </c>
      <c r="H44" s="101">
        <v>2185200</v>
      </c>
      <c r="I44" s="64">
        <v>2622240</v>
      </c>
      <c r="J44" s="64">
        <v>3146688</v>
      </c>
      <c r="K44" s="64">
        <v>3776025.5999999996</v>
      </c>
      <c r="L44" s="64">
        <v>4342429.4399999995</v>
      </c>
      <c r="M44" s="64">
        <v>4776672.3839999996</v>
      </c>
    </row>
    <row r="45" spans="2:13" ht="15" customHeight="1" x14ac:dyDescent="0.35">
      <c r="B45" s="131" t="s">
        <v>798</v>
      </c>
      <c r="C45" s="119" t="s">
        <v>147</v>
      </c>
      <c r="D45" s="305"/>
      <c r="E45" s="305">
        <v>0.43089612126616128</v>
      </c>
      <c r="F45" s="305">
        <v>0.77597756659915884</v>
      </c>
      <c r="G45" s="305">
        <v>0.58008771929824565</v>
      </c>
      <c r="H45" s="305">
        <v>0.21312385499361564</v>
      </c>
      <c r="I45" s="311">
        <f ca="1">OFFSET(I45,Case_Number,0)</f>
        <v>0.15</v>
      </c>
      <c r="J45" s="311">
        <f ca="1">OFFSET(J45,Case_Number,0)</f>
        <v>0.1</v>
      </c>
      <c r="K45" s="311">
        <f ca="1">OFFSET(K45,Case_Number,0)</f>
        <v>0.05</v>
      </c>
      <c r="L45" s="311">
        <f ca="1">OFFSET(L45,Case_Number,0)</f>
        <v>0.04</v>
      </c>
      <c r="M45" s="311">
        <f ca="1">OFFSET(M45,Case_Number,0)</f>
        <v>0.03</v>
      </c>
    </row>
    <row r="46" spans="2:13" ht="15" customHeight="1" x14ac:dyDescent="0.35">
      <c r="B46" s="131"/>
      <c r="C46" s="119"/>
      <c r="D46" s="305"/>
      <c r="E46" s="305"/>
      <c r="F46" s="305"/>
      <c r="G46" s="305"/>
      <c r="H46" s="305"/>
      <c r="I46" s="218">
        <v>0.15</v>
      </c>
      <c r="J46" s="218">
        <v>0.1</v>
      </c>
      <c r="K46" s="218">
        <v>0.05</v>
      </c>
      <c r="L46" s="218">
        <v>0.04</v>
      </c>
      <c r="M46" s="218">
        <v>0.03</v>
      </c>
    </row>
    <row r="47" spans="2:13" ht="15" customHeight="1" x14ac:dyDescent="0.35">
      <c r="B47" s="131"/>
      <c r="C47" s="119"/>
      <c r="D47" s="305"/>
      <c r="E47" s="305"/>
      <c r="F47" s="305"/>
      <c r="G47" s="305"/>
      <c r="H47" s="305"/>
      <c r="I47" s="218">
        <v>0.3</v>
      </c>
      <c r="J47" s="218">
        <v>0.3</v>
      </c>
      <c r="K47" s="218">
        <v>0.3</v>
      </c>
      <c r="L47" s="218">
        <v>0.25</v>
      </c>
      <c r="M47" s="218">
        <v>0.15</v>
      </c>
    </row>
    <row r="48" spans="2:13" ht="15" customHeight="1" x14ac:dyDescent="0.35">
      <c r="B48" s="131"/>
      <c r="C48" s="119"/>
      <c r="D48" s="305"/>
      <c r="E48" s="305"/>
      <c r="F48" s="305"/>
      <c r="G48" s="305"/>
      <c r="H48" s="305"/>
      <c r="I48" s="218">
        <v>0.1</v>
      </c>
      <c r="J48" s="218">
        <v>0.08</v>
      </c>
      <c r="K48" s="218">
        <v>0.05</v>
      </c>
      <c r="L48" s="218">
        <v>0.03</v>
      </c>
      <c r="M48" s="218">
        <v>0.02</v>
      </c>
    </row>
    <row r="49" spans="2:13" customFormat="1" ht="15" customHeight="1" x14ac:dyDescent="0.35"/>
    <row r="50" spans="2:13" ht="15" customHeight="1" x14ac:dyDescent="0.35">
      <c r="B50" s="2" t="s">
        <v>1087</v>
      </c>
      <c r="C50" s="1" t="s">
        <v>23</v>
      </c>
      <c r="D50" s="356">
        <v>0.1963887650468123</v>
      </c>
      <c r="E50" s="356">
        <v>0.19411123227917121</v>
      </c>
      <c r="F50" s="356">
        <v>0.16649122807017544</v>
      </c>
      <c r="G50" s="356">
        <v>0.2469177816021762</v>
      </c>
      <c r="H50" s="356">
        <v>0.2469177816021762</v>
      </c>
      <c r="I50" s="357">
        <v>0.2</v>
      </c>
      <c r="J50" s="357">
        <v>0.2</v>
      </c>
      <c r="K50" s="357">
        <v>0.2</v>
      </c>
      <c r="L50" s="357">
        <v>0.2</v>
      </c>
      <c r="M50" s="357">
        <v>0.2</v>
      </c>
    </row>
    <row r="51" spans="2:13" ht="15" customHeight="1" x14ac:dyDescent="0.35">
      <c r="C51" s="119"/>
      <c r="D51" s="101"/>
      <c r="E51" s="101"/>
      <c r="F51" s="101"/>
      <c r="G51" s="101"/>
      <c r="H51" s="101"/>
    </row>
    <row r="52" spans="2:13" ht="15" customHeight="1" x14ac:dyDescent="0.35">
      <c r="B52" s="375" t="s">
        <v>824</v>
      </c>
      <c r="C52" s="376"/>
      <c r="D52" s="377"/>
      <c r="E52" s="377"/>
      <c r="F52" s="377"/>
      <c r="G52" s="377"/>
      <c r="H52" s="377"/>
      <c r="I52" s="377"/>
      <c r="J52" s="377"/>
      <c r="K52" s="377"/>
      <c r="L52" s="377"/>
      <c r="M52" s="377"/>
    </row>
    <row r="53" spans="2:13" ht="15" customHeight="1" x14ac:dyDescent="0.35">
      <c r="B53" s="2" t="s">
        <v>798</v>
      </c>
      <c r="C53" s="119"/>
      <c r="D53" s="101"/>
      <c r="E53" s="323">
        <f>(E14/D14)-1</f>
        <v>1.4186046511627906</v>
      </c>
      <c r="F53" s="323">
        <f>(F14/E14)-1</f>
        <v>1.2788461538461537</v>
      </c>
      <c r="G53" s="323">
        <f>(G14/F14)-1</f>
        <v>-0.1989029535864979</v>
      </c>
      <c r="H53" s="323">
        <f>(H14/G14)-1</f>
        <v>-0.27857368587380171</v>
      </c>
      <c r="I53" s="311">
        <f ca="1">OFFSET(I53,Case_Number,0)</f>
        <v>-0.2</v>
      </c>
      <c r="J53" s="311">
        <f ca="1">OFFSET(J53,Case_Number,0)</f>
        <v>-0.2</v>
      </c>
      <c r="K53" s="311">
        <f ca="1">OFFSET(K53,Case_Number,0)</f>
        <v>-0.2</v>
      </c>
      <c r="L53" s="311">
        <f ca="1">OFFSET(L53,Case_Number,0)</f>
        <v>-0.2</v>
      </c>
      <c r="M53" s="311">
        <f ca="1">OFFSET(M53,Case_Number,0)</f>
        <v>-0.2</v>
      </c>
    </row>
    <row r="54" spans="2:13" ht="15" customHeight="1" x14ac:dyDescent="0.35">
      <c r="B54" s="131" t="s">
        <v>195</v>
      </c>
      <c r="C54" s="119"/>
      <c r="D54" s="101"/>
      <c r="E54" s="101"/>
      <c r="F54" s="101"/>
      <c r="G54" s="101"/>
      <c r="H54" s="101"/>
      <c r="I54" s="322">
        <v>-0.2</v>
      </c>
      <c r="J54" s="322">
        <v>-0.2</v>
      </c>
      <c r="K54" s="322">
        <v>-0.2</v>
      </c>
      <c r="L54" s="322">
        <v>-0.2</v>
      </c>
      <c r="M54" s="322">
        <v>-0.2</v>
      </c>
    </row>
    <row r="55" spans="2:13" ht="15" customHeight="1" x14ac:dyDescent="0.35">
      <c r="B55" s="131" t="s">
        <v>196</v>
      </c>
      <c r="D55" s="101"/>
      <c r="E55" s="101"/>
      <c r="F55" s="101"/>
      <c r="G55" s="101"/>
      <c r="H55" s="101"/>
      <c r="I55" s="322">
        <v>-0.1</v>
      </c>
      <c r="J55" s="322">
        <v>-0.1</v>
      </c>
      <c r="K55" s="322">
        <v>-0.1</v>
      </c>
      <c r="L55" s="322">
        <v>-0.1</v>
      </c>
      <c r="M55" s="322">
        <v>-0.1</v>
      </c>
    </row>
    <row r="56" spans="2:13" ht="15" customHeight="1" x14ac:dyDescent="0.35">
      <c r="B56" s="131" t="s">
        <v>197</v>
      </c>
      <c r="D56" s="101"/>
      <c r="E56" s="101"/>
      <c r="F56" s="101"/>
      <c r="G56" s="101"/>
      <c r="H56" s="101"/>
      <c r="I56" s="322">
        <v>-0.3</v>
      </c>
      <c r="J56" s="322">
        <v>-0.3</v>
      </c>
      <c r="K56" s="322">
        <v>-0.3</v>
      </c>
      <c r="L56" s="322">
        <v>-0.3</v>
      </c>
      <c r="M56" s="322">
        <v>-0.3</v>
      </c>
    </row>
    <row r="57" spans="2:13" ht="15" customHeight="1" x14ac:dyDescent="0.35">
      <c r="C57" s="119"/>
      <c r="D57" s="101"/>
      <c r="E57" s="101"/>
      <c r="F57" s="101"/>
      <c r="G57" s="101"/>
      <c r="H57" s="101"/>
    </row>
    <row r="58" spans="2:13" ht="15" customHeight="1" x14ac:dyDescent="0.35">
      <c r="B58" s="375" t="s">
        <v>823</v>
      </c>
      <c r="C58" s="376"/>
      <c r="D58" s="377"/>
      <c r="E58" s="377"/>
      <c r="F58" s="377"/>
      <c r="G58" s="377"/>
      <c r="H58" s="377"/>
      <c r="I58" s="377"/>
      <c r="J58" s="377"/>
      <c r="K58" s="377"/>
      <c r="L58" s="377"/>
      <c r="M58" s="377"/>
    </row>
    <row r="59" spans="2:13" ht="15" customHeight="1" x14ac:dyDescent="0.35">
      <c r="B59" s="2" t="s">
        <v>798</v>
      </c>
      <c r="E59" s="323">
        <f>(E14/D14)-1</f>
        <v>1.4186046511627906</v>
      </c>
      <c r="F59" s="323">
        <f>(F14/E14)-1</f>
        <v>1.2788461538461537</v>
      </c>
      <c r="G59" s="323">
        <f>(G14/F14)-1</f>
        <v>-0.1989029535864979</v>
      </c>
      <c r="H59" s="323">
        <f>(H14/G14)-1</f>
        <v>-0.27857368587380171</v>
      </c>
      <c r="I59" s="322">
        <f>AVERAGE(G59:H59)</f>
        <v>-0.23873831973014981</v>
      </c>
      <c r="J59" s="322">
        <f>I59</f>
        <v>-0.23873831973014981</v>
      </c>
      <c r="K59" s="322">
        <f>J59</f>
        <v>-0.23873831973014981</v>
      </c>
      <c r="L59" s="322">
        <f>K59</f>
        <v>-0.23873831973014981</v>
      </c>
      <c r="M59" s="322">
        <f>L59</f>
        <v>-0.23873831973014981</v>
      </c>
    </row>
    <row r="61" spans="2:13" ht="15" customHeight="1" x14ac:dyDescent="0.35">
      <c r="B61" s="375" t="s">
        <v>822</v>
      </c>
      <c r="C61" s="376"/>
      <c r="D61" s="377"/>
      <c r="E61" s="377"/>
      <c r="F61" s="377"/>
      <c r="G61" s="377"/>
      <c r="H61" s="377"/>
      <c r="I61" s="377"/>
      <c r="J61" s="377"/>
      <c r="K61" s="377"/>
      <c r="L61" s="377"/>
      <c r="M61" s="377"/>
    </row>
    <row r="62" spans="2:13" ht="15" customHeight="1" x14ac:dyDescent="0.35">
      <c r="B62" s="2" t="s">
        <v>798</v>
      </c>
      <c r="E62" s="323">
        <f>(E15/D15)-1</f>
        <v>2.6434426229508197</v>
      </c>
      <c r="F62" s="323">
        <f>(F15/E15)-1</f>
        <v>-0.95725534308211468</v>
      </c>
      <c r="G62" s="323">
        <f>(G15/F15)-1</f>
        <v>-0.42315789473684207</v>
      </c>
      <c r="H62" s="323">
        <f>(H15/G15)-1</f>
        <v>-0.83667883211678828</v>
      </c>
      <c r="I62" s="322">
        <f>AVERAGE(F62:H62)</f>
        <v>-0.73903068997858179</v>
      </c>
      <c r="J62" s="322">
        <f>I62</f>
        <v>-0.73903068997858179</v>
      </c>
      <c r="K62" s="322">
        <f>J62</f>
        <v>-0.73903068997858179</v>
      </c>
      <c r="L62" s="322">
        <f>K62</f>
        <v>-0.73903068997858179</v>
      </c>
      <c r="M62" s="322">
        <f>L62</f>
        <v>-0.73903068997858179</v>
      </c>
    </row>
    <row r="64" spans="2:13" ht="15" customHeight="1" x14ac:dyDescent="0.35">
      <c r="B64" s="375" t="s">
        <v>799</v>
      </c>
      <c r="C64" s="376"/>
      <c r="D64" s="377"/>
      <c r="E64" s="377"/>
      <c r="F64" s="377"/>
      <c r="G64" s="377"/>
      <c r="H64" s="377"/>
      <c r="I64" s="377"/>
      <c r="J64" s="377"/>
      <c r="K64" s="377"/>
      <c r="L64" s="377"/>
      <c r="M64" s="377"/>
    </row>
    <row r="65" spans="2:13" ht="15" customHeight="1" x14ac:dyDescent="0.35">
      <c r="B65" s="2" t="s">
        <v>798</v>
      </c>
      <c r="E65" s="323">
        <f>(E16/D16)-1</f>
        <v>-9.2783505154639179E-2</v>
      </c>
      <c r="F65" s="323">
        <f>(F16/E16)-1</f>
        <v>0.375</v>
      </c>
      <c r="G65" s="323">
        <f>(G16/F16)-1</f>
        <v>6.0330578512397537E-3</v>
      </c>
      <c r="H65" s="323">
        <f>(H16/G16)-1</f>
        <v>1.1855746323831431</v>
      </c>
      <c r="I65" s="322">
        <f>AVERAGE(F65:H65)</f>
        <v>0.52220256341146098</v>
      </c>
      <c r="J65" s="322">
        <f>I65</f>
        <v>0.52220256341146098</v>
      </c>
      <c r="K65" s="322">
        <f>J65</f>
        <v>0.52220256341146098</v>
      </c>
      <c r="L65" s="322">
        <f>K65</f>
        <v>0.52220256341146098</v>
      </c>
      <c r="M65" s="322">
        <f>L65</f>
        <v>0.52220256341146098</v>
      </c>
    </row>
  </sheetData>
  <mergeCells count="1">
    <mergeCell ref="O2:P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A3BCE-391C-444F-9A1B-5D9DA4FCF99C}">
  <sheetPr>
    <tabColor rgb="FF0000FF"/>
  </sheetPr>
  <dimension ref="B1:K158"/>
  <sheetViews>
    <sheetView showGridLines="0" zoomScale="70" zoomScaleNormal="70" workbookViewId="0">
      <pane xSplit="3" ySplit="3" topLeftCell="D4" activePane="bottomRight" state="frozen"/>
      <selection pane="topRight" activeCell="D1" sqref="D1"/>
      <selection pane="bottomLeft" activeCell="A4" sqref="A4"/>
      <selection pane="bottomRight" activeCell="D4" sqref="D4"/>
    </sheetView>
  </sheetViews>
  <sheetFormatPr defaultColWidth="9.08984375" defaultRowHeight="15" customHeight="1" x14ac:dyDescent="0.35"/>
  <cols>
    <col min="1" max="1" width="1.7265625" style="575" customWidth="1"/>
    <col min="2" max="2" width="58.7265625" style="575" customWidth="1"/>
    <col min="3" max="3" width="16.81640625" style="574" bestFit="1" customWidth="1"/>
    <col min="4" max="11" width="11.6328125" style="575" customWidth="1"/>
    <col min="12" max="16384" width="9.08984375" style="575"/>
  </cols>
  <sheetData>
    <row r="1" spans="2:11" ht="10.5" x14ac:dyDescent="0.35">
      <c r="B1" s="619" t="s">
        <v>20</v>
      </c>
      <c r="F1" s="576"/>
      <c r="G1" s="577">
        <v>1</v>
      </c>
      <c r="H1" s="577">
        <v>2</v>
      </c>
      <c r="I1" s="577">
        <v>3</v>
      </c>
      <c r="J1" s="577">
        <v>4</v>
      </c>
      <c r="K1" s="577">
        <v>5</v>
      </c>
    </row>
    <row r="2" spans="2:11" ht="13.5" x14ac:dyDescent="0.35">
      <c r="B2" s="592" t="s">
        <v>0</v>
      </c>
      <c r="C2" s="593"/>
      <c r="D2" s="572" t="s">
        <v>1</v>
      </c>
      <c r="E2" s="572"/>
      <c r="F2" s="572"/>
      <c r="G2" s="571" t="s">
        <v>2</v>
      </c>
      <c r="H2" s="571"/>
      <c r="I2" s="571"/>
      <c r="J2" s="571"/>
      <c r="K2" s="571"/>
    </row>
    <row r="3" spans="2:11" ht="10.5" x14ac:dyDescent="0.35">
      <c r="B3" s="578"/>
      <c r="C3" s="579" t="s">
        <v>4</v>
      </c>
      <c r="D3" s="580">
        <v>2017</v>
      </c>
      <c r="E3" s="580">
        <f t="shared" ref="E3:K3" si="0">D3+1</f>
        <v>2018</v>
      </c>
      <c r="F3" s="580">
        <f t="shared" si="0"/>
        <v>2019</v>
      </c>
      <c r="G3" s="581">
        <f t="shared" si="0"/>
        <v>2020</v>
      </c>
      <c r="H3" s="581">
        <f t="shared" si="0"/>
        <v>2021</v>
      </c>
      <c r="I3" s="581">
        <f t="shared" si="0"/>
        <v>2022</v>
      </c>
      <c r="J3" s="581">
        <f t="shared" si="0"/>
        <v>2023</v>
      </c>
      <c r="K3" s="581">
        <f t="shared" si="0"/>
        <v>2024</v>
      </c>
    </row>
    <row r="4" spans="2:11" ht="10" x14ac:dyDescent="0.35"/>
    <row r="5" spans="2:11" ht="10" x14ac:dyDescent="0.35"/>
    <row r="6" spans="2:11" ht="10.5" x14ac:dyDescent="0.35">
      <c r="B6" s="594"/>
      <c r="C6" s="595"/>
      <c r="D6" s="596"/>
      <c r="E6" s="596"/>
      <c r="F6" s="596"/>
      <c r="G6" s="596"/>
      <c r="H6" s="596"/>
      <c r="I6" s="596"/>
      <c r="J6" s="596"/>
      <c r="K6" s="596"/>
    </row>
    <row r="7" spans="2:11" ht="10" x14ac:dyDescent="0.35"/>
    <row r="8" spans="2:11" ht="15" customHeight="1" x14ac:dyDescent="0.35">
      <c r="B8" s="594" t="s">
        <v>505</v>
      </c>
      <c r="C8" s="611"/>
      <c r="D8" s="269"/>
      <c r="E8" s="269"/>
      <c r="F8" s="269"/>
      <c r="G8" s="269"/>
      <c r="H8" s="269"/>
      <c r="I8" s="269"/>
      <c r="J8" s="269"/>
      <c r="K8" s="269"/>
    </row>
    <row r="9" spans="2:11" ht="15" customHeight="1" x14ac:dyDescent="0.35">
      <c r="B9" s="582" t="s">
        <v>504</v>
      </c>
      <c r="C9" s="583" t="s">
        <v>5</v>
      </c>
      <c r="D9" s="601">
        <v>2.6599999999999999E-2</v>
      </c>
      <c r="E9" s="97"/>
      <c r="F9" s="97"/>
      <c r="G9" s="93"/>
      <c r="H9" s="93"/>
      <c r="I9" s="93"/>
      <c r="J9" s="93"/>
      <c r="K9" s="93"/>
    </row>
    <row r="10" spans="2:11" ht="15" customHeight="1" x14ac:dyDescent="0.35">
      <c r="B10" s="582" t="s">
        <v>503</v>
      </c>
      <c r="C10" s="583" t="s">
        <v>5</v>
      </c>
      <c r="D10" s="601">
        <v>5.3999999999999999E-2</v>
      </c>
      <c r="E10" s="97"/>
      <c r="F10" s="97"/>
      <c r="G10" s="93"/>
      <c r="H10" s="93"/>
      <c r="I10" s="93"/>
      <c r="J10" s="93"/>
      <c r="K10" s="93"/>
    </row>
    <row r="11" spans="2:11" ht="15" customHeight="1" x14ac:dyDescent="0.35">
      <c r="B11" s="575" t="s">
        <v>502</v>
      </c>
      <c r="D11" s="597">
        <f>+D9+D10*D17</f>
        <v>8.0600000000000005E-2</v>
      </c>
    </row>
    <row r="13" spans="2:11" ht="15" customHeight="1" x14ac:dyDescent="0.35">
      <c r="B13" s="575" t="s">
        <v>501</v>
      </c>
      <c r="C13" s="583" t="s">
        <v>5</v>
      </c>
      <c r="D13" s="601">
        <v>5.5E-2</v>
      </c>
    </row>
    <row r="14" spans="2:11" ht="15" customHeight="1" x14ac:dyDescent="0.35">
      <c r="B14" s="575" t="s">
        <v>500</v>
      </c>
      <c r="C14" s="583" t="s">
        <v>5</v>
      </c>
      <c r="D14" s="598">
        <f>+Tax_Rate</f>
        <v>0.25</v>
      </c>
      <c r="E14" s="591"/>
      <c r="F14" s="591"/>
    </row>
    <row r="15" spans="2:11" ht="15" customHeight="1" x14ac:dyDescent="0.35">
      <c r="B15" s="575" t="s">
        <v>499</v>
      </c>
      <c r="C15" s="583" t="s">
        <v>5</v>
      </c>
      <c r="D15" s="597">
        <f>+(1-D14)*D13</f>
        <v>4.1250000000000002E-2</v>
      </c>
      <c r="E15" s="591"/>
      <c r="F15" s="591"/>
    </row>
    <row r="16" spans="2:11" ht="15" customHeight="1" x14ac:dyDescent="0.35">
      <c r="D16" s="598"/>
      <c r="E16" s="591"/>
      <c r="F16" s="591"/>
    </row>
    <row r="17" spans="2:11" ht="15" customHeight="1" x14ac:dyDescent="0.35">
      <c r="B17" s="575" t="s">
        <v>498</v>
      </c>
      <c r="C17" s="574" t="s">
        <v>205</v>
      </c>
      <c r="D17" s="600">
        <v>1</v>
      </c>
      <c r="E17" s="591"/>
      <c r="F17" s="591"/>
    </row>
    <row r="18" spans="2:11" ht="15" customHeight="1" x14ac:dyDescent="0.35">
      <c r="D18" s="591"/>
      <c r="E18" s="591"/>
      <c r="F18" s="591"/>
    </row>
    <row r="19" spans="2:11" ht="15" customHeight="1" x14ac:dyDescent="0.35">
      <c r="B19" s="575" t="s">
        <v>497</v>
      </c>
      <c r="C19" s="574" t="s">
        <v>23</v>
      </c>
      <c r="D19" s="591">
        <f>+'[2]3FS'!F73</f>
        <v>136500</v>
      </c>
      <c r="E19" s="591"/>
      <c r="F19" s="591"/>
    </row>
    <row r="20" spans="2:11" ht="15" customHeight="1" x14ac:dyDescent="0.35">
      <c r="B20" s="575" t="s">
        <v>496</v>
      </c>
      <c r="C20" s="574" t="s">
        <v>157</v>
      </c>
      <c r="D20" s="608">
        <f>+Investors!F26</f>
        <v>65.885100585270308</v>
      </c>
      <c r="E20" s="591"/>
      <c r="F20" s="591"/>
    </row>
    <row r="21" spans="2:11" ht="15" customHeight="1" x14ac:dyDescent="0.35">
      <c r="B21" s="603" t="s">
        <v>495</v>
      </c>
      <c r="C21" s="574" t="s">
        <v>205</v>
      </c>
      <c r="D21" s="591">
        <f>+Investors!F15</f>
        <v>58173575</v>
      </c>
      <c r="E21" s="597"/>
      <c r="F21" s="597"/>
    </row>
    <row r="22" spans="2:11" ht="15" customHeight="1" x14ac:dyDescent="0.35">
      <c r="B22" s="603" t="s">
        <v>494</v>
      </c>
      <c r="C22" s="574" t="s">
        <v>205</v>
      </c>
      <c r="D22" s="591">
        <f>+Investors!F24</f>
        <v>20846094</v>
      </c>
      <c r="E22" s="591"/>
    </row>
    <row r="23" spans="2:11" ht="15" customHeight="1" x14ac:dyDescent="0.35">
      <c r="B23" s="575" t="s">
        <v>8</v>
      </c>
      <c r="C23" s="574" t="s">
        <v>23</v>
      </c>
      <c r="D23" s="591">
        <f>+D20*(D21+D22)/1000</f>
        <v>5206218.8402797664</v>
      </c>
      <c r="E23" s="591"/>
      <c r="F23" s="591"/>
    </row>
    <row r="24" spans="2:11" ht="15" customHeight="1" x14ac:dyDescent="0.35">
      <c r="D24" s="591"/>
      <c r="E24" s="591"/>
      <c r="F24" s="591"/>
    </row>
    <row r="25" spans="2:11" ht="15" customHeight="1" x14ac:dyDescent="0.35">
      <c r="B25" s="575" t="s">
        <v>493</v>
      </c>
      <c r="C25" s="583" t="s">
        <v>5</v>
      </c>
      <c r="D25" s="597">
        <f>+D19/(D19+D23)</f>
        <v>2.5548789685674776E-2</v>
      </c>
      <c r="F25" s="591"/>
      <c r="G25" s="591"/>
    </row>
    <row r="26" spans="2:11" ht="15" customHeight="1" x14ac:dyDescent="0.35">
      <c r="B26" s="575" t="s">
        <v>492</v>
      </c>
      <c r="C26" s="583" t="s">
        <v>5</v>
      </c>
      <c r="D26" s="597">
        <f>1-D25</f>
        <v>0.97445121031432524</v>
      </c>
      <c r="F26" s="597"/>
    </row>
    <row r="28" spans="2:11" ht="15" customHeight="1" x14ac:dyDescent="0.35">
      <c r="B28" s="575" t="s">
        <v>491</v>
      </c>
      <c r="C28" s="583" t="s">
        <v>5</v>
      </c>
      <c r="D28" s="602">
        <f>+D25*D15+D26*D11</f>
        <v>7.9594655125868705E-2</v>
      </c>
      <c r="F28" s="591"/>
    </row>
    <row r="29" spans="2:11" ht="15" customHeight="1" x14ac:dyDescent="0.35">
      <c r="B29" s="575" t="s">
        <v>509</v>
      </c>
      <c r="C29" s="583" t="s">
        <v>5</v>
      </c>
      <c r="D29" s="598">
        <v>0.03</v>
      </c>
      <c r="F29" s="591"/>
    </row>
    <row r="30" spans="2:11" ht="15" customHeight="1" x14ac:dyDescent="0.35">
      <c r="F30" s="591"/>
    </row>
    <row r="31" spans="2:11" ht="15" customHeight="1" x14ac:dyDescent="0.35">
      <c r="B31" s="594" t="s">
        <v>559</v>
      </c>
      <c r="C31" s="611"/>
      <c r="D31" s="269"/>
      <c r="E31" s="269"/>
      <c r="F31" s="269"/>
      <c r="G31" s="269"/>
      <c r="H31" s="269"/>
      <c r="I31" s="269"/>
      <c r="J31" s="269"/>
      <c r="K31" s="269"/>
    </row>
    <row r="32" spans="2:11" ht="15" customHeight="1" x14ac:dyDescent="0.35">
      <c r="B32" s="575" t="str">
        <f>+YK_3FS!B22</f>
        <v>Operting (losses)/profit</v>
      </c>
      <c r="C32" s="574" t="s">
        <v>23</v>
      </c>
      <c r="F32" s="597"/>
      <c r="G32" s="606">
        <f ca="1">+YK_3FS!G22</f>
        <v>450978.65665953851</v>
      </c>
      <c r="H32" s="606">
        <f ca="1">+YK_3FS!H22</f>
        <v>672474.46157534909</v>
      </c>
      <c r="I32" s="606">
        <f ca="1">+YK_3FS!I22</f>
        <v>974998.60719026369</v>
      </c>
      <c r="J32" s="606">
        <f ca="1">+YK_3FS!J22</f>
        <v>1352809.9106099268</v>
      </c>
      <c r="K32" s="606">
        <f ca="1">+YK_3FS!K22</f>
        <v>1818272.0972610521</v>
      </c>
    </row>
    <row r="34" spans="2:11" ht="15" customHeight="1" x14ac:dyDescent="0.35">
      <c r="B34" s="575" t="s">
        <v>490</v>
      </c>
      <c r="C34" s="574" t="s">
        <v>23</v>
      </c>
      <c r="F34" s="591"/>
      <c r="G34" s="591">
        <f ca="1">+G32*(1-$D$14)</f>
        <v>338233.99249465391</v>
      </c>
      <c r="H34" s="591">
        <f ca="1">+H32*(1-$D$14)</f>
        <v>504355.84618151182</v>
      </c>
      <c r="I34" s="591">
        <f ca="1">+I32*(1-$D$14)</f>
        <v>731248.95539269783</v>
      </c>
      <c r="J34" s="591">
        <f ca="1">+J32*(1-$D$14)</f>
        <v>1014607.432957445</v>
      </c>
      <c r="K34" s="591">
        <f ca="1">+K32*(1-$D$14)</f>
        <v>1363704.072945789</v>
      </c>
    </row>
    <row r="35" spans="2:11" ht="15" customHeight="1" x14ac:dyDescent="0.35">
      <c r="F35" s="591"/>
    </row>
    <row r="36" spans="2:11" ht="15" customHeight="1" x14ac:dyDescent="0.35">
      <c r="B36" s="575" t="str">
        <f>+YK_3FS!B92</f>
        <v>Depreciation of property, plant and equipment and Amortization of intangible assets</v>
      </c>
      <c r="C36" s="574" t="s">
        <v>23</v>
      </c>
      <c r="F36" s="591"/>
      <c r="G36" s="606">
        <f ca="1">+YK_3FS!G92</f>
        <v>11977.788397753942</v>
      </c>
      <c r="H36" s="606">
        <f ca="1">+YK_3FS!H92</f>
        <v>12883.592192240112</v>
      </c>
      <c r="I36" s="606">
        <f ca="1">+YK_3FS!I92</f>
        <v>12723.884515582493</v>
      </c>
      <c r="J36" s="606">
        <f ca="1">+YK_3FS!J92</f>
        <v>10992.317060955706</v>
      </c>
      <c r="K36" s="606">
        <f ca="1">+YK_3FS!K92</f>
        <v>13976.518925888286</v>
      </c>
    </row>
    <row r="37" spans="2:11" ht="15" customHeight="1" x14ac:dyDescent="0.35">
      <c r="B37" s="575" t="str">
        <f>+YK_3FS!B93</f>
        <v>Amortization of non-current assets</v>
      </c>
      <c r="C37" s="574" t="s">
        <v>23</v>
      </c>
      <c r="F37" s="597"/>
      <c r="G37" s="606">
        <f ca="1">+YK_3FS!G93</f>
        <v>55097.826629668132</v>
      </c>
      <c r="H37" s="606">
        <f ca="1">+YK_3FS!H93</f>
        <v>61197.062913140529</v>
      </c>
      <c r="I37" s="606">
        <f ca="1">+YK_3FS!I93</f>
        <v>63619.422577912468</v>
      </c>
      <c r="J37" s="606">
        <f ca="1">+YK_3FS!J93</f>
        <v>68701.981630973154</v>
      </c>
      <c r="K37" s="606">
        <f ca="1">+YK_3FS!K93</f>
        <v>52411.94597208107</v>
      </c>
    </row>
    <row r="38" spans="2:11" ht="15" customHeight="1" x14ac:dyDescent="0.35">
      <c r="B38" s="575" t="str">
        <f>+YK_3FS!B96</f>
        <v xml:space="preserve">Equity-settled share based payments </v>
      </c>
      <c r="C38" s="574" t="s">
        <v>23</v>
      </c>
      <c r="G38" s="606">
        <f ca="1">+YK_3FS!G96</f>
        <v>8027.8132870370382</v>
      </c>
      <c r="H38" s="606">
        <f>+YK_3FS!H96</f>
        <v>9950.2296800945187</v>
      </c>
      <c r="I38" s="606">
        <f>+YK_3FS!I96</f>
        <v>11312.451999848534</v>
      </c>
      <c r="J38" s="606">
        <f>+YK_3FS!J96</f>
        <v>12873.163952269255</v>
      </c>
      <c r="K38" s="606">
        <f>+YK_3FS!K96</f>
        <v>14663.862181610577</v>
      </c>
    </row>
    <row r="39" spans="2:11" ht="15" customHeight="1" x14ac:dyDescent="0.35">
      <c r="F39" s="591"/>
    </row>
    <row r="40" spans="2:11" s="584" customFormat="1" ht="15" customHeight="1" x14ac:dyDescent="0.35">
      <c r="B40" s="584" t="str">
        <f>+YK_3FS!B103</f>
        <v>Changes in</v>
      </c>
      <c r="C40" s="589"/>
      <c r="F40" s="599"/>
    </row>
    <row r="41" spans="2:11" ht="15" customHeight="1" x14ac:dyDescent="0.35">
      <c r="B41" s="575" t="str">
        <f>+YK_3FS!B104</f>
        <v>Increase in prepayments and other receivables</v>
      </c>
      <c r="C41" s="574" t="s">
        <v>23</v>
      </c>
      <c r="F41" s="591"/>
      <c r="G41" s="610">
        <f ca="1">+YK_3FS!G104</f>
        <v>155494.94976509921</v>
      </c>
      <c r="H41" s="610">
        <f ca="1">+YK_3FS!H104</f>
        <v>-229960.26955010951</v>
      </c>
      <c r="I41" s="610">
        <f ca="1">+YK_3FS!I104</f>
        <v>-226041.92486324511</v>
      </c>
      <c r="J41" s="610">
        <f ca="1">+YK_3FS!J104</f>
        <v>-211492.62929644925</v>
      </c>
      <c r="K41" s="610">
        <f ca="1">+YK_3FS!K104</f>
        <v>-165659.51532061049</v>
      </c>
    </row>
    <row r="42" spans="2:11" ht="15" customHeight="1" x14ac:dyDescent="0.35">
      <c r="B42" s="575" t="str">
        <f>+YK_3FS!B105</f>
        <v xml:space="preserve">Decrease/(increase) in restricted cash </v>
      </c>
      <c r="C42" s="574" t="s">
        <v>23</v>
      </c>
      <c r="F42" s="597"/>
      <c r="G42" s="610">
        <f ca="1">+YK_3FS!G105</f>
        <v>14038.592599999974</v>
      </c>
      <c r="H42" s="610">
        <f ca="1">+YK_3FS!H105</f>
        <v>-37226.534219999972</v>
      </c>
      <c r="I42" s="610">
        <f ca="1">+YK_3FS!I105</f>
        <v>-40148.881976799981</v>
      </c>
      <c r="J42" s="610">
        <f ca="1">+YK_3FS!J105</f>
        <v>-42825.581356729672</v>
      </c>
      <c r="K42" s="610">
        <f ca="1">+YK_3FS!K105</f>
        <v>-42420.942907533259</v>
      </c>
    </row>
    <row r="43" spans="2:11" ht="15" customHeight="1" x14ac:dyDescent="0.35">
      <c r="B43" s="575" t="str">
        <f>+YK_3FS!B106</f>
        <v>Increase/(decrease) in trade and other payables</v>
      </c>
      <c r="C43" s="574" t="s">
        <v>23</v>
      </c>
      <c r="G43" s="610">
        <f ca="1">+YK_3FS!G106</f>
        <v>-116036.49710716004</v>
      </c>
      <c r="H43" s="610">
        <f ca="1">+YK_3FS!H106</f>
        <v>278692.61174410989</v>
      </c>
      <c r="I43" s="610">
        <f ca="1">+YK_3FS!I106</f>
        <v>303983.77822847315</v>
      </c>
      <c r="J43" s="610">
        <f ca="1">+YK_3FS!J106</f>
        <v>324777.12088633049</v>
      </c>
      <c r="K43" s="610">
        <f ca="1">+YK_3FS!K106</f>
        <v>328417.12949270266</v>
      </c>
    </row>
    <row r="44" spans="2:11" ht="15" customHeight="1" x14ac:dyDescent="0.35">
      <c r="B44" s="575" t="str">
        <f>+YK_3FS!B107</f>
        <v>Increase/(decrease) in contract liabilities</v>
      </c>
      <c r="C44" s="574" t="s">
        <v>23</v>
      </c>
      <c r="F44" s="602"/>
      <c r="G44" s="610">
        <f ca="1">+YK_3FS!G107</f>
        <v>16400.116400000006</v>
      </c>
      <c r="H44" s="610">
        <f ca="1">+YK_3FS!H107</f>
        <v>14708.942559999989</v>
      </c>
      <c r="I44" s="610">
        <f ca="1">+YK_3FS!I107</f>
        <v>18134.548905600008</v>
      </c>
      <c r="J44" s="610">
        <f ca="1">+YK_3FS!J107</f>
        <v>22405.084844774407</v>
      </c>
      <c r="K44" s="610">
        <f ca="1">+YK_3FS!K107</f>
        <v>26724.246434050758</v>
      </c>
    </row>
    <row r="45" spans="2:11" ht="15" customHeight="1" x14ac:dyDescent="0.35">
      <c r="F45" s="602"/>
      <c r="G45" s="610"/>
      <c r="H45" s="610"/>
      <c r="I45" s="610"/>
      <c r="J45" s="610"/>
      <c r="K45" s="610"/>
    </row>
    <row r="46" spans="2:11" ht="15" customHeight="1" x14ac:dyDescent="0.35">
      <c r="B46" s="575" t="str">
        <f>+YK_3FS!B116</f>
        <v>Purchase of PPE and intangible assets</v>
      </c>
      <c r="C46" s="574" t="s">
        <v>23</v>
      </c>
      <c r="F46" s="602"/>
      <c r="G46" s="610">
        <f ca="1">+YK_3FS!G116</f>
        <v>-14373.34607730473</v>
      </c>
      <c r="H46" s="610">
        <f ca="1">+YK_3FS!H116</f>
        <v>-19325.388288360169</v>
      </c>
      <c r="I46" s="610">
        <f ca="1">+YK_3FS!I116</f>
        <v>-25447.769031164986</v>
      </c>
      <c r="J46" s="610">
        <f ca="1">+YK_3FS!J116</f>
        <v>-27480.792652389264</v>
      </c>
      <c r="K46" s="610">
        <f ca="1">+YK_3FS!K116</f>
        <v>-34941.297314720716</v>
      </c>
    </row>
    <row r="47" spans="2:11" ht="15" customHeight="1" x14ac:dyDescent="0.35">
      <c r="B47" s="575" t="str">
        <f>+YK_3FS!B117</f>
        <v>Payment for other non-current assets</v>
      </c>
      <c r="C47" s="574" t="s">
        <v>23</v>
      </c>
      <c r="F47" s="602"/>
      <c r="G47" s="610">
        <f ca="1">+YK_3FS!G117</f>
        <v>-62284.499668320495</v>
      </c>
      <c r="H47" s="610">
        <f ca="1">+YK_3FS!H117</f>
        <v>-74080.655105380647</v>
      </c>
      <c r="I47" s="610">
        <f ca="1">+YK_3FS!I117</f>
        <v>-76343.30709349495</v>
      </c>
      <c r="J47" s="610">
        <f ca="1">+YK_3FS!J117</f>
        <v>-71450.060896212075</v>
      </c>
      <c r="K47" s="610">
        <f ca="1">+YK_3FS!K117</f>
        <v>-55906.075703553142</v>
      </c>
    </row>
    <row r="48" spans="2:11" ht="15" customHeight="1" x14ac:dyDescent="0.35">
      <c r="F48" s="602"/>
    </row>
    <row r="49" spans="2:11" ht="15" customHeight="1" x14ac:dyDescent="0.35">
      <c r="B49" s="575" t="s">
        <v>506</v>
      </c>
      <c r="C49" s="574" t="s">
        <v>23</v>
      </c>
      <c r="F49" s="598"/>
      <c r="G49" s="591">
        <f ca="1">+G34+SUM(G36:G44)+G46+G47</f>
        <v>406576.73672142695</v>
      </c>
      <c r="H49" s="591">
        <f t="shared" ref="H49:K49" ca="1" si="1">+H34+SUM(H36:H44)+H46+H47</f>
        <v>521195.43810724659</v>
      </c>
      <c r="I49" s="591">
        <f t="shared" ca="1" si="1"/>
        <v>773041.15865540958</v>
      </c>
      <c r="J49" s="591">
        <f t="shared" ca="1" si="1"/>
        <v>1101108.0371309677</v>
      </c>
      <c r="K49" s="591">
        <f t="shared" ca="1" si="1"/>
        <v>1500969.9447057047</v>
      </c>
    </row>
    <row r="50" spans="2:11" ht="15" customHeight="1" x14ac:dyDescent="0.35">
      <c r="B50" s="575" t="s">
        <v>507</v>
      </c>
      <c r="C50" s="574" t="s">
        <v>23</v>
      </c>
      <c r="F50" s="598"/>
      <c r="G50" s="591">
        <f ca="1">+G49/(1+$D$28)^G1</f>
        <v>376601.28715070814</v>
      </c>
      <c r="H50" s="591">
        <f t="shared" ref="H50:K50" ca="1" si="2">+H49/(1+$D$28)^H1</f>
        <v>447176.6871695352</v>
      </c>
      <c r="I50" s="591">
        <f t="shared" ca="1" si="2"/>
        <v>614356.4753637719</v>
      </c>
      <c r="J50" s="591">
        <f t="shared" ca="1" si="2"/>
        <v>810563.47409184324</v>
      </c>
      <c r="K50" s="591">
        <f t="shared" ca="1" si="2"/>
        <v>1023454.0929874622</v>
      </c>
    </row>
    <row r="51" spans="2:11" ht="15" customHeight="1" x14ac:dyDescent="0.35">
      <c r="F51" s="598"/>
    </row>
    <row r="52" spans="2:11" ht="15" customHeight="1" x14ac:dyDescent="0.35">
      <c r="B52" s="575" t="s">
        <v>508</v>
      </c>
      <c r="C52" s="574" t="s">
        <v>23</v>
      </c>
      <c r="D52" s="591">
        <f ca="1">SUM(G50:K50)</f>
        <v>3272152.0167633202</v>
      </c>
      <c r="F52" s="598"/>
    </row>
    <row r="53" spans="2:11" ht="15" customHeight="1" x14ac:dyDescent="0.35">
      <c r="B53" s="575" t="s">
        <v>560</v>
      </c>
      <c r="C53" s="574" t="s">
        <v>23</v>
      </c>
      <c r="D53" s="591">
        <f ca="1">+K49*(1+D29)/(D28-D29)*(1+D28)^0.5</f>
        <v>32389534.698036995</v>
      </c>
    </row>
    <row r="55" spans="2:11" ht="15" customHeight="1" x14ac:dyDescent="0.35">
      <c r="B55" s="575" t="s">
        <v>510</v>
      </c>
      <c r="C55" s="574" t="s">
        <v>23</v>
      </c>
      <c r="D55" s="591">
        <f ca="1">+D52+D53</f>
        <v>35661686.714800313</v>
      </c>
      <c r="F55" s="591"/>
    </row>
    <row r="56" spans="2:11" ht="15" customHeight="1" x14ac:dyDescent="0.35">
      <c r="B56" s="575" t="s">
        <v>512</v>
      </c>
      <c r="C56" s="574" t="s">
        <v>23</v>
      </c>
      <c r="D56" s="591">
        <f ca="1">+YK_3FS!G55</f>
        <v>3485178.2795309382</v>
      </c>
    </row>
    <row r="57" spans="2:11" ht="15" customHeight="1" x14ac:dyDescent="0.35">
      <c r="B57" s="575" t="s">
        <v>511</v>
      </c>
      <c r="C57" s="574" t="s">
        <v>23</v>
      </c>
      <c r="D57" s="591">
        <f>+D19</f>
        <v>136500</v>
      </c>
    </row>
    <row r="58" spans="2:11" ht="15" customHeight="1" x14ac:dyDescent="0.35">
      <c r="B58" s="575" t="s">
        <v>561</v>
      </c>
      <c r="C58" s="574" t="s">
        <v>23</v>
      </c>
      <c r="D58" s="591">
        <f ca="1">+D55+D56-D57</f>
        <v>39010364.994331248</v>
      </c>
    </row>
    <row r="60" spans="2:11" ht="15" customHeight="1" x14ac:dyDescent="0.35">
      <c r="B60" s="575" t="s">
        <v>562</v>
      </c>
      <c r="C60" s="574" t="s">
        <v>23</v>
      </c>
      <c r="D60" s="591">
        <f>+Investors!D117</f>
        <v>85098104</v>
      </c>
    </row>
    <row r="61" spans="2:11" ht="15" customHeight="1" x14ac:dyDescent="0.35">
      <c r="B61" s="575" t="s">
        <v>563</v>
      </c>
      <c r="C61" s="574" t="s">
        <v>157</v>
      </c>
      <c r="D61" s="575">
        <f ca="1">+D58*1000/D60</f>
        <v>458.41638251225015</v>
      </c>
      <c r="E61" s="575">
        <f ca="1">D61/4</f>
        <v>114.60409562806254</v>
      </c>
    </row>
    <row r="62" spans="2:11" ht="15" customHeight="1" x14ac:dyDescent="0.35">
      <c r="C62" s="574" t="s">
        <v>480</v>
      </c>
      <c r="D62" s="575">
        <f ca="1">+D61/7</f>
        <v>65.488054644607161</v>
      </c>
    </row>
    <row r="63" spans="2:11" ht="15" customHeight="1" x14ac:dyDescent="0.35">
      <c r="E63" s="591"/>
    </row>
    <row r="64" spans="2:11" ht="15" customHeight="1" x14ac:dyDescent="0.35">
      <c r="D64" s="591"/>
    </row>
    <row r="66" spans="2:11" ht="15" customHeight="1" x14ac:dyDescent="0.35">
      <c r="B66" s="594" t="s">
        <v>564</v>
      </c>
      <c r="C66" s="611"/>
      <c r="D66" s="269"/>
      <c r="E66" s="269"/>
      <c r="F66" s="269"/>
      <c r="G66" s="269"/>
      <c r="H66" s="269"/>
      <c r="I66" s="269"/>
      <c r="J66" s="269"/>
      <c r="K66" s="269"/>
    </row>
    <row r="67" spans="2:11" ht="15" customHeight="1" x14ac:dyDescent="0.35">
      <c r="B67" s="575" t="s">
        <v>21</v>
      </c>
      <c r="D67" s="606">
        <f>+YK_3FS!D8</f>
        <v>304688</v>
      </c>
      <c r="E67" s="606">
        <f>+YK_3FS!E8</f>
        <v>992891</v>
      </c>
      <c r="F67" s="606">
        <f>+YK_3FS!F8</f>
        <v>2258019</v>
      </c>
      <c r="G67" s="606">
        <f ca="1">+YK_3FS!G8</f>
        <v>2395557.6795507884</v>
      </c>
      <c r="H67" s="606">
        <f ca="1">+YK_3FS!H8</f>
        <v>3220898.0480600279</v>
      </c>
      <c r="I67" s="606">
        <f ca="1">+YK_3FS!I8</f>
        <v>4241294.8385274978</v>
      </c>
      <c r="J67" s="606">
        <f ca="1">+YK_3FS!J8</f>
        <v>5496158.5304778526</v>
      </c>
      <c r="K67" s="606">
        <f ca="1">+YK_3FS!K8</f>
        <v>6988259.4629441425</v>
      </c>
    </row>
    <row r="68" spans="2:11" ht="15" customHeight="1" x14ac:dyDescent="0.35">
      <c r="B68" s="575" t="s">
        <v>96</v>
      </c>
      <c r="D68" s="604">
        <f>+YK_3FS!D22+YK_3FS!D92+YK_3FS!D93</f>
        <v>-39046</v>
      </c>
      <c r="E68" s="604">
        <f>+YK_3FS!E22+YK_3FS!E92+YK_3FS!E93</f>
        <v>74233</v>
      </c>
      <c r="F68" s="604">
        <f>+YK_3FS!F22+YK_3FS!F92+YK_3FS!F93</f>
        <v>453863</v>
      </c>
      <c r="G68" s="604">
        <f ca="1">+YK_3FS!G22+YK_3FS!G92+YK_3FS!G93</f>
        <v>518054.27168696059</v>
      </c>
      <c r="H68" s="604">
        <f ca="1">+YK_3FS!H22+YK_3FS!H92+YK_3FS!H93</f>
        <v>746555.11668072967</v>
      </c>
      <c r="I68" s="604">
        <f ca="1">+YK_3FS!I22+YK_3FS!I92+YK_3FS!I93</f>
        <v>1051341.9142837587</v>
      </c>
      <c r="J68" s="604">
        <f ca="1">+YK_3FS!J22+YK_3FS!J92+YK_3FS!J93</f>
        <v>1432504.2093018556</v>
      </c>
      <c r="K68" s="604">
        <f ca="1">+YK_3FS!K22+YK_3FS!K92+YK_3FS!K93</f>
        <v>1884660.5621590214</v>
      </c>
    </row>
    <row r="69" spans="2:11" ht="15" customHeight="1" x14ac:dyDescent="0.35">
      <c r="D69" s="604"/>
      <c r="E69" s="604"/>
      <c r="F69" s="604"/>
      <c r="G69" s="605">
        <f ca="1">+(G68/F68-1)*100</f>
        <v>14.143314543587081</v>
      </c>
      <c r="H69" s="605">
        <f t="shared" ref="H69:K69" ca="1" si="3">+(H68/G68-1)*100</f>
        <v>44.107511023833993</v>
      </c>
      <c r="I69" s="605">
        <f t="shared" ca="1" si="3"/>
        <v>40.825759651631131</v>
      </c>
      <c r="J69" s="605">
        <f t="shared" ca="1" si="3"/>
        <v>36.254836779504693</v>
      </c>
      <c r="K69" s="605">
        <f t="shared" ca="1" si="3"/>
        <v>31.564050557137868</v>
      </c>
    </row>
    <row r="70" spans="2:11" ht="15" customHeight="1" x14ac:dyDescent="0.35">
      <c r="B70" s="575" t="s">
        <v>565</v>
      </c>
      <c r="D70" s="610">
        <f>+YK_3FS!D34</f>
        <v>-306736</v>
      </c>
      <c r="E70" s="610">
        <f>+YK_3FS!E34</f>
        <v>-224030</v>
      </c>
      <c r="F70" s="610">
        <f>+YK_3FS!F34</f>
        <v>89841</v>
      </c>
      <c r="G70" s="610">
        <f ca="1">+YK_3FS!G34</f>
        <v>254297.70674099831</v>
      </c>
      <c r="H70" s="610">
        <f ca="1">+YK_3FS!H34</f>
        <v>371696.99832796399</v>
      </c>
      <c r="I70" s="610">
        <f ca="1">+YK_3FS!I34</f>
        <v>620571.00905412622</v>
      </c>
      <c r="J70" s="610">
        <f ca="1">+YK_3FS!J34</f>
        <v>938916.54939465667</v>
      </c>
      <c r="K70" s="610">
        <f ca="1">+YK_3FS!K34</f>
        <v>1323788.9364839892</v>
      </c>
    </row>
    <row r="71" spans="2:11" ht="15" customHeight="1" x14ac:dyDescent="0.35">
      <c r="B71" s="575" t="s">
        <v>566</v>
      </c>
      <c r="G71" s="605">
        <f ca="1">+(G70/F70-1)*100</f>
        <v>183.05306790997241</v>
      </c>
      <c r="H71" s="605">
        <f t="shared" ref="H71:K71" ca="1" si="4">+(H70/G70-1)*100</f>
        <v>46.16608348204123</v>
      </c>
      <c r="I71" s="605">
        <f t="shared" ca="1" si="4"/>
        <v>66.956152954070973</v>
      </c>
      <c r="J71" s="605">
        <f t="shared" ca="1" si="4"/>
        <v>51.298809595658113</v>
      </c>
      <c r="K71" s="605">
        <f t="shared" ca="1" si="4"/>
        <v>40.991117617158793</v>
      </c>
    </row>
    <row r="73" spans="2:11" ht="15" customHeight="1" x14ac:dyDescent="0.35">
      <c r="B73" s="585" t="s">
        <v>567</v>
      </c>
      <c r="C73" s="586"/>
      <c r="D73" s="31"/>
      <c r="E73" s="31"/>
      <c r="F73" s="31"/>
      <c r="G73" s="31"/>
      <c r="H73" s="31"/>
      <c r="I73" s="31"/>
      <c r="J73" s="31"/>
      <c r="K73" s="31"/>
    </row>
    <row r="74" spans="2:11" ht="15" customHeight="1" x14ac:dyDescent="0.35">
      <c r="B74" s="575" t="s">
        <v>1054</v>
      </c>
      <c r="D74" s="600">
        <f>'Precedent Transaction'!H16</f>
        <v>3.8</v>
      </c>
    </row>
    <row r="75" spans="2:11" ht="15" customHeight="1" x14ac:dyDescent="0.35">
      <c r="B75" s="575" t="s">
        <v>568</v>
      </c>
      <c r="D75" s="600">
        <f>+'Precedent Transaction'!H14</f>
        <v>5.1749999999999998</v>
      </c>
    </row>
    <row r="76" spans="2:11" ht="15" customHeight="1" x14ac:dyDescent="0.35">
      <c r="B76" s="575" t="s">
        <v>569</v>
      </c>
      <c r="D76" s="575">
        <f>+'Precedent Transaction'!H13</f>
        <v>7.6</v>
      </c>
    </row>
    <row r="77" spans="2:11" ht="15" customHeight="1" x14ac:dyDescent="0.35">
      <c r="B77" s="575" t="s">
        <v>570</v>
      </c>
      <c r="D77" s="600">
        <f>+'Precedent Transaction'!H15</f>
        <v>11.55</v>
      </c>
    </row>
    <row r="78" spans="2:11" ht="15" customHeight="1" x14ac:dyDescent="0.35">
      <c r="B78" s="575" t="s">
        <v>1056</v>
      </c>
      <c r="D78" s="600">
        <f>'Precedent Transaction'!H17</f>
        <v>19.8</v>
      </c>
    </row>
    <row r="80" spans="2:11" ht="15" customHeight="1" x14ac:dyDescent="0.35">
      <c r="B80" s="575" t="s">
        <v>574</v>
      </c>
      <c r="D80" s="609" t="s">
        <v>157</v>
      </c>
      <c r="E80" s="609" t="s">
        <v>480</v>
      </c>
    </row>
    <row r="81" spans="2:11" ht="15" customHeight="1" x14ac:dyDescent="0.35">
      <c r="B81" s="575" t="s">
        <v>571</v>
      </c>
      <c r="D81" s="591">
        <f>+D75*$F$67</f>
        <v>11685248.324999999</v>
      </c>
      <c r="E81" s="591">
        <f>+D81/7</f>
        <v>1669321.1892857142</v>
      </c>
    </row>
    <row r="82" spans="2:11" ht="15" customHeight="1" x14ac:dyDescent="0.35">
      <c r="B82" s="575" t="s">
        <v>572</v>
      </c>
      <c r="D82" s="591">
        <f>+D76*$F$67</f>
        <v>17160944.399999999</v>
      </c>
      <c r="E82" s="591">
        <f t="shared" ref="E82:E83" si="5">+D82/7</f>
        <v>2451563.4857142856</v>
      </c>
    </row>
    <row r="83" spans="2:11" ht="15" customHeight="1" x14ac:dyDescent="0.35">
      <c r="B83" s="575" t="s">
        <v>573</v>
      </c>
      <c r="D83" s="591">
        <f>+D77*$F$67</f>
        <v>26080119.450000003</v>
      </c>
      <c r="E83" s="591">
        <f t="shared" si="5"/>
        <v>3725731.3500000006</v>
      </c>
    </row>
    <row r="86" spans="2:11" ht="15" customHeight="1" x14ac:dyDescent="0.35">
      <c r="B86" s="585" t="s">
        <v>575</v>
      </c>
      <c r="C86" s="586"/>
      <c r="D86" s="31"/>
      <c r="E86" s="31"/>
      <c r="F86" s="31"/>
      <c r="G86" s="31"/>
      <c r="H86" s="31"/>
      <c r="I86" s="31"/>
      <c r="J86" s="31"/>
      <c r="K86" s="31"/>
    </row>
    <row r="87" spans="2:11" ht="15" customHeight="1" x14ac:dyDescent="0.35">
      <c r="B87" s="613" t="s">
        <v>1078</v>
      </c>
      <c r="C87" s="612"/>
      <c r="D87" s="354"/>
      <c r="E87" s="354"/>
      <c r="F87" s="354"/>
      <c r="G87" s="354"/>
      <c r="H87" s="354"/>
      <c r="I87" s="354"/>
      <c r="J87" s="354"/>
      <c r="K87" s="354"/>
    </row>
    <row r="88" spans="2:11" ht="15" customHeight="1" x14ac:dyDescent="0.35">
      <c r="B88" s="575" t="s">
        <v>684</v>
      </c>
      <c r="D88" s="608">
        <f>_xlfn.QUARTILE.INC('Trading Comps'!$AJ$6:$AJ$16,1)</f>
        <v>19.433788092339285</v>
      </c>
    </row>
    <row r="89" spans="2:11" ht="15" customHeight="1" x14ac:dyDescent="0.35">
      <c r="B89" s="575" t="s">
        <v>685</v>
      </c>
      <c r="D89" s="608">
        <f>_xlfn.QUARTILE.INC('Trading Comps'!$AJ$6:$AJ$16,2)</f>
        <v>19.868269825003026</v>
      </c>
    </row>
    <row r="90" spans="2:11" ht="15" customHeight="1" x14ac:dyDescent="0.35">
      <c r="B90" s="575" t="s">
        <v>686</v>
      </c>
      <c r="D90" s="608">
        <f>_xlfn.QUARTILE.INC('Trading Comps'!$AJ$6:$AJ$16,3)</f>
        <v>26.760900042108204</v>
      </c>
    </row>
    <row r="92" spans="2:11" ht="15" customHeight="1" x14ac:dyDescent="0.35">
      <c r="B92" s="575" t="s">
        <v>687</v>
      </c>
    </row>
    <row r="93" spans="2:11" ht="15" customHeight="1" x14ac:dyDescent="0.35">
      <c r="B93" s="575" t="s">
        <v>571</v>
      </c>
      <c r="D93" s="591">
        <f ca="1">+D88*$G$70</f>
        <v>4941967.7451724</v>
      </c>
    </row>
    <row r="94" spans="2:11" ht="15" customHeight="1" x14ac:dyDescent="0.35">
      <c r="B94" s="575" t="s">
        <v>572</v>
      </c>
      <c r="D94" s="591">
        <f t="shared" ref="D94:D95" ca="1" si="6">+D89*$G$70</f>
        <v>5052455.4534096457</v>
      </c>
    </row>
    <row r="95" spans="2:11" ht="15" customHeight="1" x14ac:dyDescent="0.35">
      <c r="B95" s="575" t="s">
        <v>573</v>
      </c>
      <c r="D95" s="591">
        <f t="shared" ca="1" si="6"/>
        <v>6805235.5110332016</v>
      </c>
    </row>
    <row r="97" spans="2:5" ht="15" customHeight="1" x14ac:dyDescent="0.35">
      <c r="B97" s="575" t="s">
        <v>688</v>
      </c>
      <c r="D97" s="609" t="s">
        <v>157</v>
      </c>
      <c r="E97" s="609" t="s">
        <v>480</v>
      </c>
    </row>
    <row r="98" spans="2:5" ht="15" customHeight="1" x14ac:dyDescent="0.35">
      <c r="B98" s="575" t="s">
        <v>571</v>
      </c>
      <c r="D98" s="591">
        <f ca="1">+D93-$D$56+$D$57</f>
        <v>1593289.4656414618</v>
      </c>
      <c r="E98" s="591">
        <f ca="1">+D98/7</f>
        <v>227612.7808059231</v>
      </c>
    </row>
    <row r="99" spans="2:5" ht="15" customHeight="1" x14ac:dyDescent="0.35">
      <c r="B99" s="575" t="s">
        <v>572</v>
      </c>
      <c r="D99" s="591">
        <f ca="1">+D94-$D$56+$D$57</f>
        <v>1703777.1738787075</v>
      </c>
      <c r="E99" s="591">
        <f t="shared" ref="E99:E100" ca="1" si="7">+D99/7</f>
        <v>243396.73912552962</v>
      </c>
    </row>
    <row r="100" spans="2:5" ht="15" customHeight="1" x14ac:dyDescent="0.35">
      <c r="B100" s="575" t="s">
        <v>573</v>
      </c>
      <c r="D100" s="591">
        <f ca="1">+D95-$D$56+$D$57</f>
        <v>3456557.2315022633</v>
      </c>
      <c r="E100" s="591">
        <f t="shared" ca="1" si="7"/>
        <v>493793.89021460904</v>
      </c>
    </row>
    <row r="101" spans="2:5" ht="15" customHeight="1" x14ac:dyDescent="0.35">
      <c r="D101" s="591"/>
      <c r="E101" s="591"/>
    </row>
    <row r="102" spans="2:5" ht="15" customHeight="1" x14ac:dyDescent="0.35">
      <c r="B102" s="614" t="s">
        <v>1079</v>
      </c>
    </row>
    <row r="103" spans="2:5" ht="15" customHeight="1" x14ac:dyDescent="0.35">
      <c r="B103" s="575" t="s">
        <v>1054</v>
      </c>
      <c r="D103" s="608">
        <f>MIN('Trading Comps'!$AK$6:$AK$16,1)</f>
        <v>0.21709927254456982</v>
      </c>
    </row>
    <row r="104" spans="2:5" ht="15" customHeight="1" x14ac:dyDescent="0.35">
      <c r="B104" s="575" t="s">
        <v>689</v>
      </c>
      <c r="D104" s="608">
        <f>_xlfn.QUARTILE.INC('Trading Comps'!$AK$6:$AK$16,1)</f>
        <v>0.3370237556019019</v>
      </c>
    </row>
    <row r="105" spans="2:5" ht="15" customHeight="1" x14ac:dyDescent="0.35">
      <c r="B105" s="575" t="s">
        <v>690</v>
      </c>
      <c r="D105" s="608">
        <f>_xlfn.QUARTILE.INC('Trading Comps'!$AK$6:$AK$16,2)</f>
        <v>0.35431522898183354</v>
      </c>
    </row>
    <row r="106" spans="2:5" ht="15" customHeight="1" x14ac:dyDescent="0.35">
      <c r="B106" s="575" t="s">
        <v>691</v>
      </c>
      <c r="D106" s="608">
        <f>_xlfn.QUARTILE.INC('Trading Comps'!$AK$6:$AK$16,3)</f>
        <v>1.1956994561427425</v>
      </c>
    </row>
    <row r="107" spans="2:5" ht="15" customHeight="1" x14ac:dyDescent="0.35">
      <c r="B107" s="575" t="s">
        <v>1056</v>
      </c>
      <c r="D107" s="608">
        <f>MAX('Trading Comps'!$AK$6:$AK$16,3)</f>
        <v>6.5958089721042041</v>
      </c>
    </row>
    <row r="109" spans="2:5" ht="15" customHeight="1" x14ac:dyDescent="0.35">
      <c r="B109" s="575" t="s">
        <v>687</v>
      </c>
    </row>
    <row r="110" spans="2:5" ht="15" customHeight="1" x14ac:dyDescent="0.35">
      <c r="B110" s="575" t="s">
        <v>571</v>
      </c>
      <c r="D110" s="591">
        <f ca="1">+D104*$G$71*$G$70</f>
        <v>15688447.526218945</v>
      </c>
    </row>
    <row r="111" spans="2:5" ht="15" customHeight="1" x14ac:dyDescent="0.35">
      <c r="B111" s="575" t="s">
        <v>572</v>
      </c>
      <c r="D111" s="591">
        <f ca="1">+D105*$G$71*$G$70</f>
        <v>16493365.186363073</v>
      </c>
    </row>
    <row r="112" spans="2:5" ht="15" customHeight="1" x14ac:dyDescent="0.35">
      <c r="B112" s="575" t="s">
        <v>573</v>
      </c>
      <c r="D112" s="591">
        <f ca="1">+D106*$G$71*$G$70</f>
        <v>55659780.247010246</v>
      </c>
    </row>
    <row r="113" spans="2:11" ht="15" customHeight="1" x14ac:dyDescent="0.35">
      <c r="D113" s="591"/>
    </row>
    <row r="114" spans="2:11" ht="15" customHeight="1" x14ac:dyDescent="0.35">
      <c r="B114" s="575" t="s">
        <v>510</v>
      </c>
      <c r="E114" s="609" t="s">
        <v>480</v>
      </c>
    </row>
    <row r="115" spans="2:11" ht="15" customHeight="1" x14ac:dyDescent="0.35">
      <c r="B115" s="575" t="s">
        <v>571</v>
      </c>
      <c r="D115" s="591">
        <f ca="1">+D110-$D$56+$D$57</f>
        <v>12339769.246688006</v>
      </c>
      <c r="E115" s="591">
        <f ca="1">+D115/7</f>
        <v>1762824.1780982867</v>
      </c>
    </row>
    <row r="116" spans="2:11" ht="15" customHeight="1" x14ac:dyDescent="0.35">
      <c r="B116" s="575" t="s">
        <v>572</v>
      </c>
      <c r="D116" s="591">
        <f t="shared" ref="D116" ca="1" si="8">+D111-$D$56+$D$57</f>
        <v>13144686.906832134</v>
      </c>
      <c r="E116" s="591">
        <f t="shared" ref="E116:E117" ca="1" si="9">+D116/7</f>
        <v>1877812.4152617336</v>
      </c>
    </row>
    <row r="117" spans="2:11" ht="15" customHeight="1" x14ac:dyDescent="0.35">
      <c r="B117" s="575" t="s">
        <v>573</v>
      </c>
      <c r="D117" s="591">
        <f ca="1">+D112-$D$56+$D$57</f>
        <v>52311101.967479311</v>
      </c>
      <c r="E117" s="591">
        <f t="shared" ca="1" si="9"/>
        <v>7473014.5667827586</v>
      </c>
    </row>
    <row r="120" spans="2:11" ht="15" customHeight="1" x14ac:dyDescent="0.35">
      <c r="B120" s="585" t="s">
        <v>692</v>
      </c>
      <c r="C120" s="586"/>
      <c r="D120" s="31"/>
      <c r="E120" s="31"/>
      <c r="F120" s="31"/>
      <c r="G120" s="31"/>
      <c r="H120" s="31"/>
      <c r="I120" s="31"/>
      <c r="J120" s="31"/>
      <c r="K120" s="31"/>
    </row>
    <row r="121" spans="2:11" ht="15" customHeight="1" x14ac:dyDescent="0.35">
      <c r="B121" s="615" t="s">
        <v>1080</v>
      </c>
      <c r="C121" s="607"/>
      <c r="D121" s="355"/>
      <c r="E121" s="355"/>
      <c r="F121" s="355"/>
      <c r="G121" s="355"/>
      <c r="H121" s="355"/>
      <c r="I121" s="355"/>
      <c r="J121" s="355"/>
      <c r="K121" s="355"/>
    </row>
    <row r="122" spans="2:11" ht="15" customHeight="1" x14ac:dyDescent="0.35">
      <c r="B122" s="575" t="s">
        <v>693</v>
      </c>
      <c r="D122" s="608">
        <f>_xlfn.QUARTILE.INC('Trading Comps'!$AL$6:$AL$16,1)</f>
        <v>14.671233247347114</v>
      </c>
    </row>
    <row r="123" spans="2:11" ht="15" customHeight="1" x14ac:dyDescent="0.35">
      <c r="B123" s="575" t="s">
        <v>694</v>
      </c>
      <c r="D123" s="608">
        <f>_xlfn.QUARTILE.INC('Trading Comps'!$AL$6:$AL$16,2)</f>
        <v>15.598789400517003</v>
      </c>
    </row>
    <row r="124" spans="2:11" ht="15" customHeight="1" x14ac:dyDescent="0.35">
      <c r="B124" s="575" t="s">
        <v>695</v>
      </c>
      <c r="D124" s="608">
        <f>_xlfn.QUARTILE.INC('Trading Comps'!$AL$6:$AL$16,3)</f>
        <v>25.406553452484829</v>
      </c>
    </row>
    <row r="127" spans="2:11" ht="15" customHeight="1" x14ac:dyDescent="0.35">
      <c r="B127" s="575" t="s">
        <v>688</v>
      </c>
      <c r="D127" s="591"/>
      <c r="E127" s="609" t="s">
        <v>480</v>
      </c>
    </row>
    <row r="128" spans="2:11" ht="15" customHeight="1" x14ac:dyDescent="0.35">
      <c r="B128" s="575" t="s">
        <v>571</v>
      </c>
      <c r="D128" s="591">
        <f ca="1">+D122*$G$68</f>
        <v>7600495.0547039313</v>
      </c>
      <c r="E128" s="591">
        <f ca="1">+D128/7</f>
        <v>1085785.0078148474</v>
      </c>
    </row>
    <row r="129" spans="2:11" ht="15" customHeight="1" x14ac:dyDescent="0.35">
      <c r="B129" s="575" t="s">
        <v>572</v>
      </c>
      <c r="D129" s="591">
        <f t="shared" ref="D129:D130" ca="1" si="10">+D123*$G$68</f>
        <v>8081019.4820831167</v>
      </c>
      <c r="E129" s="591">
        <f ca="1">+D129/7</f>
        <v>1154431.3545833023</v>
      </c>
    </row>
    <row r="130" spans="2:11" ht="15" customHeight="1" x14ac:dyDescent="0.35">
      <c r="B130" s="575" t="s">
        <v>573</v>
      </c>
      <c r="D130" s="591">
        <f t="shared" ca="1" si="10"/>
        <v>13161973.544902863</v>
      </c>
      <c r="E130" s="591">
        <f t="shared" ref="E130" ca="1" si="11">+D130/7</f>
        <v>1880281.9349861233</v>
      </c>
    </row>
    <row r="132" spans="2:11" ht="15" customHeight="1" x14ac:dyDescent="0.35">
      <c r="B132" s="614" t="s">
        <v>1081</v>
      </c>
    </row>
    <row r="133" spans="2:11" ht="15" customHeight="1" x14ac:dyDescent="0.35">
      <c r="B133" s="575" t="s">
        <v>1054</v>
      </c>
      <c r="D133" s="608">
        <f>MIN('Trading Comps'!$AM$6:$AM$16,2)</f>
        <v>0.25445049339655246</v>
      </c>
    </row>
    <row r="134" spans="2:11" ht="15" customHeight="1" x14ac:dyDescent="0.35">
      <c r="B134" s="575" t="s">
        <v>693</v>
      </c>
      <c r="D134" s="608">
        <f>_xlfn.QUARTILE.INC('Trading Comps'!$AM$6:$AM$16,1)</f>
        <v>0.2603165107927885</v>
      </c>
    </row>
    <row r="135" spans="2:11" ht="15" customHeight="1" x14ac:dyDescent="0.35">
      <c r="B135" s="575" t="s">
        <v>694</v>
      </c>
      <c r="D135" s="608">
        <f>_xlfn.QUARTILE.INC('Trading Comps'!$AM$6:$AM$16,2)</f>
        <v>0.40261426787559296</v>
      </c>
    </row>
    <row r="136" spans="2:11" ht="15" customHeight="1" x14ac:dyDescent="0.35">
      <c r="B136" s="575" t="s">
        <v>695</v>
      </c>
      <c r="D136" s="608">
        <f>_xlfn.QUARTILE.INC('Trading Comps'!$AM$6:$AM$16,3)</f>
        <v>1.5054588589133628</v>
      </c>
    </row>
    <row r="137" spans="2:11" ht="15" customHeight="1" x14ac:dyDescent="0.35">
      <c r="B137" s="575" t="s">
        <v>1082</v>
      </c>
      <c r="D137" s="608">
        <f>MAX('Trading Comps'!$AM$6:$AM$16,2)</f>
        <v>5.6812881850527726</v>
      </c>
    </row>
    <row r="139" spans="2:11" ht="15" customHeight="1" x14ac:dyDescent="0.35">
      <c r="B139" s="575" t="s">
        <v>688</v>
      </c>
    </row>
    <row r="140" spans="2:11" ht="15" customHeight="1" x14ac:dyDescent="0.35">
      <c r="B140" s="575" t="s">
        <v>571</v>
      </c>
    </row>
    <row r="141" spans="2:11" ht="15" customHeight="1" x14ac:dyDescent="0.35">
      <c r="B141" s="575" t="s">
        <v>572</v>
      </c>
    </row>
    <row r="142" spans="2:11" ht="15" customHeight="1" x14ac:dyDescent="0.35">
      <c r="B142" s="575" t="s">
        <v>573</v>
      </c>
    </row>
    <row r="144" spans="2:11" ht="15" customHeight="1" x14ac:dyDescent="0.35">
      <c r="B144" s="585" t="s">
        <v>1092</v>
      </c>
      <c r="C144" s="586"/>
      <c r="D144" s="587"/>
      <c r="E144" s="587"/>
      <c r="F144" s="587"/>
      <c r="G144" s="587"/>
      <c r="H144" s="587"/>
      <c r="I144" s="587"/>
      <c r="J144" s="587"/>
      <c r="K144" s="587"/>
    </row>
    <row r="145" spans="2:8" ht="15" customHeight="1" x14ac:dyDescent="0.35">
      <c r="B145" s="617" t="s">
        <v>1090</v>
      </c>
      <c r="C145" s="616"/>
      <c r="D145" s="633" t="s">
        <v>509</v>
      </c>
      <c r="E145" s="633"/>
      <c r="F145" s="633"/>
      <c r="G145" s="633"/>
      <c r="H145" s="633"/>
    </row>
    <row r="146" spans="2:8" ht="15" customHeight="1" x14ac:dyDescent="0.25">
      <c r="B146" s="632" t="s">
        <v>491</v>
      </c>
      <c r="C146" s="620">
        <v>52024687.68115063</v>
      </c>
      <c r="D146" s="621">
        <v>2.5000000000000001E-2</v>
      </c>
      <c r="E146" s="621">
        <v>2.75E-2</v>
      </c>
      <c r="F146" s="621">
        <v>0.03</v>
      </c>
      <c r="G146" s="621">
        <v>3.2500000000000001E-2</v>
      </c>
      <c r="H146" s="621">
        <v>3.5000000000000003E-2</v>
      </c>
    </row>
    <row r="147" spans="2:8" ht="15" customHeight="1" x14ac:dyDescent="0.25">
      <c r="B147" s="632"/>
      <c r="C147" s="622">
        <v>7.0000000000000007E-2</v>
      </c>
      <c r="D147" s="623">
        <v>56538280.449602082</v>
      </c>
      <c r="E147" s="624">
        <v>59725094.082679011</v>
      </c>
      <c r="F147" s="624">
        <v>63310259.419890545</v>
      </c>
      <c r="G147" s="624">
        <v>67373446.802063614</v>
      </c>
      <c r="H147" s="624">
        <v>72017089.52454713</v>
      </c>
    </row>
    <row r="148" spans="2:8" ht="15" customHeight="1" x14ac:dyDescent="0.25">
      <c r="B148" s="632"/>
      <c r="C148" s="622">
        <v>7.4999999999999997E-2</v>
      </c>
      <c r="D148" s="625">
        <v>51380111.179180086</v>
      </c>
      <c r="E148" s="573">
        <v>53964343.334794797</v>
      </c>
      <c r="F148" s="573">
        <v>56835712.396588892</v>
      </c>
      <c r="G148" s="573">
        <v>60044889.58329995</v>
      </c>
      <c r="H148" s="573">
        <v>63655213.918349892</v>
      </c>
    </row>
    <row r="149" spans="2:8" ht="15" customHeight="1" x14ac:dyDescent="0.25">
      <c r="B149" s="632"/>
      <c r="C149" s="622">
        <v>7.9600000000000004E-2</v>
      </c>
      <c r="D149" s="625">
        <v>47457843.377970792</v>
      </c>
      <c r="E149" s="573">
        <v>49629276.167237528</v>
      </c>
      <c r="F149" s="626">
        <v>52019603.39090614</v>
      </c>
      <c r="G149" s="573">
        <v>54663680.850633003</v>
      </c>
      <c r="H149" s="573">
        <v>57604179.550239563</v>
      </c>
    </row>
    <row r="150" spans="2:8" ht="15" customHeight="1" x14ac:dyDescent="0.25">
      <c r="B150" s="632"/>
      <c r="C150" s="622">
        <v>8.5000000000000006E-2</v>
      </c>
      <c r="D150" s="625">
        <v>43608893.472151093</v>
      </c>
      <c r="E150" s="573">
        <v>45412774.769809432</v>
      </c>
      <c r="F150" s="573">
        <v>47380645.276345782</v>
      </c>
      <c r="G150" s="573">
        <v>49535932.021599881</v>
      </c>
      <c r="H150" s="573">
        <v>51906747.441379398</v>
      </c>
    </row>
    <row r="151" spans="2:8" ht="15" customHeight="1" x14ac:dyDescent="0.25">
      <c r="B151" s="632"/>
      <c r="C151" s="622">
        <v>0.09</v>
      </c>
      <c r="D151" s="625">
        <v>40605016.045362495</v>
      </c>
      <c r="E151" s="573">
        <v>42147528.987630844</v>
      </c>
      <c r="F151" s="573">
        <v>43818584.675088204</v>
      </c>
      <c r="G151" s="573">
        <v>45634949.552759252</v>
      </c>
      <c r="H151" s="573">
        <v>47616438.51021859</v>
      </c>
    </row>
    <row r="153" spans="2:8" ht="15" customHeight="1" x14ac:dyDescent="0.2">
      <c r="B153" s="575" t="s">
        <v>1093</v>
      </c>
      <c r="C153" s="590"/>
      <c r="D153" s="590"/>
      <c r="E153" s="590"/>
      <c r="F153" s="590"/>
      <c r="G153" s="590"/>
      <c r="H153" s="590"/>
    </row>
    <row r="154" spans="2:8" ht="15" customHeight="1" x14ac:dyDescent="0.2">
      <c r="B154" s="575" t="s">
        <v>1054</v>
      </c>
      <c r="C154" s="590"/>
      <c r="D154" s="588">
        <v>40605016.045362495</v>
      </c>
      <c r="E154" s="590"/>
      <c r="F154" s="590"/>
      <c r="G154" s="590"/>
      <c r="H154" s="590"/>
    </row>
    <row r="155" spans="2:8" ht="15" customHeight="1" x14ac:dyDescent="0.2">
      <c r="B155" s="575" t="s">
        <v>693</v>
      </c>
      <c r="C155" s="590"/>
      <c r="D155" s="588">
        <v>45412774.769809432</v>
      </c>
      <c r="E155" s="590"/>
      <c r="F155" s="590"/>
      <c r="G155" s="590"/>
      <c r="H155" s="590"/>
    </row>
    <row r="156" spans="2:8" ht="15" customHeight="1" x14ac:dyDescent="0.2">
      <c r="B156" s="575" t="s">
        <v>694</v>
      </c>
      <c r="C156" s="590"/>
      <c r="D156" s="588">
        <v>52019603.39090614</v>
      </c>
      <c r="E156" s="590"/>
      <c r="F156" s="590"/>
      <c r="G156" s="590"/>
      <c r="H156" s="590"/>
    </row>
    <row r="157" spans="2:8" ht="15" customHeight="1" x14ac:dyDescent="0.2">
      <c r="B157" s="575" t="s">
        <v>695</v>
      </c>
      <c r="C157" s="590"/>
      <c r="D157" s="588">
        <v>60044889.58329995</v>
      </c>
      <c r="E157" s="590"/>
      <c r="F157" s="590"/>
      <c r="G157" s="590"/>
      <c r="H157" s="590"/>
    </row>
    <row r="158" spans="2:8" ht="15" customHeight="1" x14ac:dyDescent="0.2">
      <c r="B158" s="575" t="s">
        <v>1056</v>
      </c>
      <c r="C158" s="590"/>
      <c r="D158" s="618">
        <v>72017089.52454713</v>
      </c>
      <c r="E158" s="590"/>
      <c r="F158" s="590"/>
      <c r="G158" s="590"/>
      <c r="H158" s="590"/>
    </row>
  </sheetData>
  <mergeCells count="2">
    <mergeCell ref="B146:B151"/>
    <mergeCell ref="D145:H14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F739-5DB8-4A99-B83B-340604B3CA91}">
  <sheetPr>
    <tabColor rgb="FF00B24F"/>
  </sheetPr>
  <dimension ref="A2:I17"/>
  <sheetViews>
    <sheetView showGridLines="0" zoomScale="70" zoomScaleNormal="70" workbookViewId="0"/>
  </sheetViews>
  <sheetFormatPr defaultRowHeight="10" x14ac:dyDescent="0.2"/>
  <cols>
    <col min="1" max="2" width="13.81640625" style="265" customWidth="1"/>
    <col min="3" max="3" width="15.81640625" style="265" customWidth="1"/>
    <col min="4" max="5" width="25.81640625" style="265" customWidth="1"/>
    <col min="6" max="6" width="15.81640625" style="265" customWidth="1"/>
    <col min="7" max="7" width="9.81640625" style="265" customWidth="1"/>
    <col min="8" max="9" width="16.81640625" style="265" customWidth="1"/>
    <col min="10" max="256" width="8.7265625" style="265"/>
    <col min="257" max="258" width="13.81640625" style="265" customWidth="1"/>
    <col min="259" max="259" width="15.81640625" style="265" customWidth="1"/>
    <col min="260" max="261" width="25.81640625" style="265" customWidth="1"/>
    <col min="262" max="262" width="15.81640625" style="265" customWidth="1"/>
    <col min="263" max="263" width="9.81640625" style="265" customWidth="1"/>
    <col min="264" max="265" width="16.81640625" style="265" customWidth="1"/>
    <col min="266" max="512" width="8.7265625" style="265"/>
    <col min="513" max="514" width="13.81640625" style="265" customWidth="1"/>
    <col min="515" max="515" width="15.81640625" style="265" customWidth="1"/>
    <col min="516" max="517" width="25.81640625" style="265" customWidth="1"/>
    <col min="518" max="518" width="15.81640625" style="265" customWidth="1"/>
    <col min="519" max="519" width="9.81640625" style="265" customWidth="1"/>
    <col min="520" max="521" width="16.81640625" style="265" customWidth="1"/>
    <col min="522" max="768" width="8.7265625" style="265"/>
    <col min="769" max="770" width="13.81640625" style="265" customWidth="1"/>
    <col min="771" max="771" width="15.81640625" style="265" customWidth="1"/>
    <col min="772" max="773" width="25.81640625" style="265" customWidth="1"/>
    <col min="774" max="774" width="15.81640625" style="265" customWidth="1"/>
    <col min="775" max="775" width="9.81640625" style="265" customWidth="1"/>
    <col min="776" max="777" width="16.81640625" style="265" customWidth="1"/>
    <col min="778" max="1024" width="8.7265625" style="265"/>
    <col min="1025" max="1026" width="13.81640625" style="265" customWidth="1"/>
    <col min="1027" max="1027" width="15.81640625" style="265" customWidth="1"/>
    <col min="1028" max="1029" width="25.81640625" style="265" customWidth="1"/>
    <col min="1030" max="1030" width="15.81640625" style="265" customWidth="1"/>
    <col min="1031" max="1031" width="9.81640625" style="265" customWidth="1"/>
    <col min="1032" max="1033" width="16.81640625" style="265" customWidth="1"/>
    <col min="1034" max="1280" width="8.7265625" style="265"/>
    <col min="1281" max="1282" width="13.81640625" style="265" customWidth="1"/>
    <col min="1283" max="1283" width="15.81640625" style="265" customWidth="1"/>
    <col min="1284" max="1285" width="25.81640625" style="265" customWidth="1"/>
    <col min="1286" max="1286" width="15.81640625" style="265" customWidth="1"/>
    <col min="1287" max="1287" width="9.81640625" style="265" customWidth="1"/>
    <col min="1288" max="1289" width="16.81640625" style="265" customWidth="1"/>
    <col min="1290" max="1536" width="8.7265625" style="265"/>
    <col min="1537" max="1538" width="13.81640625" style="265" customWidth="1"/>
    <col min="1539" max="1539" width="15.81640625" style="265" customWidth="1"/>
    <col min="1540" max="1541" width="25.81640625" style="265" customWidth="1"/>
    <col min="1542" max="1542" width="15.81640625" style="265" customWidth="1"/>
    <col min="1543" max="1543" width="9.81640625" style="265" customWidth="1"/>
    <col min="1544" max="1545" width="16.81640625" style="265" customWidth="1"/>
    <col min="1546" max="1792" width="8.7265625" style="265"/>
    <col min="1793" max="1794" width="13.81640625" style="265" customWidth="1"/>
    <col min="1795" max="1795" width="15.81640625" style="265" customWidth="1"/>
    <col min="1796" max="1797" width="25.81640625" style="265" customWidth="1"/>
    <col min="1798" max="1798" width="15.81640625" style="265" customWidth="1"/>
    <col min="1799" max="1799" width="9.81640625" style="265" customWidth="1"/>
    <col min="1800" max="1801" width="16.81640625" style="265" customWidth="1"/>
    <col min="1802" max="2048" width="8.7265625" style="265"/>
    <col min="2049" max="2050" width="13.81640625" style="265" customWidth="1"/>
    <col min="2051" max="2051" width="15.81640625" style="265" customWidth="1"/>
    <col min="2052" max="2053" width="25.81640625" style="265" customWidth="1"/>
    <col min="2054" max="2054" width="15.81640625" style="265" customWidth="1"/>
    <col min="2055" max="2055" width="9.81640625" style="265" customWidth="1"/>
    <col min="2056" max="2057" width="16.81640625" style="265" customWidth="1"/>
    <col min="2058" max="2304" width="8.7265625" style="265"/>
    <col min="2305" max="2306" width="13.81640625" style="265" customWidth="1"/>
    <col min="2307" max="2307" width="15.81640625" style="265" customWidth="1"/>
    <col min="2308" max="2309" width="25.81640625" style="265" customWidth="1"/>
    <col min="2310" max="2310" width="15.81640625" style="265" customWidth="1"/>
    <col min="2311" max="2311" width="9.81640625" style="265" customWidth="1"/>
    <col min="2312" max="2313" width="16.81640625" style="265" customWidth="1"/>
    <col min="2314" max="2560" width="8.7265625" style="265"/>
    <col min="2561" max="2562" width="13.81640625" style="265" customWidth="1"/>
    <col min="2563" max="2563" width="15.81640625" style="265" customWidth="1"/>
    <col min="2564" max="2565" width="25.81640625" style="265" customWidth="1"/>
    <col min="2566" max="2566" width="15.81640625" style="265" customWidth="1"/>
    <col min="2567" max="2567" width="9.81640625" style="265" customWidth="1"/>
    <col min="2568" max="2569" width="16.81640625" style="265" customWidth="1"/>
    <col min="2570" max="2816" width="8.7265625" style="265"/>
    <col min="2817" max="2818" width="13.81640625" style="265" customWidth="1"/>
    <col min="2819" max="2819" width="15.81640625" style="265" customWidth="1"/>
    <col min="2820" max="2821" width="25.81640625" style="265" customWidth="1"/>
    <col min="2822" max="2822" width="15.81640625" style="265" customWidth="1"/>
    <col min="2823" max="2823" width="9.81640625" style="265" customWidth="1"/>
    <col min="2824" max="2825" width="16.81640625" style="265" customWidth="1"/>
    <col min="2826" max="3072" width="8.7265625" style="265"/>
    <col min="3073" max="3074" width="13.81640625" style="265" customWidth="1"/>
    <col min="3075" max="3075" width="15.81640625" style="265" customWidth="1"/>
    <col min="3076" max="3077" width="25.81640625" style="265" customWidth="1"/>
    <col min="3078" max="3078" width="15.81640625" style="265" customWidth="1"/>
    <col min="3079" max="3079" width="9.81640625" style="265" customWidth="1"/>
    <col min="3080" max="3081" width="16.81640625" style="265" customWidth="1"/>
    <col min="3082" max="3328" width="8.7265625" style="265"/>
    <col min="3329" max="3330" width="13.81640625" style="265" customWidth="1"/>
    <col min="3331" max="3331" width="15.81640625" style="265" customWidth="1"/>
    <col min="3332" max="3333" width="25.81640625" style="265" customWidth="1"/>
    <col min="3334" max="3334" width="15.81640625" style="265" customWidth="1"/>
    <col min="3335" max="3335" width="9.81640625" style="265" customWidth="1"/>
    <col min="3336" max="3337" width="16.81640625" style="265" customWidth="1"/>
    <col min="3338" max="3584" width="8.7265625" style="265"/>
    <col min="3585" max="3586" width="13.81640625" style="265" customWidth="1"/>
    <col min="3587" max="3587" width="15.81640625" style="265" customWidth="1"/>
    <col min="3588" max="3589" width="25.81640625" style="265" customWidth="1"/>
    <col min="3590" max="3590" width="15.81640625" style="265" customWidth="1"/>
    <col min="3591" max="3591" width="9.81640625" style="265" customWidth="1"/>
    <col min="3592" max="3593" width="16.81640625" style="265" customWidth="1"/>
    <col min="3594" max="3840" width="8.7265625" style="265"/>
    <col min="3841" max="3842" width="13.81640625" style="265" customWidth="1"/>
    <col min="3843" max="3843" width="15.81640625" style="265" customWidth="1"/>
    <col min="3844" max="3845" width="25.81640625" style="265" customWidth="1"/>
    <col min="3846" max="3846" width="15.81640625" style="265" customWidth="1"/>
    <col min="3847" max="3847" width="9.81640625" style="265" customWidth="1"/>
    <col min="3848" max="3849" width="16.81640625" style="265" customWidth="1"/>
    <col min="3850" max="4096" width="8.7265625" style="265"/>
    <col min="4097" max="4098" width="13.81640625" style="265" customWidth="1"/>
    <col min="4099" max="4099" width="15.81640625" style="265" customWidth="1"/>
    <col min="4100" max="4101" width="25.81640625" style="265" customWidth="1"/>
    <col min="4102" max="4102" width="15.81640625" style="265" customWidth="1"/>
    <col min="4103" max="4103" width="9.81640625" style="265" customWidth="1"/>
    <col min="4104" max="4105" width="16.81640625" style="265" customWidth="1"/>
    <col min="4106" max="4352" width="8.7265625" style="265"/>
    <col min="4353" max="4354" width="13.81640625" style="265" customWidth="1"/>
    <col min="4355" max="4355" width="15.81640625" style="265" customWidth="1"/>
    <col min="4356" max="4357" width="25.81640625" style="265" customWidth="1"/>
    <col min="4358" max="4358" width="15.81640625" style="265" customWidth="1"/>
    <col min="4359" max="4359" width="9.81640625" style="265" customWidth="1"/>
    <col min="4360" max="4361" width="16.81640625" style="265" customWidth="1"/>
    <col min="4362" max="4608" width="8.7265625" style="265"/>
    <col min="4609" max="4610" width="13.81640625" style="265" customWidth="1"/>
    <col min="4611" max="4611" width="15.81640625" style="265" customWidth="1"/>
    <col min="4612" max="4613" width="25.81640625" style="265" customWidth="1"/>
    <col min="4614" max="4614" width="15.81640625" style="265" customWidth="1"/>
    <col min="4615" max="4615" width="9.81640625" style="265" customWidth="1"/>
    <col min="4616" max="4617" width="16.81640625" style="265" customWidth="1"/>
    <col min="4618" max="4864" width="8.7265625" style="265"/>
    <col min="4865" max="4866" width="13.81640625" style="265" customWidth="1"/>
    <col min="4867" max="4867" width="15.81640625" style="265" customWidth="1"/>
    <col min="4868" max="4869" width="25.81640625" style="265" customWidth="1"/>
    <col min="4870" max="4870" width="15.81640625" style="265" customWidth="1"/>
    <col min="4871" max="4871" width="9.81640625" style="265" customWidth="1"/>
    <col min="4872" max="4873" width="16.81640625" style="265" customWidth="1"/>
    <col min="4874" max="5120" width="8.7265625" style="265"/>
    <col min="5121" max="5122" width="13.81640625" style="265" customWidth="1"/>
    <col min="5123" max="5123" width="15.81640625" style="265" customWidth="1"/>
    <col min="5124" max="5125" width="25.81640625" style="265" customWidth="1"/>
    <col min="5126" max="5126" width="15.81640625" style="265" customWidth="1"/>
    <col min="5127" max="5127" width="9.81640625" style="265" customWidth="1"/>
    <col min="5128" max="5129" width="16.81640625" style="265" customWidth="1"/>
    <col min="5130" max="5376" width="8.7265625" style="265"/>
    <col min="5377" max="5378" width="13.81640625" style="265" customWidth="1"/>
    <col min="5379" max="5379" width="15.81640625" style="265" customWidth="1"/>
    <col min="5380" max="5381" width="25.81640625" style="265" customWidth="1"/>
    <col min="5382" max="5382" width="15.81640625" style="265" customWidth="1"/>
    <col min="5383" max="5383" width="9.81640625" style="265" customWidth="1"/>
    <col min="5384" max="5385" width="16.81640625" style="265" customWidth="1"/>
    <col min="5386" max="5632" width="8.7265625" style="265"/>
    <col min="5633" max="5634" width="13.81640625" style="265" customWidth="1"/>
    <col min="5635" max="5635" width="15.81640625" style="265" customWidth="1"/>
    <col min="5636" max="5637" width="25.81640625" style="265" customWidth="1"/>
    <col min="5638" max="5638" width="15.81640625" style="265" customWidth="1"/>
    <col min="5639" max="5639" width="9.81640625" style="265" customWidth="1"/>
    <col min="5640" max="5641" width="16.81640625" style="265" customWidth="1"/>
    <col min="5642" max="5888" width="8.7265625" style="265"/>
    <col min="5889" max="5890" width="13.81640625" style="265" customWidth="1"/>
    <col min="5891" max="5891" width="15.81640625" style="265" customWidth="1"/>
    <col min="5892" max="5893" width="25.81640625" style="265" customWidth="1"/>
    <col min="5894" max="5894" width="15.81640625" style="265" customWidth="1"/>
    <col min="5895" max="5895" width="9.81640625" style="265" customWidth="1"/>
    <col min="5896" max="5897" width="16.81640625" style="265" customWidth="1"/>
    <col min="5898" max="6144" width="8.7265625" style="265"/>
    <col min="6145" max="6146" width="13.81640625" style="265" customWidth="1"/>
    <col min="6147" max="6147" width="15.81640625" style="265" customWidth="1"/>
    <col min="6148" max="6149" width="25.81640625" style="265" customWidth="1"/>
    <col min="6150" max="6150" width="15.81640625" style="265" customWidth="1"/>
    <col min="6151" max="6151" width="9.81640625" style="265" customWidth="1"/>
    <col min="6152" max="6153" width="16.81640625" style="265" customWidth="1"/>
    <col min="6154" max="6400" width="8.7265625" style="265"/>
    <col min="6401" max="6402" width="13.81640625" style="265" customWidth="1"/>
    <col min="6403" max="6403" width="15.81640625" style="265" customWidth="1"/>
    <col min="6404" max="6405" width="25.81640625" style="265" customWidth="1"/>
    <col min="6406" max="6406" width="15.81640625" style="265" customWidth="1"/>
    <col min="6407" max="6407" width="9.81640625" style="265" customWidth="1"/>
    <col min="6408" max="6409" width="16.81640625" style="265" customWidth="1"/>
    <col min="6410" max="6656" width="8.7265625" style="265"/>
    <col min="6657" max="6658" width="13.81640625" style="265" customWidth="1"/>
    <col min="6659" max="6659" width="15.81640625" style="265" customWidth="1"/>
    <col min="6660" max="6661" width="25.81640625" style="265" customWidth="1"/>
    <col min="6662" max="6662" width="15.81640625" style="265" customWidth="1"/>
    <col min="6663" max="6663" width="9.81640625" style="265" customWidth="1"/>
    <col min="6664" max="6665" width="16.81640625" style="265" customWidth="1"/>
    <col min="6666" max="6912" width="8.7265625" style="265"/>
    <col min="6913" max="6914" width="13.81640625" style="265" customWidth="1"/>
    <col min="6915" max="6915" width="15.81640625" style="265" customWidth="1"/>
    <col min="6916" max="6917" width="25.81640625" style="265" customWidth="1"/>
    <col min="6918" max="6918" width="15.81640625" style="265" customWidth="1"/>
    <col min="6919" max="6919" width="9.81640625" style="265" customWidth="1"/>
    <col min="6920" max="6921" width="16.81640625" style="265" customWidth="1"/>
    <col min="6922" max="7168" width="8.7265625" style="265"/>
    <col min="7169" max="7170" width="13.81640625" style="265" customWidth="1"/>
    <col min="7171" max="7171" width="15.81640625" style="265" customWidth="1"/>
    <col min="7172" max="7173" width="25.81640625" style="265" customWidth="1"/>
    <col min="7174" max="7174" width="15.81640625" style="265" customWidth="1"/>
    <col min="7175" max="7175" width="9.81640625" style="265" customWidth="1"/>
    <col min="7176" max="7177" width="16.81640625" style="265" customWidth="1"/>
    <col min="7178" max="7424" width="8.7265625" style="265"/>
    <col min="7425" max="7426" width="13.81640625" style="265" customWidth="1"/>
    <col min="7427" max="7427" width="15.81640625" style="265" customWidth="1"/>
    <col min="7428" max="7429" width="25.81640625" style="265" customWidth="1"/>
    <col min="7430" max="7430" width="15.81640625" style="265" customWidth="1"/>
    <col min="7431" max="7431" width="9.81640625" style="265" customWidth="1"/>
    <col min="7432" max="7433" width="16.81640625" style="265" customWidth="1"/>
    <col min="7434" max="7680" width="8.7265625" style="265"/>
    <col min="7681" max="7682" width="13.81640625" style="265" customWidth="1"/>
    <col min="7683" max="7683" width="15.81640625" style="265" customWidth="1"/>
    <col min="7684" max="7685" width="25.81640625" style="265" customWidth="1"/>
    <col min="7686" max="7686" width="15.81640625" style="265" customWidth="1"/>
    <col min="7687" max="7687" width="9.81640625" style="265" customWidth="1"/>
    <col min="7688" max="7689" width="16.81640625" style="265" customWidth="1"/>
    <col min="7690" max="7936" width="8.7265625" style="265"/>
    <col min="7937" max="7938" width="13.81640625" style="265" customWidth="1"/>
    <col min="7939" max="7939" width="15.81640625" style="265" customWidth="1"/>
    <col min="7940" max="7941" width="25.81640625" style="265" customWidth="1"/>
    <col min="7942" max="7942" width="15.81640625" style="265" customWidth="1"/>
    <col min="7943" max="7943" width="9.81640625" style="265" customWidth="1"/>
    <col min="7944" max="7945" width="16.81640625" style="265" customWidth="1"/>
    <col min="7946" max="8192" width="8.7265625" style="265"/>
    <col min="8193" max="8194" width="13.81640625" style="265" customWidth="1"/>
    <col min="8195" max="8195" width="15.81640625" style="265" customWidth="1"/>
    <col min="8196" max="8197" width="25.81640625" style="265" customWidth="1"/>
    <col min="8198" max="8198" width="15.81640625" style="265" customWidth="1"/>
    <col min="8199" max="8199" width="9.81640625" style="265" customWidth="1"/>
    <col min="8200" max="8201" width="16.81640625" style="265" customWidth="1"/>
    <col min="8202" max="8448" width="8.7265625" style="265"/>
    <col min="8449" max="8450" width="13.81640625" style="265" customWidth="1"/>
    <col min="8451" max="8451" width="15.81640625" style="265" customWidth="1"/>
    <col min="8452" max="8453" width="25.81640625" style="265" customWidth="1"/>
    <col min="8454" max="8454" width="15.81640625" style="265" customWidth="1"/>
    <col min="8455" max="8455" width="9.81640625" style="265" customWidth="1"/>
    <col min="8456" max="8457" width="16.81640625" style="265" customWidth="1"/>
    <col min="8458" max="8704" width="8.7265625" style="265"/>
    <col min="8705" max="8706" width="13.81640625" style="265" customWidth="1"/>
    <col min="8707" max="8707" width="15.81640625" style="265" customWidth="1"/>
    <col min="8708" max="8709" width="25.81640625" style="265" customWidth="1"/>
    <col min="8710" max="8710" width="15.81640625" style="265" customWidth="1"/>
    <col min="8711" max="8711" width="9.81640625" style="265" customWidth="1"/>
    <col min="8712" max="8713" width="16.81640625" style="265" customWidth="1"/>
    <col min="8714" max="8960" width="8.7265625" style="265"/>
    <col min="8961" max="8962" width="13.81640625" style="265" customWidth="1"/>
    <col min="8963" max="8963" width="15.81640625" style="265" customWidth="1"/>
    <col min="8964" max="8965" width="25.81640625" style="265" customWidth="1"/>
    <col min="8966" max="8966" width="15.81640625" style="265" customWidth="1"/>
    <col min="8967" max="8967" width="9.81640625" style="265" customWidth="1"/>
    <col min="8968" max="8969" width="16.81640625" style="265" customWidth="1"/>
    <col min="8970" max="9216" width="8.7265625" style="265"/>
    <col min="9217" max="9218" width="13.81640625" style="265" customWidth="1"/>
    <col min="9219" max="9219" width="15.81640625" style="265" customWidth="1"/>
    <col min="9220" max="9221" width="25.81640625" style="265" customWidth="1"/>
    <col min="9222" max="9222" width="15.81640625" style="265" customWidth="1"/>
    <col min="9223" max="9223" width="9.81640625" style="265" customWidth="1"/>
    <col min="9224" max="9225" width="16.81640625" style="265" customWidth="1"/>
    <col min="9226" max="9472" width="8.7265625" style="265"/>
    <col min="9473" max="9474" width="13.81640625" style="265" customWidth="1"/>
    <col min="9475" max="9475" width="15.81640625" style="265" customWidth="1"/>
    <col min="9476" max="9477" width="25.81640625" style="265" customWidth="1"/>
    <col min="9478" max="9478" width="15.81640625" style="265" customWidth="1"/>
    <col min="9479" max="9479" width="9.81640625" style="265" customWidth="1"/>
    <col min="9480" max="9481" width="16.81640625" style="265" customWidth="1"/>
    <col min="9482" max="9728" width="8.7265625" style="265"/>
    <col min="9729" max="9730" width="13.81640625" style="265" customWidth="1"/>
    <col min="9731" max="9731" width="15.81640625" style="265" customWidth="1"/>
    <col min="9732" max="9733" width="25.81640625" style="265" customWidth="1"/>
    <col min="9734" max="9734" width="15.81640625" style="265" customWidth="1"/>
    <col min="9735" max="9735" width="9.81640625" style="265" customWidth="1"/>
    <col min="9736" max="9737" width="16.81640625" style="265" customWidth="1"/>
    <col min="9738" max="9984" width="8.7265625" style="265"/>
    <col min="9985" max="9986" width="13.81640625" style="265" customWidth="1"/>
    <col min="9987" max="9987" width="15.81640625" style="265" customWidth="1"/>
    <col min="9988" max="9989" width="25.81640625" style="265" customWidth="1"/>
    <col min="9990" max="9990" width="15.81640625" style="265" customWidth="1"/>
    <col min="9991" max="9991" width="9.81640625" style="265" customWidth="1"/>
    <col min="9992" max="9993" width="16.81640625" style="265" customWidth="1"/>
    <col min="9994" max="10240" width="8.7265625" style="265"/>
    <col min="10241" max="10242" width="13.81640625" style="265" customWidth="1"/>
    <col min="10243" max="10243" width="15.81640625" style="265" customWidth="1"/>
    <col min="10244" max="10245" width="25.81640625" style="265" customWidth="1"/>
    <col min="10246" max="10246" width="15.81640625" style="265" customWidth="1"/>
    <col min="10247" max="10247" width="9.81640625" style="265" customWidth="1"/>
    <col min="10248" max="10249" width="16.81640625" style="265" customWidth="1"/>
    <col min="10250" max="10496" width="8.7265625" style="265"/>
    <col min="10497" max="10498" width="13.81640625" style="265" customWidth="1"/>
    <col min="10499" max="10499" width="15.81640625" style="265" customWidth="1"/>
    <col min="10500" max="10501" width="25.81640625" style="265" customWidth="1"/>
    <col min="10502" max="10502" width="15.81640625" style="265" customWidth="1"/>
    <col min="10503" max="10503" width="9.81640625" style="265" customWidth="1"/>
    <col min="10504" max="10505" width="16.81640625" style="265" customWidth="1"/>
    <col min="10506" max="10752" width="8.7265625" style="265"/>
    <col min="10753" max="10754" width="13.81640625" style="265" customWidth="1"/>
    <col min="10755" max="10755" width="15.81640625" style="265" customWidth="1"/>
    <col min="10756" max="10757" width="25.81640625" style="265" customWidth="1"/>
    <col min="10758" max="10758" width="15.81640625" style="265" customWidth="1"/>
    <col min="10759" max="10759" width="9.81640625" style="265" customWidth="1"/>
    <col min="10760" max="10761" width="16.81640625" style="265" customWidth="1"/>
    <col min="10762" max="11008" width="8.7265625" style="265"/>
    <col min="11009" max="11010" width="13.81640625" style="265" customWidth="1"/>
    <col min="11011" max="11011" width="15.81640625" style="265" customWidth="1"/>
    <col min="11012" max="11013" width="25.81640625" style="265" customWidth="1"/>
    <col min="11014" max="11014" width="15.81640625" style="265" customWidth="1"/>
    <col min="11015" max="11015" width="9.81640625" style="265" customWidth="1"/>
    <col min="11016" max="11017" width="16.81640625" style="265" customWidth="1"/>
    <col min="11018" max="11264" width="8.7265625" style="265"/>
    <col min="11265" max="11266" width="13.81640625" style="265" customWidth="1"/>
    <col min="11267" max="11267" width="15.81640625" style="265" customWidth="1"/>
    <col min="11268" max="11269" width="25.81640625" style="265" customWidth="1"/>
    <col min="11270" max="11270" width="15.81640625" style="265" customWidth="1"/>
    <col min="11271" max="11271" width="9.81640625" style="265" customWidth="1"/>
    <col min="11272" max="11273" width="16.81640625" style="265" customWidth="1"/>
    <col min="11274" max="11520" width="8.7265625" style="265"/>
    <col min="11521" max="11522" width="13.81640625" style="265" customWidth="1"/>
    <col min="11523" max="11523" width="15.81640625" style="265" customWidth="1"/>
    <col min="11524" max="11525" width="25.81640625" style="265" customWidth="1"/>
    <col min="11526" max="11526" width="15.81640625" style="265" customWidth="1"/>
    <col min="11527" max="11527" width="9.81640625" style="265" customWidth="1"/>
    <col min="11528" max="11529" width="16.81640625" style="265" customWidth="1"/>
    <col min="11530" max="11776" width="8.7265625" style="265"/>
    <col min="11777" max="11778" width="13.81640625" style="265" customWidth="1"/>
    <col min="11779" max="11779" width="15.81640625" style="265" customWidth="1"/>
    <col min="11780" max="11781" width="25.81640625" style="265" customWidth="1"/>
    <col min="11782" max="11782" width="15.81640625" style="265" customWidth="1"/>
    <col min="11783" max="11783" width="9.81640625" style="265" customWidth="1"/>
    <col min="11784" max="11785" width="16.81640625" style="265" customWidth="1"/>
    <col min="11786" max="12032" width="8.7265625" style="265"/>
    <col min="12033" max="12034" width="13.81640625" style="265" customWidth="1"/>
    <col min="12035" max="12035" width="15.81640625" style="265" customWidth="1"/>
    <col min="12036" max="12037" width="25.81640625" style="265" customWidth="1"/>
    <col min="12038" max="12038" width="15.81640625" style="265" customWidth="1"/>
    <col min="12039" max="12039" width="9.81640625" style="265" customWidth="1"/>
    <col min="12040" max="12041" width="16.81640625" style="265" customWidth="1"/>
    <col min="12042" max="12288" width="8.7265625" style="265"/>
    <col min="12289" max="12290" width="13.81640625" style="265" customWidth="1"/>
    <col min="12291" max="12291" width="15.81640625" style="265" customWidth="1"/>
    <col min="12292" max="12293" width="25.81640625" style="265" customWidth="1"/>
    <col min="12294" max="12294" width="15.81640625" style="265" customWidth="1"/>
    <col min="12295" max="12295" width="9.81640625" style="265" customWidth="1"/>
    <col min="12296" max="12297" width="16.81640625" style="265" customWidth="1"/>
    <col min="12298" max="12544" width="8.7265625" style="265"/>
    <col min="12545" max="12546" width="13.81640625" style="265" customWidth="1"/>
    <col min="12547" max="12547" width="15.81640625" style="265" customWidth="1"/>
    <col min="12548" max="12549" width="25.81640625" style="265" customWidth="1"/>
    <col min="12550" max="12550" width="15.81640625" style="265" customWidth="1"/>
    <col min="12551" max="12551" width="9.81640625" style="265" customWidth="1"/>
    <col min="12552" max="12553" width="16.81640625" style="265" customWidth="1"/>
    <col min="12554" max="12800" width="8.7265625" style="265"/>
    <col min="12801" max="12802" width="13.81640625" style="265" customWidth="1"/>
    <col min="12803" max="12803" width="15.81640625" style="265" customWidth="1"/>
    <col min="12804" max="12805" width="25.81640625" style="265" customWidth="1"/>
    <col min="12806" max="12806" width="15.81640625" style="265" customWidth="1"/>
    <col min="12807" max="12807" width="9.81640625" style="265" customWidth="1"/>
    <col min="12808" max="12809" width="16.81640625" style="265" customWidth="1"/>
    <col min="12810" max="13056" width="8.7265625" style="265"/>
    <col min="13057" max="13058" width="13.81640625" style="265" customWidth="1"/>
    <col min="13059" max="13059" width="15.81640625" style="265" customWidth="1"/>
    <col min="13060" max="13061" width="25.81640625" style="265" customWidth="1"/>
    <col min="13062" max="13062" width="15.81640625" style="265" customWidth="1"/>
    <col min="13063" max="13063" width="9.81640625" style="265" customWidth="1"/>
    <col min="13064" max="13065" width="16.81640625" style="265" customWidth="1"/>
    <col min="13066" max="13312" width="8.7265625" style="265"/>
    <col min="13313" max="13314" width="13.81640625" style="265" customWidth="1"/>
    <col min="13315" max="13315" width="15.81640625" style="265" customWidth="1"/>
    <col min="13316" max="13317" width="25.81640625" style="265" customWidth="1"/>
    <col min="13318" max="13318" width="15.81640625" style="265" customWidth="1"/>
    <col min="13319" max="13319" width="9.81640625" style="265" customWidth="1"/>
    <col min="13320" max="13321" width="16.81640625" style="265" customWidth="1"/>
    <col min="13322" max="13568" width="8.7265625" style="265"/>
    <col min="13569" max="13570" width="13.81640625" style="265" customWidth="1"/>
    <col min="13571" max="13571" width="15.81640625" style="265" customWidth="1"/>
    <col min="13572" max="13573" width="25.81640625" style="265" customWidth="1"/>
    <col min="13574" max="13574" width="15.81640625" style="265" customWidth="1"/>
    <col min="13575" max="13575" width="9.81640625" style="265" customWidth="1"/>
    <col min="13576" max="13577" width="16.81640625" style="265" customWidth="1"/>
    <col min="13578" max="13824" width="8.7265625" style="265"/>
    <col min="13825" max="13826" width="13.81640625" style="265" customWidth="1"/>
    <col min="13827" max="13827" width="15.81640625" style="265" customWidth="1"/>
    <col min="13828" max="13829" width="25.81640625" style="265" customWidth="1"/>
    <col min="13830" max="13830" width="15.81640625" style="265" customWidth="1"/>
    <col min="13831" max="13831" width="9.81640625" style="265" customWidth="1"/>
    <col min="13832" max="13833" width="16.81640625" style="265" customWidth="1"/>
    <col min="13834" max="14080" width="8.7265625" style="265"/>
    <col min="14081" max="14082" width="13.81640625" style="265" customWidth="1"/>
    <col min="14083" max="14083" width="15.81640625" style="265" customWidth="1"/>
    <col min="14084" max="14085" width="25.81640625" style="265" customWidth="1"/>
    <col min="14086" max="14086" width="15.81640625" style="265" customWidth="1"/>
    <col min="14087" max="14087" width="9.81640625" style="265" customWidth="1"/>
    <col min="14088" max="14089" width="16.81640625" style="265" customWidth="1"/>
    <col min="14090" max="14336" width="8.7265625" style="265"/>
    <col min="14337" max="14338" width="13.81640625" style="265" customWidth="1"/>
    <col min="14339" max="14339" width="15.81640625" style="265" customWidth="1"/>
    <col min="14340" max="14341" width="25.81640625" style="265" customWidth="1"/>
    <col min="14342" max="14342" width="15.81640625" style="265" customWidth="1"/>
    <col min="14343" max="14343" width="9.81640625" style="265" customWidth="1"/>
    <col min="14344" max="14345" width="16.81640625" style="265" customWidth="1"/>
    <col min="14346" max="14592" width="8.7265625" style="265"/>
    <col min="14593" max="14594" width="13.81640625" style="265" customWidth="1"/>
    <col min="14595" max="14595" width="15.81640625" style="265" customWidth="1"/>
    <col min="14596" max="14597" width="25.81640625" style="265" customWidth="1"/>
    <col min="14598" max="14598" width="15.81640625" style="265" customWidth="1"/>
    <col min="14599" max="14599" width="9.81640625" style="265" customWidth="1"/>
    <col min="14600" max="14601" width="16.81640625" style="265" customWidth="1"/>
    <col min="14602" max="14848" width="8.7265625" style="265"/>
    <col min="14849" max="14850" width="13.81640625" style="265" customWidth="1"/>
    <col min="14851" max="14851" width="15.81640625" style="265" customWidth="1"/>
    <col min="14852" max="14853" width="25.81640625" style="265" customWidth="1"/>
    <col min="14854" max="14854" width="15.81640625" style="265" customWidth="1"/>
    <col min="14855" max="14855" width="9.81640625" style="265" customWidth="1"/>
    <col min="14856" max="14857" width="16.81640625" style="265" customWidth="1"/>
    <col min="14858" max="15104" width="8.7265625" style="265"/>
    <col min="15105" max="15106" width="13.81640625" style="265" customWidth="1"/>
    <col min="15107" max="15107" width="15.81640625" style="265" customWidth="1"/>
    <col min="15108" max="15109" width="25.81640625" style="265" customWidth="1"/>
    <col min="15110" max="15110" width="15.81640625" style="265" customWidth="1"/>
    <col min="15111" max="15111" width="9.81640625" style="265" customWidth="1"/>
    <col min="15112" max="15113" width="16.81640625" style="265" customWidth="1"/>
    <col min="15114" max="15360" width="8.7265625" style="265"/>
    <col min="15361" max="15362" width="13.81640625" style="265" customWidth="1"/>
    <col min="15363" max="15363" width="15.81640625" style="265" customWidth="1"/>
    <col min="15364" max="15365" width="25.81640625" style="265" customWidth="1"/>
    <col min="15366" max="15366" width="15.81640625" style="265" customWidth="1"/>
    <col min="15367" max="15367" width="9.81640625" style="265" customWidth="1"/>
    <col min="15368" max="15369" width="16.81640625" style="265" customWidth="1"/>
    <col min="15370" max="15616" width="8.7265625" style="265"/>
    <col min="15617" max="15618" width="13.81640625" style="265" customWidth="1"/>
    <col min="15619" max="15619" width="15.81640625" style="265" customWidth="1"/>
    <col min="15620" max="15621" width="25.81640625" style="265" customWidth="1"/>
    <col min="15622" max="15622" width="15.81640625" style="265" customWidth="1"/>
    <col min="15623" max="15623" width="9.81640625" style="265" customWidth="1"/>
    <col min="15624" max="15625" width="16.81640625" style="265" customWidth="1"/>
    <col min="15626" max="15872" width="8.7265625" style="265"/>
    <col min="15873" max="15874" width="13.81640625" style="265" customWidth="1"/>
    <col min="15875" max="15875" width="15.81640625" style="265" customWidth="1"/>
    <col min="15876" max="15877" width="25.81640625" style="265" customWidth="1"/>
    <col min="15878" max="15878" width="15.81640625" style="265" customWidth="1"/>
    <col min="15879" max="15879" width="9.81640625" style="265" customWidth="1"/>
    <col min="15880" max="15881" width="16.81640625" style="265" customWidth="1"/>
    <col min="15882" max="16128" width="8.7265625" style="265"/>
    <col min="16129" max="16130" width="13.81640625" style="265" customWidth="1"/>
    <col min="16131" max="16131" width="15.81640625" style="265" customWidth="1"/>
    <col min="16132" max="16133" width="25.81640625" style="265" customWidth="1"/>
    <col min="16134" max="16134" width="15.81640625" style="265" customWidth="1"/>
    <col min="16135" max="16135" width="9.81640625" style="265" customWidth="1"/>
    <col min="16136" max="16137" width="16.81640625" style="265" customWidth="1"/>
    <col min="16138" max="16384" width="8.7265625" style="265"/>
  </cols>
  <sheetData>
    <row r="2" spans="1:9" ht="17" x14ac:dyDescent="0.35">
      <c r="A2" s="264" t="s">
        <v>513</v>
      </c>
    </row>
    <row r="4" spans="1:9" ht="27" x14ac:dyDescent="0.2">
      <c r="A4" s="569" t="s">
        <v>514</v>
      </c>
      <c r="B4" s="569" t="s">
        <v>515</v>
      </c>
      <c r="C4" s="569" t="s">
        <v>516</v>
      </c>
      <c r="D4" s="569" t="s">
        <v>517</v>
      </c>
      <c r="E4" s="569" t="s">
        <v>518</v>
      </c>
      <c r="F4" s="570" t="s">
        <v>519</v>
      </c>
      <c r="G4" s="570" t="s">
        <v>520</v>
      </c>
      <c r="H4" s="570" t="s">
        <v>521</v>
      </c>
      <c r="I4" s="570" t="s">
        <v>522</v>
      </c>
    </row>
    <row r="5" spans="1:9" ht="20" x14ac:dyDescent="0.2">
      <c r="A5" s="266">
        <v>43133</v>
      </c>
      <c r="B5" s="267" t="s">
        <v>523</v>
      </c>
      <c r="C5" s="267" t="s">
        <v>558</v>
      </c>
      <c r="D5" s="267" t="s">
        <v>524</v>
      </c>
      <c r="E5" s="267" t="s">
        <v>525</v>
      </c>
      <c r="F5" s="268">
        <v>6701.4</v>
      </c>
      <c r="G5" s="268">
        <v>1303.5</v>
      </c>
      <c r="H5" s="268">
        <v>13.5</v>
      </c>
      <c r="I5" s="268" t="s">
        <v>526</v>
      </c>
    </row>
    <row r="6" spans="1:9" ht="50" x14ac:dyDescent="0.2">
      <c r="A6" s="266">
        <v>42397</v>
      </c>
      <c r="B6" s="267" t="s">
        <v>527</v>
      </c>
      <c r="C6" s="267" t="s">
        <v>528</v>
      </c>
      <c r="D6" s="267" t="s">
        <v>529</v>
      </c>
      <c r="E6" s="267" t="s">
        <v>530</v>
      </c>
      <c r="F6" s="268" t="s">
        <v>531</v>
      </c>
      <c r="G6" s="268">
        <v>3038.8</v>
      </c>
      <c r="H6" s="268">
        <v>4.8</v>
      </c>
      <c r="I6" s="268" t="s">
        <v>531</v>
      </c>
    </row>
    <row r="7" spans="1:9" ht="40" x14ac:dyDescent="0.2">
      <c r="A7" s="266">
        <v>42937</v>
      </c>
      <c r="B7" s="267" t="s">
        <v>532</v>
      </c>
      <c r="C7" s="267" t="s">
        <v>533</v>
      </c>
      <c r="D7" s="267" t="s">
        <v>534</v>
      </c>
      <c r="E7" s="267" t="s">
        <v>535</v>
      </c>
      <c r="F7" s="268" t="s">
        <v>531</v>
      </c>
      <c r="G7" s="268">
        <v>3678.5</v>
      </c>
      <c r="H7" s="268">
        <v>3.8</v>
      </c>
      <c r="I7" s="268" t="s">
        <v>536</v>
      </c>
    </row>
    <row r="8" spans="1:9" ht="50" x14ac:dyDescent="0.2">
      <c r="A8" s="266">
        <v>42921</v>
      </c>
      <c r="B8" s="267" t="s">
        <v>537</v>
      </c>
      <c r="C8" s="267" t="s">
        <v>538</v>
      </c>
      <c r="D8" s="267" t="s">
        <v>539</v>
      </c>
      <c r="E8" s="267" t="s">
        <v>540</v>
      </c>
      <c r="F8" s="268" t="s">
        <v>531</v>
      </c>
      <c r="G8" s="268">
        <v>10579.2</v>
      </c>
      <c r="H8" s="268">
        <v>7.5</v>
      </c>
      <c r="I8" s="268" t="s">
        <v>541</v>
      </c>
    </row>
    <row r="9" spans="1:9" ht="40" x14ac:dyDescent="0.2">
      <c r="A9" s="266">
        <v>43237</v>
      </c>
      <c r="B9" s="267" t="s">
        <v>542</v>
      </c>
      <c r="C9" s="267" t="s">
        <v>543</v>
      </c>
      <c r="D9" s="267" t="s">
        <v>544</v>
      </c>
      <c r="E9" s="267" t="s">
        <v>545</v>
      </c>
      <c r="F9" s="268" t="s">
        <v>531</v>
      </c>
      <c r="G9" s="268">
        <v>1864.9</v>
      </c>
      <c r="H9" s="268">
        <v>19.8</v>
      </c>
      <c r="I9" s="268" t="s">
        <v>531</v>
      </c>
    </row>
    <row r="10" spans="1:9" ht="60" x14ac:dyDescent="0.2">
      <c r="A10" s="266">
        <v>43003</v>
      </c>
      <c r="B10" s="267" t="s">
        <v>546</v>
      </c>
      <c r="C10" s="267" t="s">
        <v>547</v>
      </c>
      <c r="D10" s="267" t="s">
        <v>548</v>
      </c>
      <c r="E10" s="267" t="s">
        <v>549</v>
      </c>
      <c r="F10" s="268" t="s">
        <v>531</v>
      </c>
      <c r="G10" s="268">
        <v>5664.4</v>
      </c>
      <c r="H10" s="268">
        <v>5.3</v>
      </c>
      <c r="I10" s="268" t="s">
        <v>550</v>
      </c>
    </row>
    <row r="11" spans="1:9" ht="90" x14ac:dyDescent="0.2">
      <c r="A11" s="266">
        <v>42131</v>
      </c>
      <c r="B11" s="267" t="s">
        <v>551</v>
      </c>
      <c r="C11" s="267" t="s">
        <v>552</v>
      </c>
      <c r="D11" s="267" t="s">
        <v>553</v>
      </c>
      <c r="E11" s="267" t="s">
        <v>554</v>
      </c>
      <c r="F11" s="268" t="s">
        <v>531</v>
      </c>
      <c r="G11" s="268">
        <v>3753.8</v>
      </c>
      <c r="H11" s="268">
        <v>7.7</v>
      </c>
      <c r="I11" s="268" t="s">
        <v>555</v>
      </c>
    </row>
    <row r="12" spans="1:9" x14ac:dyDescent="0.2">
      <c r="A12" s="265">
        <v>2014</v>
      </c>
      <c r="C12" s="265" t="s">
        <v>556</v>
      </c>
      <c r="D12" s="265" t="s">
        <v>557</v>
      </c>
      <c r="H12" s="265">
        <v>10.9</v>
      </c>
    </row>
    <row r="13" spans="1:9" ht="10.5" x14ac:dyDescent="0.25">
      <c r="A13" s="351"/>
      <c r="B13" s="351"/>
      <c r="C13" s="351"/>
      <c r="D13" s="351"/>
      <c r="E13" s="351"/>
      <c r="F13" s="351"/>
      <c r="G13" s="352" t="s">
        <v>642</v>
      </c>
      <c r="H13" s="351">
        <f>MEDIAN(H5:H12)</f>
        <v>7.6</v>
      </c>
      <c r="I13" s="351"/>
    </row>
    <row r="14" spans="1:9" ht="10.5" x14ac:dyDescent="0.25">
      <c r="G14" s="353" t="s">
        <v>1076</v>
      </c>
      <c r="H14" s="265">
        <f>_xlfn.QUARTILE.INC(H5:H12,1)</f>
        <v>5.1749999999999998</v>
      </c>
    </row>
    <row r="15" spans="1:9" ht="10.5" x14ac:dyDescent="0.25">
      <c r="G15" s="353" t="s">
        <v>1077</v>
      </c>
      <c r="H15" s="265">
        <f>_xlfn.QUARTILE.INC(H5:H12,3)</f>
        <v>11.55</v>
      </c>
    </row>
    <row r="16" spans="1:9" ht="10.5" x14ac:dyDescent="0.25">
      <c r="G16" s="353" t="s">
        <v>1054</v>
      </c>
      <c r="H16" s="265">
        <f>MIN(H5:H12)</f>
        <v>3.8</v>
      </c>
    </row>
    <row r="17" spans="7:8" ht="10.5" x14ac:dyDescent="0.25">
      <c r="G17" s="353" t="s">
        <v>1056</v>
      </c>
      <c r="H17" s="265">
        <f>MAX(H5:H12)</f>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4B796-8A91-42B3-B9E5-039B71177CD5}">
  <sheetPr>
    <tabColor rgb="FF00B24F"/>
  </sheetPr>
  <dimension ref="A1:BF58"/>
  <sheetViews>
    <sheetView showGridLines="0" zoomScale="70" zoomScaleNormal="70" workbookViewId="0">
      <pane xSplit="4" ySplit="5" topLeftCell="E6" activePane="bottomRight" state="frozen"/>
      <selection pane="topRight" activeCell="F1" sqref="F1"/>
      <selection pane="bottomLeft" activeCell="A6" sqref="A6"/>
      <selection pane="bottomRight" activeCell="E6" sqref="E6"/>
    </sheetView>
  </sheetViews>
  <sheetFormatPr defaultColWidth="9.1796875" defaultRowHeight="10" outlineLevelRow="1" outlineLevelCol="1" x14ac:dyDescent="0.2"/>
  <cols>
    <col min="1" max="1" width="21.08984375" style="383" bestFit="1" customWidth="1"/>
    <col min="2" max="2" width="18.453125" style="401" customWidth="1" outlineLevel="1"/>
    <col min="3" max="3" width="27.54296875" style="401" customWidth="1"/>
    <col min="4" max="4" width="28.1796875" style="437" hidden="1" customWidth="1"/>
    <col min="5" max="5" width="10.453125" style="401" customWidth="1" outlineLevel="1"/>
    <col min="6" max="17" width="10.453125" style="495" customWidth="1" outlineLevel="1"/>
    <col min="18" max="19" width="10.453125" style="385" customWidth="1" outlineLevel="1"/>
    <col min="20" max="27" width="10.453125" style="495" customWidth="1" outlineLevel="1"/>
    <col min="28" max="30" width="10.453125" style="365" customWidth="1" outlineLevel="1"/>
    <col min="31" max="33" width="10.453125" style="365" customWidth="1"/>
    <col min="34" max="39" width="10.453125" style="365" customWidth="1" outlineLevel="1"/>
    <col min="40" max="40" width="10.453125" style="384" customWidth="1" outlineLevel="1"/>
    <col min="41" max="42" width="10.453125" style="495" customWidth="1" outlineLevel="1"/>
    <col min="43" max="56" width="9.6328125" style="365" customWidth="1" outlineLevel="1"/>
    <col min="57" max="57" width="9.1796875" style="365" outlineLevel="1"/>
    <col min="58" max="58" width="56.36328125" style="365" customWidth="1" outlineLevel="1"/>
    <col min="59" max="16384" width="9.1796875" style="365"/>
  </cols>
  <sheetData>
    <row r="1" spans="1:58" s="381" customFormat="1" ht="39" customHeight="1" x14ac:dyDescent="0.35">
      <c r="A1" s="380"/>
      <c r="B1" s="380"/>
      <c r="C1" s="380"/>
      <c r="E1" s="380"/>
      <c r="F1" s="382"/>
      <c r="G1" s="382"/>
      <c r="H1" s="382"/>
      <c r="I1" s="382"/>
      <c r="J1" s="382"/>
      <c r="K1" s="382"/>
      <c r="L1" s="382"/>
      <c r="M1" s="382"/>
      <c r="N1" s="382"/>
      <c r="O1" s="382"/>
      <c r="P1" s="382"/>
      <c r="Q1" s="382"/>
      <c r="T1" s="382"/>
      <c r="U1" s="382"/>
      <c r="V1" s="382"/>
      <c r="W1" s="382"/>
      <c r="X1" s="382"/>
      <c r="Y1" s="382"/>
      <c r="Z1" s="382"/>
      <c r="AA1" s="382"/>
      <c r="AN1" s="382"/>
      <c r="AO1" s="382"/>
      <c r="AP1" s="382"/>
    </row>
    <row r="2" spans="1:58" x14ac:dyDescent="0.2">
      <c r="B2" s="383"/>
      <c r="C2" s="383"/>
      <c r="D2" s="365"/>
      <c r="E2" s="383"/>
      <c r="F2" s="384"/>
      <c r="G2" s="384"/>
      <c r="H2" s="384"/>
      <c r="I2" s="384"/>
      <c r="J2" s="384"/>
      <c r="K2" s="384"/>
      <c r="L2" s="384"/>
      <c r="M2" s="384"/>
      <c r="N2" s="384"/>
      <c r="O2" s="384"/>
      <c r="P2" s="384"/>
      <c r="Q2" s="384"/>
      <c r="T2" s="384"/>
      <c r="U2" s="384"/>
      <c r="V2" s="384"/>
      <c r="W2" s="384"/>
      <c r="X2" s="384"/>
      <c r="Y2" s="384"/>
      <c r="Z2" s="384"/>
      <c r="AA2" s="384"/>
      <c r="AO2" s="384"/>
      <c r="AP2" s="384"/>
    </row>
    <row r="3" spans="1:58" ht="10.5" x14ac:dyDescent="0.2">
      <c r="B3" s="386" t="s">
        <v>576</v>
      </c>
      <c r="C3" s="387">
        <v>43921</v>
      </c>
      <c r="D3" s="388"/>
      <c r="E3" s="383"/>
      <c r="F3" s="384"/>
      <c r="G3" s="384"/>
      <c r="H3" s="384"/>
      <c r="I3" s="384"/>
      <c r="J3" s="384"/>
      <c r="K3" s="384"/>
      <c r="L3" s="384"/>
      <c r="M3" s="384"/>
      <c r="N3" s="384"/>
      <c r="O3" s="384"/>
      <c r="P3" s="384"/>
      <c r="Q3" s="384"/>
      <c r="T3" s="384"/>
      <c r="U3" s="384"/>
      <c r="V3" s="384"/>
      <c r="W3" s="384"/>
      <c r="X3" s="384"/>
      <c r="Y3" s="384"/>
      <c r="Z3" s="384"/>
      <c r="AA3" s="384"/>
      <c r="AO3" s="384"/>
      <c r="AP3" s="384"/>
    </row>
    <row r="4" spans="1:58" ht="30" x14ac:dyDescent="0.2">
      <c r="B4" s="389" t="s">
        <v>577</v>
      </c>
      <c r="C4" s="390" t="s">
        <v>480</v>
      </c>
      <c r="D4" s="109"/>
      <c r="E4" s="383"/>
      <c r="F4" s="384"/>
      <c r="G4" s="384"/>
      <c r="H4" s="384"/>
      <c r="I4" s="384"/>
      <c r="J4" s="384"/>
      <c r="K4" s="384"/>
      <c r="L4" s="384"/>
      <c r="M4" s="384"/>
      <c r="N4" s="384"/>
      <c r="O4" s="384"/>
      <c r="P4" s="384"/>
      <c r="Q4" s="384"/>
      <c r="T4" s="384"/>
      <c r="U4" s="384"/>
      <c r="V4" s="384"/>
      <c r="W4" s="384"/>
      <c r="X4" s="384"/>
      <c r="Y4" s="384"/>
      <c r="Z4" s="384"/>
      <c r="AA4" s="384"/>
      <c r="AB4" s="391" t="s">
        <v>578</v>
      </c>
      <c r="AC4" s="391" t="s">
        <v>657</v>
      </c>
      <c r="AD4" s="391" t="s">
        <v>579</v>
      </c>
      <c r="AK4" s="392"/>
      <c r="AL4" s="392"/>
      <c r="AM4" s="392"/>
      <c r="AO4" s="384"/>
      <c r="AP4" s="384"/>
    </row>
    <row r="5" spans="1:58" ht="42" x14ac:dyDescent="0.35">
      <c r="A5" s="393" t="s">
        <v>580</v>
      </c>
      <c r="B5" s="394" t="s">
        <v>581</v>
      </c>
      <c r="C5" s="394" t="s">
        <v>582</v>
      </c>
      <c r="D5" s="395"/>
      <c r="E5" s="394" t="s">
        <v>583</v>
      </c>
      <c r="F5" s="396" t="s">
        <v>584</v>
      </c>
      <c r="G5" s="396" t="s">
        <v>585</v>
      </c>
      <c r="H5" s="396" t="s">
        <v>586</v>
      </c>
      <c r="I5" s="396" t="s">
        <v>587</v>
      </c>
      <c r="J5" s="396" t="s">
        <v>588</v>
      </c>
      <c r="K5" s="396" t="s">
        <v>589</v>
      </c>
      <c r="L5" s="396" t="s">
        <v>590</v>
      </c>
      <c r="M5" s="396" t="s">
        <v>591</v>
      </c>
      <c r="N5" s="396" t="s">
        <v>592</v>
      </c>
      <c r="O5" s="396" t="s">
        <v>593</v>
      </c>
      <c r="P5" s="396" t="s">
        <v>594</v>
      </c>
      <c r="Q5" s="396" t="s">
        <v>595</v>
      </c>
      <c r="R5" s="396" t="s">
        <v>596</v>
      </c>
      <c r="S5" s="396" t="s">
        <v>597</v>
      </c>
      <c r="T5" s="396" t="s">
        <v>598</v>
      </c>
      <c r="U5" s="396" t="s">
        <v>599</v>
      </c>
      <c r="V5" s="396" t="s">
        <v>600</v>
      </c>
      <c r="W5" s="396" t="s">
        <v>601</v>
      </c>
      <c r="X5" s="396" t="s">
        <v>602</v>
      </c>
      <c r="Y5" s="396" t="s">
        <v>603</v>
      </c>
      <c r="Z5" s="396" t="s">
        <v>604</v>
      </c>
      <c r="AA5" s="396" t="s">
        <v>605</v>
      </c>
      <c r="AB5" s="396" t="s">
        <v>606</v>
      </c>
      <c r="AC5" s="396" t="s">
        <v>607</v>
      </c>
      <c r="AD5" s="396" t="s">
        <v>608</v>
      </c>
      <c r="AE5" s="396" t="s">
        <v>609</v>
      </c>
      <c r="AF5" s="396" t="s">
        <v>610</v>
      </c>
      <c r="AG5" s="396" t="s">
        <v>611</v>
      </c>
      <c r="AH5" s="396" t="s">
        <v>612</v>
      </c>
      <c r="AI5" s="396" t="s">
        <v>613</v>
      </c>
      <c r="AJ5" s="396" t="s">
        <v>614</v>
      </c>
      <c r="AK5" s="396" t="s">
        <v>615</v>
      </c>
      <c r="AL5" s="396" t="s">
        <v>616</v>
      </c>
      <c r="AM5" s="396" t="s">
        <v>617</v>
      </c>
      <c r="AN5" s="396" t="s">
        <v>618</v>
      </c>
      <c r="AO5" s="396" t="s">
        <v>619</v>
      </c>
      <c r="AP5" s="397"/>
      <c r="AQ5" s="398" t="s">
        <v>620</v>
      </c>
      <c r="AR5" s="398" t="s">
        <v>621</v>
      </c>
      <c r="AS5" s="398" t="s">
        <v>622</v>
      </c>
      <c r="AT5" s="398" t="s">
        <v>623</v>
      </c>
      <c r="AU5" s="398" t="s">
        <v>624</v>
      </c>
      <c r="AV5" s="398" t="s">
        <v>625</v>
      </c>
      <c r="AW5" s="398" t="s">
        <v>1046</v>
      </c>
      <c r="AY5" s="398" t="s">
        <v>97</v>
      </c>
      <c r="AZ5" s="398" t="s">
        <v>626</v>
      </c>
      <c r="BA5" s="398" t="s">
        <v>500</v>
      </c>
      <c r="BB5" s="398" t="s">
        <v>627</v>
      </c>
      <c r="BC5" s="398"/>
      <c r="BD5" s="398" t="s">
        <v>628</v>
      </c>
      <c r="BE5" s="398"/>
      <c r="BF5" s="399" t="s">
        <v>629</v>
      </c>
    </row>
    <row r="6" spans="1:58" ht="21" customHeight="1" x14ac:dyDescent="0.35">
      <c r="B6" s="400" t="s">
        <v>630</v>
      </c>
      <c r="C6" s="401" t="s">
        <v>658</v>
      </c>
      <c r="D6" s="365" t="s">
        <v>631</v>
      </c>
      <c r="E6" s="401" t="s">
        <v>659</v>
      </c>
      <c r="F6" s="402">
        <v>4079.7405100000001</v>
      </c>
      <c r="G6" s="402">
        <v>2993.2399799999998</v>
      </c>
      <c r="H6" s="402">
        <v>655.52820999999994</v>
      </c>
      <c r="I6" s="402">
        <v>146.18194</v>
      </c>
      <c r="J6" s="402">
        <v>115.0262</v>
      </c>
      <c r="K6" s="402">
        <v>-18.4816</v>
      </c>
      <c r="L6" s="402">
        <v>-1.8671</v>
      </c>
      <c r="M6" s="402">
        <v>22.299800000000001</v>
      </c>
      <c r="N6" s="402">
        <v>17.5471</v>
      </c>
      <c r="O6" s="402">
        <v>703.64670000000001</v>
      </c>
      <c r="P6" s="402">
        <v>150.71001999999999</v>
      </c>
      <c r="Q6" s="402">
        <v>115.75959</v>
      </c>
      <c r="R6" s="402">
        <v>-13.733700000000001</v>
      </c>
      <c r="S6" s="402">
        <v>4.7169999999999996</v>
      </c>
      <c r="T6" s="403">
        <v>21.418399999999998</v>
      </c>
      <c r="U6" s="404">
        <v>16.4513</v>
      </c>
      <c r="V6" s="402">
        <v>1240.1863900000001</v>
      </c>
      <c r="W6" s="402">
        <v>0</v>
      </c>
      <c r="X6" s="402">
        <v>160.12425999999999</v>
      </c>
      <c r="Y6" s="402">
        <v>76.251290597966289</v>
      </c>
      <c r="Z6" s="402">
        <v>-100</v>
      </c>
      <c r="AA6" s="402">
        <v>38.324833389613765</v>
      </c>
      <c r="AB6" s="402">
        <v>24.156700000000001</v>
      </c>
      <c r="AC6" s="402">
        <v>27.116</v>
      </c>
      <c r="AD6" s="402">
        <v>33.997100000000003</v>
      </c>
      <c r="AE6" s="402">
        <v>34.725960000000001</v>
      </c>
      <c r="AF6" s="402">
        <v>6.0653600000000001</v>
      </c>
      <c r="AG6" s="405">
        <v>4.5661497618843896</v>
      </c>
      <c r="AH6" s="402">
        <v>20.20064</v>
      </c>
      <c r="AI6" s="405">
        <v>2.4135404195171013</v>
      </c>
      <c r="AJ6" s="402">
        <v>25.47859087686026</v>
      </c>
      <c r="AK6" s="406">
        <v>0.33413979851430609</v>
      </c>
      <c r="AL6" s="406" t="s">
        <v>660</v>
      </c>
      <c r="AM6" s="406" t="s">
        <v>661</v>
      </c>
      <c r="AN6" s="402">
        <v>33.923220000000001</v>
      </c>
      <c r="AO6" s="402">
        <v>19.13045</v>
      </c>
      <c r="AP6" s="405">
        <v>0</v>
      </c>
      <c r="AQ6" s="402">
        <v>755.16399999999999</v>
      </c>
      <c r="AR6" s="402">
        <v>0</v>
      </c>
      <c r="AS6" s="402">
        <v>1151.78873</v>
      </c>
      <c r="AT6" s="402">
        <v>0</v>
      </c>
      <c r="AU6" s="402">
        <v>0</v>
      </c>
      <c r="AV6" s="407">
        <v>0</v>
      </c>
      <c r="AW6" s="408" t="s">
        <v>660</v>
      </c>
      <c r="AY6" s="409">
        <v>172.00200000000001</v>
      </c>
      <c r="AZ6" s="402">
        <v>8.923</v>
      </c>
      <c r="BA6" s="410">
        <v>8.9230000000000004E-2</v>
      </c>
      <c r="BB6" s="409">
        <v>-396.62473</v>
      </c>
      <c r="BC6" s="409" t="e">
        <v>#REF!</v>
      </c>
      <c r="BD6" s="410" t="s">
        <v>683</v>
      </c>
      <c r="BE6" s="411"/>
    </row>
    <row r="7" spans="1:58" ht="21" customHeight="1" x14ac:dyDescent="0.35">
      <c r="B7" s="400" t="s">
        <v>632</v>
      </c>
      <c r="C7" s="401" t="s">
        <v>544</v>
      </c>
      <c r="D7" s="365" t="s">
        <v>631</v>
      </c>
      <c r="E7" s="401" t="s">
        <v>480</v>
      </c>
      <c r="F7" s="402">
        <v>112298.75813</v>
      </c>
      <c r="G7" s="402">
        <v>107053.75813</v>
      </c>
      <c r="H7" s="402">
        <v>18262</v>
      </c>
      <c r="I7" s="402">
        <v>3298</v>
      </c>
      <c r="J7" s="402">
        <v>1876</v>
      </c>
      <c r="K7" s="402">
        <v>14.8987</v>
      </c>
      <c r="L7" s="402">
        <v>17.158000000000001</v>
      </c>
      <c r="M7" s="402">
        <v>18.0593</v>
      </c>
      <c r="N7" s="402">
        <v>10.272600000000001</v>
      </c>
      <c r="O7" s="402">
        <v>17772</v>
      </c>
      <c r="P7" s="402">
        <v>3404</v>
      </c>
      <c r="Q7" s="402">
        <v>2459</v>
      </c>
      <c r="R7" s="402">
        <v>15.021599999999999</v>
      </c>
      <c r="S7" s="402">
        <v>24.5517</v>
      </c>
      <c r="T7" s="403">
        <v>19.153700000000001</v>
      </c>
      <c r="U7" s="404">
        <v>13.8363</v>
      </c>
      <c r="V7" s="402">
        <v>20622.605009999999</v>
      </c>
      <c r="W7" s="402">
        <v>5544.2545200000004</v>
      </c>
      <c r="X7" s="402">
        <v>4004.49026</v>
      </c>
      <c r="Y7" s="402">
        <v>16.039866137744774</v>
      </c>
      <c r="Z7" s="402">
        <v>62.874692126909522</v>
      </c>
      <c r="AA7" s="402">
        <v>62.850356242374957</v>
      </c>
      <c r="AB7" s="402">
        <v>17.907699999999998</v>
      </c>
      <c r="AC7" s="402">
        <v>17.431799999999999</v>
      </c>
      <c r="AD7" s="402">
        <v>20.625800000000002</v>
      </c>
      <c r="AE7" s="402">
        <v>46.25121</v>
      </c>
      <c r="AF7" s="402">
        <v>6.6510499999999997</v>
      </c>
      <c r="AG7" s="405">
        <v>5.8621048149162194</v>
      </c>
      <c r="AH7" s="402">
        <v>30.29252</v>
      </c>
      <c r="AI7" s="405">
        <v>5.1910880355846958</v>
      </c>
      <c r="AJ7" s="402">
        <v>28.043209207356146</v>
      </c>
      <c r="AK7" s="406">
        <v>1.7483443419371989</v>
      </c>
      <c r="AL7" s="406">
        <v>19.308954475993282</v>
      </c>
      <c r="AM7" s="406">
        <v>1.2038102007943656</v>
      </c>
      <c r="AN7" s="402">
        <v>52.524009999999997</v>
      </c>
      <c r="AO7" s="402">
        <v>35.840400000000002</v>
      </c>
      <c r="AP7" s="405">
        <v>0.93830000000000002</v>
      </c>
      <c r="AQ7" s="402">
        <v>20063</v>
      </c>
      <c r="AR7" s="402">
        <v>9725</v>
      </c>
      <c r="AS7" s="402">
        <v>13083</v>
      </c>
      <c r="AT7" s="402">
        <v>786</v>
      </c>
      <c r="AU7" s="402">
        <v>8939</v>
      </c>
      <c r="AV7" s="407">
        <v>0.32647374781791327</v>
      </c>
      <c r="AW7" s="408">
        <f t="shared" ref="AW7:AW15" si="0">+AR7/P7</f>
        <v>2.8569330199764984</v>
      </c>
      <c r="AY7" s="409">
        <v>3428</v>
      </c>
      <c r="AZ7" s="402">
        <v>26.2578</v>
      </c>
      <c r="BA7" s="410">
        <v>0.26257799999999998</v>
      </c>
      <c r="BB7" s="409">
        <v>15919</v>
      </c>
      <c r="BC7" s="409" t="e">
        <v>#REF!</v>
      </c>
      <c r="BD7" s="410" t="s">
        <v>683</v>
      </c>
      <c r="BE7" s="411"/>
      <c r="BF7" s="412" t="s">
        <v>662</v>
      </c>
    </row>
    <row r="8" spans="1:58" ht="21" customHeight="1" x14ac:dyDescent="0.35">
      <c r="B8" s="400" t="s">
        <v>633</v>
      </c>
      <c r="C8" s="401" t="s">
        <v>663</v>
      </c>
      <c r="D8" s="365" t="s">
        <v>631</v>
      </c>
      <c r="E8" s="401" t="s">
        <v>659</v>
      </c>
      <c r="F8" s="402">
        <v>1859.60322</v>
      </c>
      <c r="G8" s="402">
        <v>1865.5154199999999</v>
      </c>
      <c r="H8" s="402">
        <v>293.74660999999998</v>
      </c>
      <c r="I8" s="402">
        <v>8.9237400000000004</v>
      </c>
      <c r="J8" s="402">
        <v>1.0885100000000001</v>
      </c>
      <c r="K8" s="402">
        <v>33.130299999999998</v>
      </c>
      <c r="L8" s="402">
        <v>-59.535600000000002</v>
      </c>
      <c r="M8" s="402">
        <v>3.0379</v>
      </c>
      <c r="N8" s="402">
        <v>0.3705</v>
      </c>
      <c r="O8" s="402">
        <v>262.93905000000001</v>
      </c>
      <c r="P8" s="402">
        <v>7.5291800000000002</v>
      </c>
      <c r="Q8" s="402">
        <v>4.3459500000000002</v>
      </c>
      <c r="R8" s="402">
        <v>23.2102</v>
      </c>
      <c r="S8" s="402">
        <v>-62.090699999999998</v>
      </c>
      <c r="T8" s="403">
        <v>2.8633999999999999</v>
      </c>
      <c r="U8" s="404">
        <v>1.6528</v>
      </c>
      <c r="V8" s="402">
        <v>0</v>
      </c>
      <c r="W8" s="402">
        <v>0</v>
      </c>
      <c r="X8" s="402">
        <v>0</v>
      </c>
      <c r="Y8" s="402">
        <v>-100</v>
      </c>
      <c r="Z8" s="402">
        <v>-100</v>
      </c>
      <c r="AA8" s="402">
        <v>-100</v>
      </c>
      <c r="AB8" s="402">
        <v>-11.514099999999999</v>
      </c>
      <c r="AC8" s="402" t="s">
        <v>660</v>
      </c>
      <c r="AD8" s="402">
        <v>-35.054000000000002</v>
      </c>
      <c r="AE8" s="402" t="s">
        <v>660</v>
      </c>
      <c r="AF8" s="402">
        <v>13.080590000000001</v>
      </c>
      <c r="AG8" s="405">
        <v>6.350764082009321</v>
      </c>
      <c r="AH8" s="402">
        <v>252.00949</v>
      </c>
      <c r="AI8" s="405"/>
      <c r="AJ8" s="402" t="s">
        <v>660</v>
      </c>
      <c r="AK8" s="406" t="s">
        <v>660</v>
      </c>
      <c r="AL8" s="406" t="s">
        <v>660</v>
      </c>
      <c r="AM8" s="406" t="s">
        <v>661</v>
      </c>
      <c r="AN8" s="402">
        <v>123.6142</v>
      </c>
      <c r="AO8" s="402">
        <v>111.95085</v>
      </c>
      <c r="AP8" s="405">
        <v>-0.30720999999999998</v>
      </c>
      <c r="AQ8" s="402">
        <v>147.88312999999999</v>
      </c>
      <c r="AR8" s="402">
        <v>171.12786</v>
      </c>
      <c r="AS8" s="402">
        <v>228.88316</v>
      </c>
      <c r="AT8" s="402">
        <v>0</v>
      </c>
      <c r="AU8" s="402">
        <v>171.12786</v>
      </c>
      <c r="AV8" s="407">
        <v>0.53643249093079837</v>
      </c>
      <c r="AW8" s="408">
        <f t="shared" si="0"/>
        <v>22.728618521538866</v>
      </c>
      <c r="AY8" s="409">
        <v>1.6124799999999999</v>
      </c>
      <c r="AZ8" s="402">
        <v>68.708299999999994</v>
      </c>
      <c r="BA8" s="410">
        <v>0.68708299999999989</v>
      </c>
      <c r="BB8" s="409">
        <v>90.127829999999989</v>
      </c>
      <c r="BC8" s="409" t="e">
        <v>#REF!</v>
      </c>
      <c r="BD8" s="410" t="s">
        <v>683</v>
      </c>
      <c r="BE8" s="411"/>
      <c r="BF8" s="412" t="s">
        <v>664</v>
      </c>
    </row>
    <row r="9" spans="1:58" ht="21" customHeight="1" x14ac:dyDescent="0.35">
      <c r="A9" s="413"/>
      <c r="B9" s="400" t="s">
        <v>634</v>
      </c>
      <c r="C9" s="401" t="s">
        <v>665</v>
      </c>
      <c r="D9" s="365" t="s">
        <v>631</v>
      </c>
      <c r="E9" s="401" t="s">
        <v>666</v>
      </c>
      <c r="F9" s="402">
        <v>5182.03989</v>
      </c>
      <c r="G9" s="402">
        <v>4850.8564399999996</v>
      </c>
      <c r="H9" s="402">
        <v>293.68414999999999</v>
      </c>
      <c r="I9" s="402">
        <v>104.06870000000001</v>
      </c>
      <c r="J9" s="402">
        <v>56.662520000000001</v>
      </c>
      <c r="K9" s="402">
        <v>5.7808999999999999</v>
      </c>
      <c r="L9" s="402">
        <v>24.366900000000001</v>
      </c>
      <c r="M9" s="402">
        <v>35.435499999999998</v>
      </c>
      <c r="N9" s="402">
        <v>19.293600000000001</v>
      </c>
      <c r="O9" s="402">
        <v>297.16077999999999</v>
      </c>
      <c r="P9" s="402">
        <v>97.684399999999997</v>
      </c>
      <c r="Q9" s="402">
        <v>48.726559999999999</v>
      </c>
      <c r="R9" s="402">
        <v>21.592099999999999</v>
      </c>
      <c r="S9" s="402">
        <v>32.850999999999999</v>
      </c>
      <c r="T9" s="403">
        <v>32.872500000000002</v>
      </c>
      <c r="U9" s="404">
        <v>16.397300000000001</v>
      </c>
      <c r="V9" s="402">
        <v>351.03444000000002</v>
      </c>
      <c r="W9" s="402">
        <v>111.00523</v>
      </c>
      <c r="X9" s="402">
        <v>0</v>
      </c>
      <c r="Y9" s="402">
        <v>18.12946513331941</v>
      </c>
      <c r="Z9" s="402">
        <v>13.636599088493151</v>
      </c>
      <c r="AA9" s="402">
        <v>-100</v>
      </c>
      <c r="AB9" s="402">
        <v>38.413699999999999</v>
      </c>
      <c r="AC9" s="402">
        <v>36.082700000000003</v>
      </c>
      <c r="AD9" s="402">
        <v>21.868099999999998</v>
      </c>
      <c r="AE9" s="402">
        <v>96.370940000000004</v>
      </c>
      <c r="AF9" s="402">
        <v>21.666910000000001</v>
      </c>
      <c r="AG9" s="405">
        <v>16.517256515205194</v>
      </c>
      <c r="AH9" s="402">
        <v>46.972810000000003</v>
      </c>
      <c r="AI9" s="405">
        <v>13.818747926841592</v>
      </c>
      <c r="AJ9" s="402" t="s">
        <v>660</v>
      </c>
      <c r="AK9" s="406" t="s">
        <v>660</v>
      </c>
      <c r="AL9" s="406">
        <v>43.699350381959476</v>
      </c>
      <c r="AM9" s="406">
        <v>2.4104048332703543</v>
      </c>
      <c r="AN9" s="402">
        <v>106.21878</v>
      </c>
      <c r="AO9" s="402">
        <v>54.950040000000001</v>
      </c>
      <c r="AP9" s="405">
        <v>0.69567999999999997</v>
      </c>
      <c r="AQ9" s="402">
        <v>306.97528999999997</v>
      </c>
      <c r="AR9" s="402">
        <v>349.07515000000001</v>
      </c>
      <c r="AS9" s="402">
        <v>967.92850999999996</v>
      </c>
      <c r="AT9" s="402">
        <v>0</v>
      </c>
      <c r="AU9" s="402">
        <v>349.07515000000001</v>
      </c>
      <c r="AV9" s="407">
        <v>0.53208584083870136</v>
      </c>
      <c r="AW9" s="408">
        <f t="shared" si="0"/>
        <v>3.5734994533415776</v>
      </c>
      <c r="AX9" s="414"/>
      <c r="AY9" s="409">
        <v>112.12418</v>
      </c>
      <c r="AZ9" s="415">
        <v>34.801099999999998</v>
      </c>
      <c r="BA9" s="410">
        <v>0.34801099999999996</v>
      </c>
      <c r="BB9" s="409">
        <v>-311.87806999999998</v>
      </c>
      <c r="BC9" s="409" t="e">
        <v>#REF!</v>
      </c>
      <c r="BD9" s="410" t="s">
        <v>683</v>
      </c>
      <c r="BE9" s="411"/>
      <c r="BF9" s="416" t="s">
        <v>667</v>
      </c>
    </row>
    <row r="10" spans="1:58" ht="21" customHeight="1" x14ac:dyDescent="0.35">
      <c r="A10" s="413"/>
      <c r="B10" s="400" t="s">
        <v>635</v>
      </c>
      <c r="C10" s="401" t="s">
        <v>668</v>
      </c>
      <c r="D10" s="365"/>
      <c r="E10" s="401" t="s">
        <v>480</v>
      </c>
      <c r="F10" s="402">
        <v>130.09823</v>
      </c>
      <c r="G10" s="402">
        <v>622.10323000000005</v>
      </c>
      <c r="H10" s="402">
        <v>381.14100000000002</v>
      </c>
      <c r="I10" s="402">
        <v>45.304000000000002</v>
      </c>
      <c r="J10" s="402">
        <v>-33.012</v>
      </c>
      <c r="K10" s="402">
        <v>9.5634999999999994</v>
      </c>
      <c r="L10" s="402">
        <v>18.661999999999999</v>
      </c>
      <c r="M10" s="402">
        <v>11.8864</v>
      </c>
      <c r="N10" s="402">
        <v>-8.6613000000000007</v>
      </c>
      <c r="O10" s="402">
        <v>371.85399999999998</v>
      </c>
      <c r="P10" s="402">
        <v>41.179000000000002</v>
      </c>
      <c r="Q10" s="402">
        <v>-33.588999999999999</v>
      </c>
      <c r="R10" s="402">
        <v>-1.0559000000000001</v>
      </c>
      <c r="S10" s="402">
        <v>6.2737999999999996</v>
      </c>
      <c r="T10" s="403">
        <v>11.0739</v>
      </c>
      <c r="U10" s="404">
        <v>-9.0327999999999999</v>
      </c>
      <c r="V10" s="402">
        <v>479.7</v>
      </c>
      <c r="W10" s="402">
        <v>84.3</v>
      </c>
      <c r="X10" s="402">
        <v>0</v>
      </c>
      <c r="Y10" s="402">
        <v>29.002242815728764</v>
      </c>
      <c r="Z10" s="402">
        <v>104.71599601738748</v>
      </c>
      <c r="AA10" s="402">
        <v>-100</v>
      </c>
      <c r="AB10" s="402">
        <v>2.6179000000000001</v>
      </c>
      <c r="AC10" s="402">
        <v>3.7174</v>
      </c>
      <c r="AD10" s="402" t="s">
        <v>660</v>
      </c>
      <c r="AE10" s="402" t="s">
        <v>660</v>
      </c>
      <c r="AF10" s="402" t="s">
        <v>660</v>
      </c>
      <c r="AG10" s="405">
        <v>1.6322128293728568</v>
      </c>
      <c r="AH10" s="402">
        <v>15.115740000000001</v>
      </c>
      <c r="AI10" s="405">
        <v>1.2968589326662499</v>
      </c>
      <c r="AJ10" s="402" t="s">
        <v>660</v>
      </c>
      <c r="AK10" s="406" t="s">
        <v>660</v>
      </c>
      <c r="AL10" s="406">
        <v>7.3796349940688026</v>
      </c>
      <c r="AM10" s="406">
        <v>0.25445049339655246</v>
      </c>
      <c r="AN10" s="402">
        <v>22.949349999999999</v>
      </c>
      <c r="AO10" s="402">
        <v>18.37622</v>
      </c>
      <c r="AP10" s="405">
        <v>0</v>
      </c>
      <c r="AQ10" s="402">
        <v>-98.563999999999993</v>
      </c>
      <c r="AR10" s="402">
        <v>377.315</v>
      </c>
      <c r="AS10" s="402">
        <v>9.2409999999999997</v>
      </c>
      <c r="AT10" s="402">
        <v>0</v>
      </c>
      <c r="AU10" s="402">
        <v>377.315</v>
      </c>
      <c r="AV10" s="407">
        <v>1.3535915566222185</v>
      </c>
      <c r="AW10" s="408">
        <f t="shared" si="0"/>
        <v>9.1628014279122851</v>
      </c>
      <c r="AX10" s="414"/>
      <c r="AY10" s="409"/>
      <c r="AZ10" s="415"/>
      <c r="BA10" s="410"/>
      <c r="BB10" s="409"/>
      <c r="BC10" s="409"/>
      <c r="BD10" s="410"/>
      <c r="BE10" s="411"/>
      <c r="BF10" s="416" t="s">
        <v>669</v>
      </c>
    </row>
    <row r="11" spans="1:58" ht="21" customHeight="1" x14ac:dyDescent="0.35">
      <c r="A11" s="413"/>
      <c r="B11" s="400" t="s">
        <v>636</v>
      </c>
      <c r="C11" s="401" t="s">
        <v>670</v>
      </c>
      <c r="D11" s="365"/>
      <c r="E11" s="401" t="s">
        <v>480</v>
      </c>
      <c r="F11" s="402">
        <v>22797.59463</v>
      </c>
      <c r="G11" s="402">
        <v>22332.957630000001</v>
      </c>
      <c r="H11" s="402">
        <v>5135.25</v>
      </c>
      <c r="I11" s="402">
        <v>16.099</v>
      </c>
      <c r="J11" s="402">
        <v>307.70600000000002</v>
      </c>
      <c r="K11" s="402">
        <v>43.085700000000003</v>
      </c>
      <c r="L11" s="402">
        <v>-25.148800000000001</v>
      </c>
      <c r="M11" s="402">
        <v>0.31340000000000001</v>
      </c>
      <c r="N11" s="402">
        <v>5.992</v>
      </c>
      <c r="O11" s="402">
        <v>4713.5</v>
      </c>
      <c r="P11" s="402">
        <v>83.254999999999995</v>
      </c>
      <c r="Q11" s="402">
        <v>375.44600000000003</v>
      </c>
      <c r="R11" s="402">
        <v>42.912199999999999</v>
      </c>
      <c r="S11" s="402">
        <v>505.62299999999999</v>
      </c>
      <c r="T11" s="403">
        <v>1.7663</v>
      </c>
      <c r="U11" s="404">
        <v>7.9653</v>
      </c>
      <c r="V11" s="402">
        <v>5186.4753499999997</v>
      </c>
      <c r="W11" s="402">
        <v>391.74587000000002</v>
      </c>
      <c r="X11" s="402">
        <v>344.44981999999999</v>
      </c>
      <c r="Y11" s="402">
        <v>10.034482868356843</v>
      </c>
      <c r="Z11" s="402">
        <v>370.53734910816172</v>
      </c>
      <c r="AA11" s="402">
        <v>-8.2558290672959718</v>
      </c>
      <c r="AB11" s="402">
        <v>40.246099999999998</v>
      </c>
      <c r="AC11" s="402" t="s">
        <v>660</v>
      </c>
      <c r="AD11" s="402" t="s">
        <v>660</v>
      </c>
      <c r="AE11" s="402">
        <v>64.666669999999996</v>
      </c>
      <c r="AF11" s="402">
        <v>13.218209999999999</v>
      </c>
      <c r="AG11" s="405">
        <v>4.3489523645392145</v>
      </c>
      <c r="AH11" s="402">
        <v>189.99495999999999</v>
      </c>
      <c r="AI11" s="405">
        <v>4.3059989921671953</v>
      </c>
      <c r="AJ11" s="402">
        <v>66.185532133533997</v>
      </c>
      <c r="AK11" s="406">
        <v>6.5958089721042041</v>
      </c>
      <c r="AL11" s="406">
        <v>57.008788963110192</v>
      </c>
      <c r="AM11" s="406">
        <v>5.6812881850527726</v>
      </c>
      <c r="AN11" s="402">
        <v>73.738770000000002</v>
      </c>
      <c r="AO11" s="402">
        <v>244.12155999999999</v>
      </c>
      <c r="AP11" s="405">
        <v>2.8117700000000001</v>
      </c>
      <c r="AQ11" s="402">
        <v>2681.569</v>
      </c>
      <c r="AR11" s="402">
        <v>3493.4270000000001</v>
      </c>
      <c r="AS11" s="402">
        <v>3853.17</v>
      </c>
      <c r="AT11" s="402">
        <v>442.40899999999999</v>
      </c>
      <c r="AU11" s="402">
        <v>3051.018</v>
      </c>
      <c r="AV11" s="407">
        <v>0.56573753246155956</v>
      </c>
      <c r="AW11" s="408">
        <f t="shared" si="0"/>
        <v>41.960566932916947</v>
      </c>
      <c r="AX11" s="414"/>
      <c r="AY11" s="409"/>
      <c r="AZ11" s="415"/>
      <c r="BA11" s="410"/>
      <c r="BB11" s="409"/>
      <c r="BC11" s="409"/>
      <c r="BD11" s="410"/>
      <c r="BE11" s="411"/>
      <c r="BF11" s="416" t="s">
        <v>671</v>
      </c>
    </row>
    <row r="12" spans="1:58" ht="21" customHeight="1" x14ac:dyDescent="0.35">
      <c r="A12" s="413"/>
      <c r="B12" s="400" t="s">
        <v>637</v>
      </c>
      <c r="C12" s="401" t="s">
        <v>672</v>
      </c>
      <c r="D12" s="365"/>
      <c r="E12" s="401" t="s">
        <v>480</v>
      </c>
      <c r="F12" s="402">
        <v>74969.362340000007</v>
      </c>
      <c r="G12" s="402">
        <v>94620.362340000007</v>
      </c>
      <c r="H12" s="402">
        <v>11354</v>
      </c>
      <c r="I12" s="402">
        <v>3922</v>
      </c>
      <c r="J12" s="402">
        <v>165</v>
      </c>
      <c r="K12" s="402">
        <v>34.941699999999997</v>
      </c>
      <c r="L12" s="402">
        <v>52.964100000000002</v>
      </c>
      <c r="M12" s="402">
        <v>34.5428</v>
      </c>
      <c r="N12" s="402">
        <v>1.4532</v>
      </c>
      <c r="O12" s="402">
        <v>10333</v>
      </c>
      <c r="P12" s="402">
        <v>3404</v>
      </c>
      <c r="Q12" s="402">
        <v>298</v>
      </c>
      <c r="R12" s="402">
        <v>22.675999999999998</v>
      </c>
      <c r="S12" s="402">
        <v>34.121299999999998</v>
      </c>
      <c r="T12" s="403">
        <v>32.942900000000002</v>
      </c>
      <c r="U12" s="404">
        <v>2.8839000000000001</v>
      </c>
      <c r="V12" s="402">
        <v>13436.859780000001</v>
      </c>
      <c r="W12" s="402">
        <v>5876.8503099999998</v>
      </c>
      <c r="X12" s="402">
        <v>3881.1490699999999</v>
      </c>
      <c r="Y12" s="402">
        <v>30.038321687796387</v>
      </c>
      <c r="Z12" s="402">
        <v>72.645426263219719</v>
      </c>
      <c r="AA12" s="402">
        <v>1202.3990167785234</v>
      </c>
      <c r="AB12" s="402">
        <v>5.3753000000000002</v>
      </c>
      <c r="AC12" s="402">
        <v>21.136099999999999</v>
      </c>
      <c r="AD12" s="402">
        <v>-17.202200000000001</v>
      </c>
      <c r="AE12" s="402">
        <v>184.30303000000001</v>
      </c>
      <c r="AF12" s="402">
        <v>1.5106599999999999</v>
      </c>
      <c r="AG12" s="405">
        <v>8.3336588286066586</v>
      </c>
      <c r="AH12" s="402">
        <v>26.482050000000001</v>
      </c>
      <c r="AI12" s="405">
        <v>7.0418508408368616</v>
      </c>
      <c r="AJ12" s="402">
        <v>19.316280046929506</v>
      </c>
      <c r="AK12" s="406">
        <v>0.64305457034828595</v>
      </c>
      <c r="AL12" s="406">
        <v>16.10052278837097</v>
      </c>
      <c r="AM12" s="406">
        <v>0.53599941287372588</v>
      </c>
      <c r="AN12" s="402">
        <v>49.988399999999999</v>
      </c>
      <c r="AO12" s="402">
        <v>20.57405</v>
      </c>
      <c r="AP12" s="405">
        <v>0.68542000000000003</v>
      </c>
      <c r="AQ12" s="402">
        <v>49487</v>
      </c>
      <c r="AR12" s="402">
        <v>20620</v>
      </c>
      <c r="AS12" s="402">
        <v>1959</v>
      </c>
      <c r="AT12" s="402">
        <v>605</v>
      </c>
      <c r="AU12" s="402">
        <v>20015</v>
      </c>
      <c r="AV12" s="407">
        <v>0.29412184232672917</v>
      </c>
      <c r="AW12" s="408">
        <f t="shared" si="0"/>
        <v>6.0575793184488838</v>
      </c>
      <c r="AX12" s="414"/>
      <c r="AY12" s="409"/>
      <c r="AZ12" s="415"/>
      <c r="BA12" s="410"/>
      <c r="BB12" s="409"/>
      <c r="BC12" s="409"/>
      <c r="BD12" s="410"/>
      <c r="BE12" s="411"/>
      <c r="BF12" s="416" t="s">
        <v>673</v>
      </c>
    </row>
    <row r="13" spans="1:58" ht="21" customHeight="1" x14ac:dyDescent="0.35">
      <c r="A13" s="413"/>
      <c r="B13" s="400" t="s">
        <v>638</v>
      </c>
      <c r="C13" s="401" t="s">
        <v>674</v>
      </c>
      <c r="D13" s="365"/>
      <c r="E13" s="401" t="s">
        <v>480</v>
      </c>
      <c r="F13" s="402">
        <v>64507.593399999998</v>
      </c>
      <c r="G13" s="402">
        <v>88134.593399999998</v>
      </c>
      <c r="H13" s="402">
        <v>12454</v>
      </c>
      <c r="I13" s="402">
        <v>3792</v>
      </c>
      <c r="J13" s="402">
        <v>1060</v>
      </c>
      <c r="K13" s="402">
        <v>111.62269999999999</v>
      </c>
      <c r="L13" s="402">
        <v>83.188400000000001</v>
      </c>
      <c r="M13" s="402">
        <v>30.448</v>
      </c>
      <c r="N13" s="402">
        <v>8.5113000000000003</v>
      </c>
      <c r="O13" s="402">
        <v>10187</v>
      </c>
      <c r="P13" s="402">
        <v>3322</v>
      </c>
      <c r="Q13" s="402">
        <v>893</v>
      </c>
      <c r="R13" s="402">
        <v>74.944100000000006</v>
      </c>
      <c r="S13" s="402">
        <v>60.4056</v>
      </c>
      <c r="T13" s="403">
        <v>32.610100000000003</v>
      </c>
      <c r="U13" s="404">
        <v>8.766</v>
      </c>
      <c r="V13" s="402">
        <v>16046.50381</v>
      </c>
      <c r="W13" s="402">
        <v>5888.13382</v>
      </c>
      <c r="X13" s="402">
        <v>3299.4023999999999</v>
      </c>
      <c r="Y13" s="402">
        <v>57.519424855207625</v>
      </c>
      <c r="Z13" s="402">
        <v>77.246653220951231</v>
      </c>
      <c r="AA13" s="402">
        <v>269.47395296752518</v>
      </c>
      <c r="AB13" s="402">
        <v>22.771100000000001</v>
      </c>
      <c r="AC13" s="402">
        <v>24.534700000000001</v>
      </c>
      <c r="AD13" s="402">
        <v>-1.3442000000000001</v>
      </c>
      <c r="AE13" s="402">
        <v>55.549709999999997</v>
      </c>
      <c r="AF13" s="402">
        <v>1.9583299999999999</v>
      </c>
      <c r="AG13" s="405">
        <v>7.0768101332905093</v>
      </c>
      <c r="AH13" s="402">
        <v>24.770820000000001</v>
      </c>
      <c r="AI13" s="405">
        <v>5.4924483515889309</v>
      </c>
      <c r="AJ13" s="402">
        <v>19.551296137749066</v>
      </c>
      <c r="AK13" s="406">
        <v>0.33990771268949771</v>
      </c>
      <c r="AL13" s="406">
        <v>14.968170917012209</v>
      </c>
      <c r="AM13" s="406">
        <v>0.26022810476097863</v>
      </c>
      <c r="AN13" s="402">
        <v>33.700389999999999</v>
      </c>
      <c r="AO13" s="402">
        <v>22.350680000000001</v>
      </c>
      <c r="AP13" s="405">
        <v>0.88061999999999996</v>
      </c>
      <c r="AQ13" s="402">
        <v>33329</v>
      </c>
      <c r="AR13" s="402">
        <v>21280</v>
      </c>
      <c r="AS13" s="402">
        <v>906</v>
      </c>
      <c r="AT13" s="402">
        <v>971</v>
      </c>
      <c r="AU13" s="402">
        <v>20309</v>
      </c>
      <c r="AV13" s="407">
        <v>0.38967935688256516</v>
      </c>
      <c r="AW13" s="408">
        <f t="shared" si="0"/>
        <v>6.4057796508127636</v>
      </c>
      <c r="AX13" s="414"/>
      <c r="AY13" s="409"/>
      <c r="AZ13" s="415"/>
      <c r="BA13" s="410"/>
      <c r="BB13" s="409"/>
      <c r="BC13" s="409"/>
      <c r="BD13" s="410"/>
      <c r="BE13" s="411"/>
      <c r="BF13" s="416" t="s">
        <v>675</v>
      </c>
    </row>
    <row r="14" spans="1:58" ht="21" customHeight="1" x14ac:dyDescent="0.35">
      <c r="A14" s="413"/>
      <c r="B14" s="400" t="s">
        <v>639</v>
      </c>
      <c r="C14" s="401" t="s">
        <v>676</v>
      </c>
      <c r="D14" s="365"/>
      <c r="E14" s="401" t="s">
        <v>480</v>
      </c>
      <c r="F14" s="402">
        <v>43287.531540000004</v>
      </c>
      <c r="G14" s="402">
        <v>51928.670539999999</v>
      </c>
      <c r="H14" s="402">
        <v>5932.451</v>
      </c>
      <c r="I14" s="402">
        <v>2285.3270000000002</v>
      </c>
      <c r="J14" s="402">
        <v>461.84699999999998</v>
      </c>
      <c r="K14" s="402">
        <v>71.7346</v>
      </c>
      <c r="L14" s="402">
        <v>64.237399999999994</v>
      </c>
      <c r="M14" s="402">
        <v>38.522399999999998</v>
      </c>
      <c r="N14" s="402">
        <v>7.7850000000000001</v>
      </c>
      <c r="O14" s="402">
        <v>4911.8919999999998</v>
      </c>
      <c r="P14" s="402">
        <v>1925.3520000000001</v>
      </c>
      <c r="Q14" s="402">
        <v>430.613</v>
      </c>
      <c r="R14" s="402">
        <v>45.910800000000002</v>
      </c>
      <c r="S14" s="402">
        <v>46.306899999999999</v>
      </c>
      <c r="T14" s="403">
        <v>39.197699999999998</v>
      </c>
      <c r="U14" s="404">
        <v>8.7667000000000002</v>
      </c>
      <c r="V14" s="402">
        <v>7666.2414500000004</v>
      </c>
      <c r="W14" s="402">
        <v>3439.65542</v>
      </c>
      <c r="X14" s="402">
        <v>2178.72678</v>
      </c>
      <c r="Y14" s="402">
        <v>56.07512237646921</v>
      </c>
      <c r="Z14" s="402">
        <v>78.650730879340486</v>
      </c>
      <c r="AA14" s="402">
        <v>405.95936026083746</v>
      </c>
      <c r="AB14" s="402">
        <v>9.1584000000000003</v>
      </c>
      <c r="AC14" s="402">
        <v>24.849399999999999</v>
      </c>
      <c r="AD14" s="402">
        <v>26.2151</v>
      </c>
      <c r="AE14" s="402">
        <v>66.773150000000001</v>
      </c>
      <c r="AF14" s="402">
        <v>1.5544899999999999</v>
      </c>
      <c r="AG14" s="405">
        <v>8.7533248129651646</v>
      </c>
      <c r="AH14" s="402">
        <v>25.646409999999999</v>
      </c>
      <c r="AI14" s="405">
        <v>6.7736805419818857</v>
      </c>
      <c r="AJ14" s="402">
        <v>19.868269825003026</v>
      </c>
      <c r="AK14" s="406">
        <v>0.35431522898183354</v>
      </c>
      <c r="AL14" s="406">
        <v>15.097056012663035</v>
      </c>
      <c r="AM14" s="406">
        <v>0.26922912287745998</v>
      </c>
      <c r="AN14" s="402">
        <v>53.921219999999998</v>
      </c>
      <c r="AO14" s="402">
        <v>21.44586</v>
      </c>
      <c r="AP14" s="405">
        <v>1.1572199999999999</v>
      </c>
      <c r="AQ14" s="402">
        <v>27487.044000000002</v>
      </c>
      <c r="AR14" s="402">
        <v>10271.004000000001</v>
      </c>
      <c r="AS14" s="402">
        <v>1945.8679999999999</v>
      </c>
      <c r="AT14" s="402">
        <v>627.71100000000001</v>
      </c>
      <c r="AU14" s="402">
        <v>9643.2930000000015</v>
      </c>
      <c r="AV14" s="407">
        <v>0.27202158331913767</v>
      </c>
      <c r="AW14" s="408">
        <f t="shared" si="0"/>
        <v>5.334611021776797</v>
      </c>
      <c r="AX14" s="414"/>
      <c r="AY14" s="409"/>
      <c r="AZ14" s="415"/>
      <c r="BA14" s="410"/>
      <c r="BB14" s="409"/>
      <c r="BC14" s="409"/>
      <c r="BD14" s="410"/>
      <c r="BE14" s="411"/>
      <c r="BF14" s="416" t="s">
        <v>677</v>
      </c>
    </row>
    <row r="15" spans="1:58" ht="21" customHeight="1" x14ac:dyDescent="0.35">
      <c r="A15" s="413"/>
      <c r="B15" s="400" t="s">
        <v>640</v>
      </c>
      <c r="C15" s="401" t="s">
        <v>678</v>
      </c>
      <c r="D15" s="365"/>
      <c r="E15" s="401" t="s">
        <v>480</v>
      </c>
      <c r="F15" s="402">
        <v>540.36328000000003</v>
      </c>
      <c r="G15" s="402">
        <v>935.35001999999997</v>
      </c>
      <c r="H15" s="402">
        <v>121.04252</v>
      </c>
      <c r="I15" s="402">
        <v>22.851379999999999</v>
      </c>
      <c r="J15" s="402">
        <v>-48.328589999999998</v>
      </c>
      <c r="K15" s="402">
        <v>0.66779999999999995</v>
      </c>
      <c r="L15" s="402">
        <v>-30.261299999999999</v>
      </c>
      <c r="M15" s="402">
        <v>18.878799999999998</v>
      </c>
      <c r="N15" s="402">
        <v>-39.926900000000003</v>
      </c>
      <c r="O15" s="402">
        <v>104.60339</v>
      </c>
      <c r="P15" s="402">
        <v>20.370920000000002</v>
      </c>
      <c r="Q15" s="402">
        <v>-40.032159999999998</v>
      </c>
      <c r="R15" s="402">
        <v>-19.543900000000001</v>
      </c>
      <c r="S15" s="402">
        <v>-21.436900000000001</v>
      </c>
      <c r="T15" s="403">
        <v>19.474399999999999</v>
      </c>
      <c r="U15" s="404">
        <v>-38.270400000000002</v>
      </c>
      <c r="V15" s="402">
        <v>159.97120000000001</v>
      </c>
      <c r="W15" s="402">
        <v>67.875290000000007</v>
      </c>
      <c r="X15" s="402">
        <v>47.023600000000002</v>
      </c>
      <c r="Y15" s="402">
        <v>52.931181293455218</v>
      </c>
      <c r="Z15" s="402">
        <v>233.19697883060755</v>
      </c>
      <c r="AA15" s="402">
        <v>-217.46455849497005</v>
      </c>
      <c r="AB15" s="402">
        <v>8.3237000000000005</v>
      </c>
      <c r="AC15" s="402">
        <v>55.271099999999997</v>
      </c>
      <c r="AD15" s="402" t="s">
        <v>660</v>
      </c>
      <c r="AE15" s="402" t="s">
        <v>660</v>
      </c>
      <c r="AF15" s="402">
        <v>2.1173899999999999</v>
      </c>
      <c r="AG15" s="405">
        <v>7.7274499903009293</v>
      </c>
      <c r="AH15" s="402">
        <v>45.915939999999999</v>
      </c>
      <c r="AI15" s="405">
        <v>5.8469900832149779</v>
      </c>
      <c r="AJ15" s="402">
        <v>11.491320953733871</v>
      </c>
      <c r="AK15" s="406">
        <v>0.21709927254456982</v>
      </c>
      <c r="AL15" s="406">
        <v>13.780420238351834</v>
      </c>
      <c r="AM15" s="406">
        <v>0.26034597947005844</v>
      </c>
      <c r="AN15" s="402" t="s">
        <v>660</v>
      </c>
      <c r="AO15" s="402">
        <v>22.22391</v>
      </c>
      <c r="AP15" s="405">
        <v>0</v>
      </c>
      <c r="AQ15" s="402">
        <v>556.18206999999995</v>
      </c>
      <c r="AR15" s="402">
        <v>267.07727999999997</v>
      </c>
      <c r="AS15" s="402">
        <v>91.129890000000003</v>
      </c>
      <c r="AT15" s="402">
        <v>10.36388</v>
      </c>
      <c r="AU15" s="402">
        <v>256.71339999999998</v>
      </c>
      <c r="AV15" s="407">
        <v>0.32441451166026841</v>
      </c>
      <c r="AW15" s="408">
        <f t="shared" si="0"/>
        <v>13.110712721860375</v>
      </c>
      <c r="AX15" s="414"/>
      <c r="AY15" s="409"/>
      <c r="AZ15" s="415"/>
      <c r="BA15" s="410"/>
      <c r="BB15" s="409"/>
      <c r="BC15" s="409"/>
      <c r="BD15" s="410"/>
      <c r="BE15" s="411"/>
      <c r="BF15" s="416" t="s">
        <v>679</v>
      </c>
    </row>
    <row r="16" spans="1:58" ht="21" customHeight="1" x14ac:dyDescent="0.35">
      <c r="A16" s="413"/>
      <c r="B16" s="400" t="s">
        <v>641</v>
      </c>
      <c r="C16" s="401" t="s">
        <v>680</v>
      </c>
      <c r="D16" s="365"/>
      <c r="E16" s="401" t="s">
        <v>480</v>
      </c>
      <c r="F16" s="402">
        <v>71.897440000000003</v>
      </c>
      <c r="G16" s="402">
        <v>60.575110000000002</v>
      </c>
      <c r="H16" s="402">
        <v>24.302779999999998</v>
      </c>
      <c r="I16" s="402">
        <v>-3.1638999999999999</v>
      </c>
      <c r="J16" s="402">
        <v>-18.31054</v>
      </c>
      <c r="K16" s="402">
        <v>565.25660000000005</v>
      </c>
      <c r="L16" s="402" t="s">
        <v>660</v>
      </c>
      <c r="M16" s="402">
        <v>-13.018599999999999</v>
      </c>
      <c r="N16" s="402">
        <v>-75.343299999999999</v>
      </c>
      <c r="O16" s="402">
        <v>13.375249999999999</v>
      </c>
      <c r="P16" s="402">
        <v>-4.7493699999999999</v>
      </c>
      <c r="Q16" s="402">
        <v>-16.596229999999998</v>
      </c>
      <c r="R16" s="402">
        <v>884.05420000000004</v>
      </c>
      <c r="S16" s="402" t="s">
        <v>660</v>
      </c>
      <c r="T16" s="403">
        <v>-29.571999999999999</v>
      </c>
      <c r="U16" s="404">
        <v>-103.3366</v>
      </c>
      <c r="V16" s="402">
        <v>31.01</v>
      </c>
      <c r="W16" s="402">
        <v>-16</v>
      </c>
      <c r="X16" s="402">
        <v>-16.53</v>
      </c>
      <c r="Y16" s="402">
        <v>131.8461337171268</v>
      </c>
      <c r="Z16" s="402">
        <v>236.88678708965608</v>
      </c>
      <c r="AA16" s="402">
        <v>-0.39906653499015565</v>
      </c>
      <c r="AB16" s="402">
        <v>0</v>
      </c>
      <c r="AC16" s="402">
        <v>0</v>
      </c>
      <c r="AD16" s="402">
        <v>0</v>
      </c>
      <c r="AE16" s="402" t="s">
        <v>660</v>
      </c>
      <c r="AF16" s="402">
        <v>3.0136500000000002</v>
      </c>
      <c r="AG16" s="405">
        <v>2.492517728424485</v>
      </c>
      <c r="AH16" s="402" t="s">
        <v>660</v>
      </c>
      <c r="AI16" s="405">
        <v>1.9534056755885199</v>
      </c>
      <c r="AJ16" s="402" t="s">
        <v>660</v>
      </c>
      <c r="AK16" s="406" t="s">
        <v>660</v>
      </c>
      <c r="AL16" s="406" t="s">
        <v>660</v>
      </c>
      <c r="AM16" s="406" t="s">
        <v>661</v>
      </c>
      <c r="AN16" s="402" t="s">
        <v>660</v>
      </c>
      <c r="AO16" s="402" t="s">
        <v>660</v>
      </c>
      <c r="AP16" s="405">
        <v>0</v>
      </c>
      <c r="AQ16" s="402">
        <v>59.958419999999997</v>
      </c>
      <c r="AR16" s="402">
        <v>41.439300000000003</v>
      </c>
      <c r="AS16" s="402">
        <v>84.285380000000004</v>
      </c>
      <c r="AT16" s="402">
        <v>0.14274000000000001</v>
      </c>
      <c r="AU16" s="402">
        <v>41.296559999999999</v>
      </c>
      <c r="AV16" s="407">
        <v>0.40868078690526777</v>
      </c>
      <c r="AW16" s="408" t="s">
        <v>660</v>
      </c>
      <c r="AX16" s="414"/>
      <c r="AY16" s="409"/>
      <c r="AZ16" s="415"/>
      <c r="BA16" s="410"/>
      <c r="BB16" s="409"/>
      <c r="BC16" s="409"/>
      <c r="BD16" s="410"/>
      <c r="BE16" s="411"/>
      <c r="BF16" s="416" t="s">
        <v>681</v>
      </c>
    </row>
    <row r="17" spans="1:58" s="431" customFormat="1" ht="21" customHeight="1" x14ac:dyDescent="0.35">
      <c r="A17" s="417"/>
      <c r="B17" s="418"/>
      <c r="C17" s="419" t="s">
        <v>642</v>
      </c>
      <c r="D17" s="419"/>
      <c r="E17" s="420"/>
      <c r="F17" s="421">
        <v>4079.7405100000001</v>
      </c>
      <c r="G17" s="421">
        <v>2993.2399799999998</v>
      </c>
      <c r="H17" s="421">
        <v>655.52820999999994</v>
      </c>
      <c r="I17" s="421">
        <v>116.211</v>
      </c>
      <c r="J17" s="421"/>
      <c r="K17" s="421">
        <v>14.8987</v>
      </c>
      <c r="L17" s="421">
        <v>21.51445</v>
      </c>
      <c r="M17" s="421">
        <v>18.878799999999998</v>
      </c>
      <c r="N17" s="421">
        <v>5.1204000000000001</v>
      </c>
      <c r="O17" s="421">
        <v>703.64670000000001</v>
      </c>
      <c r="P17" s="421">
        <v>115.04639</v>
      </c>
      <c r="Q17" s="421"/>
      <c r="R17" s="421">
        <v>21.592099999999999</v>
      </c>
      <c r="S17" s="421">
        <v>33.486149999999995</v>
      </c>
      <c r="T17" s="421">
        <v>19.474399999999999</v>
      </c>
      <c r="U17" s="421">
        <v>5.2286999999999999</v>
      </c>
      <c r="V17" s="421">
        <v>828.46027000000004</v>
      </c>
      <c r="W17" s="421">
        <v>111.00523</v>
      </c>
      <c r="X17" s="421">
        <v>51.768839999999997</v>
      </c>
      <c r="Y17" s="421">
        <v>29.002242815728764</v>
      </c>
      <c r="Z17" s="421">
        <v>72.645426263219719</v>
      </c>
      <c r="AA17" s="421">
        <v>-0.39906653499015565</v>
      </c>
      <c r="AB17" s="421">
        <v>9.1584000000000003</v>
      </c>
      <c r="AC17" s="421">
        <v>24.534700000000001</v>
      </c>
      <c r="AD17" s="421">
        <v>20.625800000000002</v>
      </c>
      <c r="AE17" s="421">
        <v>60.108189999999993</v>
      </c>
      <c r="AF17" s="421">
        <v>3.0136500000000002</v>
      </c>
      <c r="AG17" s="421">
        <v>5.8621048149162194</v>
      </c>
      <c r="AH17" s="421">
        <v>26.064230000000002</v>
      </c>
      <c r="AI17" s="421">
        <v>4.748543513875946</v>
      </c>
      <c r="AJ17" s="421">
        <v>19.551296137749066</v>
      </c>
      <c r="AK17" s="422">
        <v>0.64305457034828595</v>
      </c>
      <c r="AL17" s="422">
        <v>15.032613464837622</v>
      </c>
      <c r="AM17" s="422">
        <v>0.86990480683404581</v>
      </c>
      <c r="AN17" s="421">
        <v>51.256204999999994</v>
      </c>
      <c r="AO17" s="421">
        <v>21.834885</v>
      </c>
      <c r="AP17" s="423">
        <v>0.40495999999999999</v>
      </c>
      <c r="AQ17" s="424"/>
      <c r="AR17" s="424"/>
      <c r="AS17" s="424"/>
      <c r="AT17" s="424"/>
      <c r="AU17" s="424"/>
      <c r="AV17" s="425">
        <v>0.40868078690526777</v>
      </c>
      <c r="AW17" s="426">
        <f>MEDIAN(AW6:AW16)</f>
        <v>6.4057796508127636</v>
      </c>
      <c r="AX17" s="109"/>
      <c r="AY17" s="427"/>
      <c r="AZ17" s="424"/>
      <c r="BA17" s="428"/>
      <c r="BB17" s="427"/>
      <c r="BC17" s="427"/>
      <c r="BD17" s="428"/>
      <c r="BE17" s="429"/>
      <c r="BF17" s="430"/>
    </row>
    <row r="18" spans="1:58" s="109" customFormat="1" ht="10.5" x14ac:dyDescent="0.35">
      <c r="A18" s="107"/>
      <c r="B18" s="432"/>
      <c r="C18" s="432"/>
      <c r="D18" s="433"/>
      <c r="E18" s="432"/>
      <c r="F18" s="434"/>
      <c r="G18" s="434"/>
      <c r="H18" s="434"/>
      <c r="I18" s="424"/>
      <c r="J18" s="424"/>
      <c r="K18" s="424"/>
      <c r="L18" s="424"/>
      <c r="M18" s="424"/>
      <c r="N18" s="424"/>
      <c r="O18" s="424"/>
      <c r="P18" s="424"/>
      <c r="Q18" s="424"/>
      <c r="R18" s="424"/>
      <c r="S18" s="424"/>
      <c r="T18" s="424"/>
      <c r="U18" s="424"/>
      <c r="V18" s="424"/>
      <c r="W18" s="424"/>
      <c r="X18" s="424"/>
      <c r="Y18" s="424"/>
      <c r="Z18" s="424"/>
      <c r="AA18" s="402"/>
      <c r="AB18" s="424"/>
      <c r="AC18" s="424"/>
      <c r="AD18" s="424"/>
      <c r="AE18" s="424"/>
      <c r="AF18" s="424"/>
      <c r="AG18" s="424"/>
      <c r="AH18" s="424"/>
      <c r="AI18" s="424"/>
      <c r="AJ18" s="424"/>
      <c r="AK18" s="406"/>
      <c r="AL18" s="434"/>
      <c r="AM18" s="435"/>
      <c r="AN18" s="434"/>
      <c r="AO18" s="434"/>
      <c r="AP18" s="434"/>
      <c r="AQ18" s="434"/>
      <c r="AR18" s="436"/>
      <c r="AS18" s="434"/>
      <c r="AT18" s="434"/>
      <c r="AU18" s="427"/>
      <c r="AV18" s="434"/>
      <c r="AW18" s="434"/>
      <c r="AX18" s="428"/>
      <c r="AY18" s="427"/>
      <c r="AZ18" s="427"/>
      <c r="BA18" s="428"/>
      <c r="BB18" s="429"/>
      <c r="BC18" s="430"/>
    </row>
    <row r="19" spans="1:58" hidden="1" outlineLevel="1" x14ac:dyDescent="0.2">
      <c r="F19" s="438"/>
      <c r="G19" s="438"/>
      <c r="H19" s="438"/>
      <c r="I19" s="438"/>
      <c r="J19" s="438"/>
      <c r="K19" s="438"/>
      <c r="L19" s="438"/>
      <c r="M19" s="438"/>
      <c r="N19" s="438"/>
      <c r="O19" s="438"/>
      <c r="P19" s="438"/>
      <c r="Q19" s="438"/>
      <c r="R19" s="438"/>
      <c r="S19" s="438"/>
      <c r="T19" s="438"/>
      <c r="U19" s="438"/>
      <c r="V19" s="385"/>
      <c r="W19" s="385"/>
      <c r="X19" s="385"/>
      <c r="Y19" s="438"/>
      <c r="Z19" s="438"/>
      <c r="AA19" s="438"/>
      <c r="AN19" s="365"/>
      <c r="AO19" s="365"/>
      <c r="AP19" s="365"/>
      <c r="AS19" s="384"/>
      <c r="AT19" s="384"/>
      <c r="AU19" s="384"/>
      <c r="AV19" s="384"/>
      <c r="AW19" s="384"/>
      <c r="AY19" s="412"/>
    </row>
    <row r="20" spans="1:58" s="265" customFormat="1" ht="12.75" hidden="1" customHeight="1" outlineLevel="1" x14ac:dyDescent="0.25">
      <c r="A20" s="439" t="s">
        <v>643</v>
      </c>
      <c r="B20" s="440"/>
      <c r="C20" s="441"/>
      <c r="D20" s="442"/>
      <c r="E20" s="442"/>
      <c r="F20" s="442"/>
      <c r="G20" s="442"/>
      <c r="H20" s="442"/>
      <c r="I20" s="442"/>
      <c r="J20" s="442"/>
      <c r="K20" s="442"/>
      <c r="L20" s="442"/>
      <c r="M20" s="442"/>
      <c r="N20" s="442"/>
      <c r="O20" s="442"/>
      <c r="P20" s="442"/>
      <c r="Q20" s="442"/>
      <c r="R20" s="442"/>
      <c r="S20" s="442"/>
      <c r="T20" s="442"/>
      <c r="U20" s="442"/>
      <c r="V20" s="442"/>
      <c r="W20" s="442"/>
      <c r="X20" s="442"/>
      <c r="Y20" s="442"/>
      <c r="Z20" s="442"/>
      <c r="AA20" s="442"/>
      <c r="AB20" s="442"/>
      <c r="AC20" s="442"/>
      <c r="AD20" s="442"/>
      <c r="AE20" s="442"/>
      <c r="AF20" s="442"/>
      <c r="AG20" s="442"/>
      <c r="AH20" s="442"/>
      <c r="AI20" s="442"/>
      <c r="AJ20" s="442"/>
      <c r="AK20" s="442"/>
      <c r="AL20" s="442"/>
      <c r="AM20" s="442"/>
      <c r="AN20" s="442"/>
      <c r="AO20" s="442"/>
      <c r="AP20" s="443"/>
      <c r="AQ20" s="444"/>
      <c r="AR20" s="444"/>
      <c r="AS20" s="444"/>
      <c r="AT20" s="444"/>
      <c r="AU20" s="444"/>
      <c r="AV20" s="444"/>
      <c r="AW20" s="444"/>
      <c r="AX20" s="444"/>
      <c r="AY20" s="444"/>
    </row>
    <row r="21" spans="1:58" s="265" customFormat="1" ht="12.75" hidden="1" customHeight="1" outlineLevel="1" x14ac:dyDescent="0.2">
      <c r="A21" s="445" t="s">
        <v>612</v>
      </c>
      <c r="C21" s="446"/>
      <c r="D21" s="447"/>
      <c r="E21" s="446"/>
      <c r="F21" s="444">
        <v>-0.15753674748886717</v>
      </c>
      <c r="G21" s="444">
        <v>-0.18126664829391545</v>
      </c>
      <c r="H21" s="444">
        <v>-0.13389868010395828</v>
      </c>
      <c r="I21" s="444">
        <v>-0.276415445672898</v>
      </c>
      <c r="J21" s="444"/>
      <c r="K21" s="444">
        <v>0.15619149151051465</v>
      </c>
      <c r="L21" s="444">
        <v>-0.71888232428078724</v>
      </c>
      <c r="M21" s="444">
        <v>-0.64938869415041411</v>
      </c>
      <c r="N21" s="444">
        <v>-2.2115980459234137E-2</v>
      </c>
      <c r="O21" s="444">
        <v>-0.12985090381431821</v>
      </c>
      <c r="P21" s="444">
        <v>-0.26961624753148072</v>
      </c>
      <c r="Q21" s="444"/>
      <c r="R21" s="444">
        <v>0.24235048604671156</v>
      </c>
      <c r="S21" s="444">
        <v>0.33652110164707416</v>
      </c>
      <c r="T21" s="444">
        <v>-0.64830466191250036</v>
      </c>
      <c r="U21" s="444">
        <v>8.6073840628080305E-3</v>
      </c>
      <c r="V21" s="444">
        <v>-0.17041483655555781</v>
      </c>
      <c r="W21" s="444">
        <v>-0.24745680050176688</v>
      </c>
      <c r="X21" s="444"/>
      <c r="Y21" s="444">
        <v>-0.72661234003685526</v>
      </c>
      <c r="Z21" s="444">
        <v>0.14681312986529524</v>
      </c>
      <c r="AA21" s="444"/>
      <c r="AB21" s="444">
        <v>-0.11935219303661018</v>
      </c>
      <c r="AC21" s="444">
        <v>0.58586424945493554</v>
      </c>
      <c r="AD21" s="444">
        <v>-0.63971352984353003</v>
      </c>
      <c r="AE21" s="444">
        <v>5.8552899442054204E-2</v>
      </c>
      <c r="AF21" s="444"/>
      <c r="AG21" s="444"/>
      <c r="AH21" s="444">
        <v>1</v>
      </c>
      <c r="AI21" s="444"/>
      <c r="AJ21" s="444">
        <v>0.92734441066472517</v>
      </c>
      <c r="AK21" s="444"/>
      <c r="AL21" s="444">
        <v>0.86786335262545444</v>
      </c>
      <c r="AM21" s="444"/>
      <c r="AN21" s="444">
        <v>0.75962212233964699</v>
      </c>
      <c r="AO21" s="444">
        <v>0.81943677582794905</v>
      </c>
      <c r="AP21" s="444"/>
      <c r="AQ21" s="444"/>
      <c r="AR21" s="444"/>
      <c r="AS21" s="444"/>
      <c r="AT21" s="444"/>
      <c r="AU21" s="444"/>
      <c r="AV21" s="444"/>
      <c r="AW21" s="444"/>
      <c r="AX21" s="444"/>
      <c r="AY21" s="444"/>
    </row>
    <row r="22" spans="1:58" s="265" customFormat="1" ht="12.75" hidden="1" customHeight="1" outlineLevel="1" x14ac:dyDescent="0.2">
      <c r="A22" s="445" t="s">
        <v>609</v>
      </c>
      <c r="C22" s="446"/>
      <c r="D22" s="447"/>
      <c r="E22" s="446"/>
      <c r="F22" s="444">
        <v>0.32163942881895208</v>
      </c>
      <c r="G22" s="444">
        <v>0.40713322240406608</v>
      </c>
      <c r="H22" s="444">
        <v>0.24802951739831069</v>
      </c>
      <c r="I22" s="444">
        <v>0.45221347286435826</v>
      </c>
      <c r="J22" s="444"/>
      <c r="K22" s="444">
        <v>0.12231753064585243</v>
      </c>
      <c r="L22" s="444">
        <v>4.0504518783035265E-2</v>
      </c>
      <c r="M22" s="444">
        <v>0.47410623041579053</v>
      </c>
      <c r="N22" s="444">
        <v>-0.26848772186298669</v>
      </c>
      <c r="O22" s="444">
        <v>0.23468031175771942</v>
      </c>
      <c r="P22" s="444">
        <v>0.41088746082001698</v>
      </c>
      <c r="Q22" s="444"/>
      <c r="R22" s="444">
        <v>0.16672390335785403</v>
      </c>
      <c r="S22" s="444">
        <v>-5.131950761080524E-2</v>
      </c>
      <c r="T22" s="444">
        <v>0.44161061746166747</v>
      </c>
      <c r="U22" s="444">
        <v>-0.30704293745359512</v>
      </c>
      <c r="V22" s="444">
        <v>0.24954420663885959</v>
      </c>
      <c r="W22" s="444">
        <v>0.42704433772176098</v>
      </c>
      <c r="X22" s="444"/>
      <c r="Y22" s="444">
        <v>-1.5294909181344867E-2</v>
      </c>
      <c r="Z22" s="444">
        <v>0.17706918223774426</v>
      </c>
      <c r="AA22" s="444"/>
      <c r="AB22" s="444">
        <v>-0.331331046216301</v>
      </c>
      <c r="AC22" s="444">
        <v>-0.26344396857481223</v>
      </c>
      <c r="AD22" s="444">
        <v>-0.75891376699548674</v>
      </c>
      <c r="AE22" s="444">
        <v>1</v>
      </c>
      <c r="AF22" s="444"/>
      <c r="AG22" s="444"/>
      <c r="AH22" s="444">
        <v>5.8552899442054204E-2</v>
      </c>
      <c r="AI22" s="444"/>
      <c r="AJ22" s="444">
        <v>3.5884461398616854E-2</v>
      </c>
      <c r="AK22" s="444"/>
      <c r="AL22" s="444">
        <v>0.13345846672669498</v>
      </c>
      <c r="AM22" s="444"/>
      <c r="AN22" s="444">
        <v>0.35622869788131084</v>
      </c>
      <c r="AO22" s="444">
        <v>8.9595320794567408E-3</v>
      </c>
      <c r="AP22" s="444"/>
      <c r="AQ22" s="444"/>
      <c r="AR22" s="444"/>
      <c r="AS22" s="444"/>
    </row>
    <row r="23" spans="1:58" s="265" customFormat="1" ht="12.75" hidden="1" customHeight="1" outlineLevel="1" x14ac:dyDescent="0.2">
      <c r="A23" s="445" t="s">
        <v>644</v>
      </c>
      <c r="C23" s="446"/>
      <c r="D23" s="447"/>
      <c r="E23" s="446"/>
      <c r="F23" s="444">
        <v>-4.1509752885691619E-3</v>
      </c>
      <c r="G23" s="444">
        <v>-4.5543310317229038E-2</v>
      </c>
      <c r="H23" s="444">
        <v>1.7321631204235906E-2</v>
      </c>
      <c r="I23" s="444">
        <v>-0.19153481144336193</v>
      </c>
      <c r="J23" s="444"/>
      <c r="K23" s="444">
        <v>6.5394028893774034E-2</v>
      </c>
      <c r="L23" s="444">
        <v>-0.49855292401850149</v>
      </c>
      <c r="M23" s="444">
        <v>-0.22757539490309203</v>
      </c>
      <c r="N23" s="444">
        <v>0.36004551867343432</v>
      </c>
      <c r="O23" s="444">
        <v>2.4789743932075472E-2</v>
      </c>
      <c r="P23" s="444">
        <v>-0.17516556968787841</v>
      </c>
      <c r="Q23" s="444"/>
      <c r="R23" s="444">
        <v>0.33667832407046083</v>
      </c>
      <c r="S23" s="444">
        <v>0.75196377246803048</v>
      </c>
      <c r="T23" s="444">
        <v>-0.24026942409410379</v>
      </c>
      <c r="U23" s="444">
        <v>0.36073168225355623</v>
      </c>
      <c r="V23" s="444">
        <v>-1.7458015749646994E-2</v>
      </c>
      <c r="W23" s="444">
        <v>-0.15509053588560839</v>
      </c>
      <c r="X23" s="444"/>
      <c r="Y23" s="444">
        <v>-0.23939847299674097</v>
      </c>
      <c r="Z23" s="444">
        <v>0.56195960233231323</v>
      </c>
      <c r="AA23" s="444"/>
      <c r="AB23" s="444">
        <v>0.79853911861772087</v>
      </c>
      <c r="AC23" s="444">
        <v>0.27670351959196782</v>
      </c>
      <c r="AD23" s="444">
        <v>-0.24718207757571142</v>
      </c>
      <c r="AE23" s="444">
        <v>0.13345846672669498</v>
      </c>
      <c r="AF23" s="444"/>
      <c r="AG23" s="444"/>
      <c r="AH23" s="444">
        <v>0.86786335262545444</v>
      </c>
      <c r="AI23" s="444"/>
      <c r="AJ23" s="444">
        <v>0.98614803900404724</v>
      </c>
      <c r="AK23" s="444"/>
      <c r="AL23" s="444">
        <v>1</v>
      </c>
      <c r="AM23" s="444"/>
      <c r="AN23" s="444">
        <v>0.82288644156536517</v>
      </c>
      <c r="AO23" s="444">
        <v>0.87398563227046022</v>
      </c>
      <c r="AP23" s="444"/>
      <c r="AQ23" s="444"/>
      <c r="AR23" s="444"/>
      <c r="AS23" s="444"/>
    </row>
    <row r="24" spans="1:58" s="265" customFormat="1" ht="12.75" hidden="1" customHeight="1" outlineLevel="1" x14ac:dyDescent="0.2">
      <c r="A24" s="445" t="s">
        <v>645</v>
      </c>
      <c r="C24" s="446"/>
      <c r="D24" s="447"/>
      <c r="E24" s="446"/>
      <c r="F24" s="444">
        <v>-0.17547918431985529</v>
      </c>
      <c r="G24" s="444">
        <v>-0.20936136492446406</v>
      </c>
      <c r="H24" s="444">
        <v>-0.21104176664756633</v>
      </c>
      <c r="I24" s="444">
        <v>-0.26913930644657413</v>
      </c>
      <c r="J24" s="444"/>
      <c r="K24" s="444">
        <v>-3.016270054496567E-2</v>
      </c>
      <c r="L24" s="444">
        <v>-0.62713234827572939</v>
      </c>
      <c r="M24" s="444">
        <v>-0.17342033787805941</v>
      </c>
      <c r="N24" s="444">
        <v>0.1961740022613758</v>
      </c>
      <c r="O24" s="444">
        <v>-0.1976718736777997</v>
      </c>
      <c r="P24" s="444">
        <v>-0.26332160332053112</v>
      </c>
      <c r="Q24" s="444"/>
      <c r="R24" s="444">
        <v>0.15996288065458328</v>
      </c>
      <c r="S24" s="444">
        <v>2.7787145463104127E-2</v>
      </c>
      <c r="T24" s="444">
        <v>-0.2000599357922844</v>
      </c>
      <c r="U24" s="444">
        <v>0.19582881581116218</v>
      </c>
      <c r="V24" s="444">
        <v>-0.2432017307725608</v>
      </c>
      <c r="W24" s="444">
        <v>-0.25447112731031496</v>
      </c>
      <c r="X24" s="444"/>
      <c r="Y24" s="444">
        <v>-0.70695107287056702</v>
      </c>
      <c r="Z24" s="444">
        <v>-9.3420845134975283E-2</v>
      </c>
      <c r="AA24" s="444"/>
      <c r="AB24" s="444">
        <v>-7.375597965379449E-2</v>
      </c>
      <c r="AC24" s="444">
        <v>0.48864400642678024</v>
      </c>
      <c r="AD24" s="444">
        <v>-0.5464511743898206</v>
      </c>
      <c r="AE24" s="444">
        <v>0.35622869788131084</v>
      </c>
      <c r="AF24" s="444"/>
      <c r="AG24" s="444"/>
      <c r="AH24" s="444">
        <v>0.75962212233964699</v>
      </c>
      <c r="AI24" s="444"/>
      <c r="AJ24" s="444">
        <v>0.79601666685881267</v>
      </c>
      <c r="AK24" s="444"/>
      <c r="AL24" s="444">
        <v>0.82288644156536517</v>
      </c>
      <c r="AM24" s="444"/>
      <c r="AN24" s="444">
        <v>1</v>
      </c>
      <c r="AO24" s="444">
        <v>0.52282400472122803</v>
      </c>
      <c r="AP24" s="444"/>
      <c r="AQ24" s="444"/>
    </row>
    <row r="25" spans="1:58" s="265" customFormat="1" ht="12.75" hidden="1" customHeight="1" outlineLevel="1" x14ac:dyDescent="0.2">
      <c r="A25" s="445" t="s">
        <v>646</v>
      </c>
      <c r="C25" s="446"/>
      <c r="D25" s="447"/>
      <c r="E25" s="446"/>
      <c r="F25" s="444">
        <v>-6.1614918445944175E-2</v>
      </c>
      <c r="G25" s="444">
        <v>-9.8948006698192495E-2</v>
      </c>
      <c r="H25" s="444">
        <v>-1.2506992091948584E-2</v>
      </c>
      <c r="I25" s="444">
        <v>-0.25151666613444301</v>
      </c>
      <c r="J25" s="444"/>
      <c r="K25" s="444">
        <v>0.1675449789600211</v>
      </c>
      <c r="L25" s="444">
        <v>-0.55027963160297344</v>
      </c>
      <c r="M25" s="444">
        <v>-0.61480602083148461</v>
      </c>
      <c r="N25" s="444">
        <v>0.1111498311963329</v>
      </c>
      <c r="O25" s="444">
        <v>-6.6575317870196755E-3</v>
      </c>
      <c r="P25" s="444">
        <v>-0.23570986927898083</v>
      </c>
      <c r="Q25" s="444"/>
      <c r="R25" s="444">
        <v>0.32790654094581778</v>
      </c>
      <c r="S25" s="444">
        <v>0.79464674262571211</v>
      </c>
      <c r="T25" s="444">
        <v>-0.60227515551436606</v>
      </c>
      <c r="U25" s="444">
        <v>0.14449650993113705</v>
      </c>
      <c r="V25" s="444">
        <v>-5.6899944591593581E-2</v>
      </c>
      <c r="W25" s="444">
        <v>-0.2055833698436226</v>
      </c>
      <c r="X25" s="444"/>
      <c r="Y25" s="444">
        <v>-0.39824715604862082</v>
      </c>
      <c r="Z25" s="444">
        <v>0.52949065949787144</v>
      </c>
      <c r="AA25" s="444"/>
      <c r="AB25" s="444">
        <v>0.343703945508813</v>
      </c>
      <c r="AC25" s="444">
        <v>0.2104695114682828</v>
      </c>
      <c r="AD25" s="444">
        <v>-0.61784085081613105</v>
      </c>
      <c r="AE25" s="444">
        <v>8.9595320794567408E-3</v>
      </c>
      <c r="AF25" s="444"/>
      <c r="AG25" s="444"/>
      <c r="AH25" s="444">
        <v>0.81943677582794905</v>
      </c>
      <c r="AI25" s="444"/>
      <c r="AJ25" s="444">
        <v>0.94835874048110602</v>
      </c>
      <c r="AK25" s="444"/>
      <c r="AL25" s="444">
        <v>0.87398563227046022</v>
      </c>
      <c r="AM25" s="444"/>
      <c r="AN25" s="444">
        <v>0.52282400472122803</v>
      </c>
      <c r="AO25" s="444">
        <v>1</v>
      </c>
      <c r="AP25" s="444"/>
      <c r="AQ25" s="444"/>
    </row>
    <row r="26" spans="1:58" s="265" customFormat="1" ht="12.75" hidden="1" customHeight="1" outlineLevel="1" x14ac:dyDescent="0.2">
      <c r="A26" s="445" t="s">
        <v>647</v>
      </c>
      <c r="C26" s="446"/>
      <c r="D26" s="447"/>
      <c r="E26" s="446"/>
      <c r="F26" s="444" t="e">
        <v>#REF!</v>
      </c>
      <c r="G26" s="444" t="e">
        <v>#REF!</v>
      </c>
      <c r="H26" s="444" t="e">
        <v>#REF!</v>
      </c>
      <c r="I26" s="444" t="e">
        <v>#REF!</v>
      </c>
      <c r="J26" s="444"/>
      <c r="K26" s="444" t="e">
        <v>#REF!</v>
      </c>
      <c r="L26" s="444" t="e">
        <v>#REF!</v>
      </c>
      <c r="M26" s="444" t="e">
        <v>#REF!</v>
      </c>
      <c r="N26" s="444" t="e">
        <v>#REF!</v>
      </c>
      <c r="O26" s="444" t="e">
        <v>#REF!</v>
      </c>
      <c r="P26" s="444" t="e">
        <v>#REF!</v>
      </c>
      <c r="Q26" s="444"/>
      <c r="R26" s="444" t="e">
        <v>#REF!</v>
      </c>
      <c r="S26" s="444" t="e">
        <v>#REF!</v>
      </c>
      <c r="T26" s="444" t="e">
        <v>#REF!</v>
      </c>
      <c r="U26" s="444" t="e">
        <v>#REF!</v>
      </c>
      <c r="V26" s="444" t="e">
        <v>#REF!</v>
      </c>
      <c r="W26" s="444" t="e">
        <v>#REF!</v>
      </c>
      <c r="X26" s="444"/>
      <c r="Y26" s="444" t="e">
        <v>#REF!</v>
      </c>
      <c r="Z26" s="444" t="e">
        <v>#REF!</v>
      </c>
      <c r="AA26" s="444"/>
      <c r="AB26" s="444" t="e">
        <v>#REF!</v>
      </c>
      <c r="AC26" s="444" t="e">
        <v>#REF!</v>
      </c>
      <c r="AD26" s="444" t="e">
        <v>#REF!</v>
      </c>
      <c r="AE26" s="444" t="e">
        <v>#REF!</v>
      </c>
      <c r="AF26" s="444"/>
      <c r="AG26" s="444"/>
      <c r="AH26" s="444" t="e">
        <v>#REF!</v>
      </c>
      <c r="AI26" s="444"/>
      <c r="AJ26" s="444" t="e">
        <v>#REF!</v>
      </c>
      <c r="AK26" s="444"/>
      <c r="AL26" s="444" t="e">
        <v>#REF!</v>
      </c>
      <c r="AM26" s="444"/>
      <c r="AN26" s="444" t="e">
        <v>#REF!</v>
      </c>
      <c r="AO26" s="444" t="e">
        <v>#REF!</v>
      </c>
      <c r="AP26" s="444"/>
      <c r="AQ26" s="444"/>
    </row>
    <row r="27" spans="1:58" s="265" customFormat="1" ht="12.75" hidden="1" customHeight="1" outlineLevel="1" x14ac:dyDescent="0.2">
      <c r="A27" s="448" t="s">
        <v>648</v>
      </c>
      <c r="B27" s="449"/>
      <c r="C27" s="450"/>
      <c r="D27" s="451"/>
      <c r="E27" s="450"/>
      <c r="F27" s="452" t="e">
        <v>#REF!</v>
      </c>
      <c r="G27" s="452" t="e">
        <v>#REF!</v>
      </c>
      <c r="H27" s="452" t="e">
        <v>#REF!</v>
      </c>
      <c r="I27" s="452" t="e">
        <v>#REF!</v>
      </c>
      <c r="J27" s="452"/>
      <c r="K27" s="452" t="e">
        <v>#REF!</v>
      </c>
      <c r="L27" s="452" t="e">
        <v>#REF!</v>
      </c>
      <c r="M27" s="452" t="e">
        <v>#REF!</v>
      </c>
      <c r="N27" s="452" t="e">
        <v>#REF!</v>
      </c>
      <c r="O27" s="452" t="e">
        <v>#REF!</v>
      </c>
      <c r="P27" s="452" t="e">
        <v>#REF!</v>
      </c>
      <c r="Q27" s="452"/>
      <c r="R27" s="452" t="e">
        <v>#REF!</v>
      </c>
      <c r="S27" s="452" t="e">
        <v>#REF!</v>
      </c>
      <c r="T27" s="452" t="e">
        <v>#REF!</v>
      </c>
      <c r="U27" s="452" t="e">
        <v>#REF!</v>
      </c>
      <c r="V27" s="452" t="e">
        <v>#REF!</v>
      </c>
      <c r="W27" s="452" t="e">
        <v>#REF!</v>
      </c>
      <c r="X27" s="452"/>
      <c r="Y27" s="452" t="e">
        <v>#REF!</v>
      </c>
      <c r="Z27" s="452" t="e">
        <v>#REF!</v>
      </c>
      <c r="AA27" s="452"/>
      <c r="AB27" s="452" t="e">
        <v>#REF!</v>
      </c>
      <c r="AC27" s="452" t="e">
        <v>#REF!</v>
      </c>
      <c r="AD27" s="452" t="e">
        <v>#REF!</v>
      </c>
      <c r="AE27" s="452" t="e">
        <v>#REF!</v>
      </c>
      <c r="AF27" s="452"/>
      <c r="AG27" s="452"/>
      <c r="AH27" s="452" t="e">
        <v>#REF!</v>
      </c>
      <c r="AI27" s="452"/>
      <c r="AJ27" s="452" t="e">
        <v>#REF!</v>
      </c>
      <c r="AK27" s="452"/>
      <c r="AL27" s="452" t="e">
        <v>#REF!</v>
      </c>
      <c r="AM27" s="452"/>
      <c r="AN27" s="452" t="e">
        <v>#REF!</v>
      </c>
      <c r="AO27" s="452" t="e">
        <v>#REF!</v>
      </c>
      <c r="AP27" s="444"/>
      <c r="AQ27" s="444"/>
    </row>
    <row r="28" spans="1:58" s="265" customFormat="1" ht="12.75" hidden="1" customHeight="1" outlineLevel="1" x14ac:dyDescent="0.2">
      <c r="C28" s="446"/>
      <c r="D28" s="447"/>
      <c r="E28" s="446"/>
      <c r="F28" s="444"/>
      <c r="G28" s="444"/>
      <c r="H28" s="444"/>
      <c r="I28" s="444"/>
      <c r="J28" s="444"/>
      <c r="K28" s="444"/>
      <c r="L28" s="444"/>
      <c r="M28" s="444"/>
      <c r="N28" s="444"/>
      <c r="O28" s="444"/>
      <c r="P28" s="444"/>
      <c r="Q28" s="444"/>
      <c r="R28" s="444"/>
      <c r="S28" s="444"/>
      <c r="T28" s="444"/>
      <c r="U28" s="444"/>
      <c r="V28" s="444"/>
      <c r="W28" s="444"/>
      <c r="X28" s="444"/>
      <c r="Y28" s="444"/>
      <c r="Z28" s="444"/>
      <c r="AA28" s="444"/>
      <c r="AB28" s="444"/>
      <c r="AC28" s="444"/>
      <c r="AD28" s="444"/>
      <c r="AE28" s="444"/>
      <c r="AF28" s="444"/>
      <c r="AG28" s="444"/>
      <c r="AH28" s="444"/>
      <c r="AI28" s="444"/>
      <c r="AJ28" s="444"/>
      <c r="AK28" s="444"/>
      <c r="AL28" s="444"/>
      <c r="AM28" s="444"/>
      <c r="AN28" s="444"/>
      <c r="AO28" s="444"/>
      <c r="AP28" s="444"/>
      <c r="AQ28" s="444"/>
    </row>
    <row r="29" spans="1:58" s="265" customFormat="1" ht="12.75" hidden="1" customHeight="1" outlineLevel="1" x14ac:dyDescent="0.2">
      <c r="C29" s="446"/>
      <c r="D29" s="447"/>
      <c r="E29" s="446"/>
      <c r="F29" s="446"/>
      <c r="G29" s="444"/>
      <c r="H29" s="446"/>
      <c r="I29" s="446"/>
      <c r="J29" s="446"/>
      <c r="K29" s="446"/>
      <c r="L29" s="446"/>
      <c r="M29" s="446"/>
      <c r="N29" s="446"/>
      <c r="O29" s="446"/>
      <c r="P29" s="446"/>
      <c r="Q29" s="446"/>
      <c r="R29" s="446"/>
      <c r="S29" s="446"/>
      <c r="T29" s="446"/>
      <c r="U29" s="446"/>
      <c r="V29" s="446"/>
      <c r="W29" s="446"/>
      <c r="X29" s="446"/>
      <c r="Y29" s="446"/>
      <c r="Z29" s="446"/>
      <c r="AA29" s="446"/>
      <c r="AB29" s="446"/>
      <c r="AC29" s="446"/>
      <c r="AD29" s="446"/>
      <c r="AE29" s="446"/>
      <c r="AF29" s="446"/>
      <c r="AG29" s="446"/>
      <c r="AH29" s="446"/>
      <c r="AI29" s="446"/>
      <c r="AJ29" s="446"/>
      <c r="AK29" s="446"/>
      <c r="AL29" s="446"/>
      <c r="AM29" s="446"/>
      <c r="AN29" s="446"/>
      <c r="AO29" s="446"/>
      <c r="AP29" s="446"/>
    </row>
    <row r="30" spans="1:58" s="265" customFormat="1" ht="12.75" hidden="1" customHeight="1" outlineLevel="1" x14ac:dyDescent="0.25">
      <c r="A30" s="453"/>
      <c r="B30" s="454"/>
      <c r="C30" s="455" t="s">
        <v>649</v>
      </c>
      <c r="D30" s="455" t="s">
        <v>650</v>
      </c>
      <c r="E30" s="456" t="s">
        <v>651</v>
      </c>
      <c r="F30" s="446"/>
      <c r="G30" s="446"/>
      <c r="H30" s="446"/>
      <c r="I30" s="446"/>
      <c r="J30" s="446"/>
      <c r="K30" s="446"/>
      <c r="L30" s="446"/>
      <c r="M30" s="446"/>
      <c r="N30" s="446"/>
      <c r="O30" s="446"/>
      <c r="P30" s="446"/>
      <c r="Q30" s="446"/>
      <c r="R30" s="446"/>
      <c r="S30" s="446"/>
      <c r="T30" s="446"/>
      <c r="U30" s="446"/>
      <c r="V30" s="446"/>
      <c r="W30" s="446"/>
      <c r="X30" s="446"/>
      <c r="Y30" s="446"/>
      <c r="Z30" s="446"/>
      <c r="AA30" s="446"/>
      <c r="AB30" s="446"/>
      <c r="AC30" s="446"/>
      <c r="AD30" s="446"/>
      <c r="AE30" s="446"/>
      <c r="AF30" s="446"/>
      <c r="AG30" s="446"/>
      <c r="AH30" s="446"/>
      <c r="AI30" s="446"/>
      <c r="AJ30" s="446"/>
      <c r="AK30" s="446"/>
      <c r="AL30" s="446"/>
      <c r="AM30" s="446"/>
      <c r="AN30" s="446"/>
      <c r="AO30" s="446"/>
      <c r="AP30" s="446"/>
    </row>
    <row r="31" spans="1:58" s="265" customFormat="1" ht="21" hidden="1" outlineLevel="1" x14ac:dyDescent="0.25">
      <c r="A31" s="439" t="s">
        <v>653</v>
      </c>
      <c r="B31" s="457" t="s">
        <v>654</v>
      </c>
      <c r="C31" s="458" t="s">
        <v>616</v>
      </c>
      <c r="D31" s="459" t="s">
        <v>586</v>
      </c>
      <c r="E31" s="460" t="s">
        <v>607</v>
      </c>
      <c r="F31" s="446"/>
      <c r="G31" s="446"/>
      <c r="H31" s="446"/>
      <c r="I31" s="446"/>
      <c r="J31" s="446"/>
      <c r="K31" s="446"/>
      <c r="L31" s="446"/>
      <c r="M31" s="446"/>
      <c r="N31" s="446"/>
      <c r="O31" s="446"/>
      <c r="P31" s="461"/>
      <c r="Q31" s="461"/>
      <c r="R31" s="461"/>
      <c r="S31" s="446"/>
      <c r="T31" s="446"/>
      <c r="U31" s="446"/>
      <c r="V31" s="446"/>
      <c r="W31" s="446"/>
      <c r="X31" s="446"/>
      <c r="Y31" s="446"/>
      <c r="Z31" s="446"/>
      <c r="AA31" s="446"/>
      <c r="AB31" s="446"/>
      <c r="AC31" s="446"/>
      <c r="AD31" s="446"/>
      <c r="AE31" s="446"/>
      <c r="AF31" s="446"/>
      <c r="AG31" s="446"/>
      <c r="AH31" s="446"/>
      <c r="AI31" s="446"/>
      <c r="AJ31" s="446"/>
      <c r="AK31" s="446"/>
      <c r="AL31" s="446"/>
      <c r="AM31" s="446"/>
      <c r="AN31" s="446"/>
      <c r="AO31" s="446"/>
      <c r="AP31" s="446"/>
    </row>
    <row r="32" spans="1:58" s="265" customFormat="1" ht="12.75" hidden="1" customHeight="1" outlineLevel="1" x14ac:dyDescent="0.2">
      <c r="A32" s="445" t="s">
        <v>658</v>
      </c>
      <c r="B32" s="351">
        <v>0</v>
      </c>
      <c r="C32" s="462">
        <v>20.20064</v>
      </c>
      <c r="D32" s="463">
        <v>655.52820999999994</v>
      </c>
      <c r="E32" s="464">
        <v>22.299800000000001</v>
      </c>
      <c r="F32" s="446"/>
      <c r="G32" s="446"/>
      <c r="H32" s="446"/>
      <c r="I32" s="446"/>
      <c r="J32" s="446"/>
      <c r="K32" s="446"/>
      <c r="L32" s="446"/>
      <c r="M32" s="446"/>
      <c r="N32" s="446"/>
      <c r="O32" s="446"/>
      <c r="P32" s="465"/>
      <c r="Q32" s="465"/>
      <c r="R32" s="465"/>
      <c r="S32" s="446"/>
      <c r="T32" s="446"/>
      <c r="U32" s="446"/>
      <c r="V32" s="446"/>
      <c r="W32" s="446"/>
      <c r="X32" s="446"/>
      <c r="Y32" s="446"/>
      <c r="Z32" s="446"/>
      <c r="AA32" s="446"/>
      <c r="AB32" s="466" t="s">
        <v>98</v>
      </c>
      <c r="AC32" s="466" t="s">
        <v>21</v>
      </c>
      <c r="AD32" s="466"/>
      <c r="AE32" s="446"/>
      <c r="AF32" s="446"/>
      <c r="AG32" s="446"/>
      <c r="AH32" s="446"/>
      <c r="AI32" s="446"/>
      <c r="AJ32" s="446"/>
      <c r="AK32" s="446"/>
      <c r="AL32" s="446"/>
      <c r="AM32" s="446"/>
      <c r="AN32" s="446"/>
      <c r="AO32" s="446"/>
      <c r="AP32" s="446"/>
    </row>
    <row r="33" spans="1:42" s="265" customFormat="1" ht="12.75" hidden="1" customHeight="1" outlineLevel="1" x14ac:dyDescent="0.2">
      <c r="A33" s="445" t="s">
        <v>544</v>
      </c>
      <c r="B33" s="265">
        <v>0</v>
      </c>
      <c r="C33" s="462">
        <v>30.29252</v>
      </c>
      <c r="D33" s="463">
        <v>18262</v>
      </c>
      <c r="E33" s="464">
        <v>18.0593</v>
      </c>
      <c r="F33" s="446"/>
      <c r="G33" s="446"/>
      <c r="H33" s="446"/>
      <c r="I33" s="446"/>
      <c r="J33" s="446"/>
      <c r="K33" s="446"/>
      <c r="L33" s="446"/>
      <c r="M33" s="446"/>
      <c r="N33" s="446"/>
      <c r="O33" s="446"/>
      <c r="P33" s="446"/>
      <c r="Q33" s="446"/>
      <c r="R33" s="446"/>
      <c r="S33" s="446"/>
      <c r="T33" s="446"/>
      <c r="U33" s="446"/>
      <c r="V33" s="446"/>
      <c r="W33" s="446"/>
      <c r="X33" s="446"/>
      <c r="Y33" s="446"/>
      <c r="Z33" s="446"/>
      <c r="AA33" s="446"/>
      <c r="AB33" s="467" t="s">
        <v>655</v>
      </c>
      <c r="AC33" s="467" t="s">
        <v>656</v>
      </c>
      <c r="AD33" s="467"/>
      <c r="AE33" s="446"/>
      <c r="AF33" s="446"/>
      <c r="AG33" s="446"/>
      <c r="AH33" s="446"/>
      <c r="AI33" s="446"/>
      <c r="AJ33" s="446"/>
      <c r="AK33" s="446"/>
      <c r="AL33" s="446"/>
      <c r="AM33" s="446"/>
      <c r="AN33" s="446"/>
      <c r="AO33" s="446"/>
      <c r="AP33" s="446"/>
    </row>
    <row r="34" spans="1:42" s="265" customFormat="1" ht="12.75" hidden="1" customHeight="1" outlineLevel="1" x14ac:dyDescent="0.2">
      <c r="A34" s="445" t="s">
        <v>663</v>
      </c>
      <c r="B34" s="265">
        <v>0</v>
      </c>
      <c r="C34" s="462">
        <v>252.00949</v>
      </c>
      <c r="D34" s="463">
        <v>293.74660999999998</v>
      </c>
      <c r="E34" s="464">
        <v>3.0379</v>
      </c>
      <c r="F34" s="446"/>
      <c r="G34" s="446"/>
      <c r="H34" s="446"/>
      <c r="I34" s="446"/>
      <c r="J34" s="446"/>
      <c r="K34" s="446"/>
      <c r="L34" s="446"/>
      <c r="M34" s="446"/>
      <c r="N34" s="446"/>
      <c r="O34" s="446"/>
      <c r="P34" s="446"/>
      <c r="Q34" s="446"/>
      <c r="R34" s="446"/>
      <c r="S34" s="446"/>
      <c r="T34" s="446"/>
      <c r="U34" s="446"/>
      <c r="V34" s="446"/>
      <c r="W34" s="446"/>
      <c r="X34" s="446"/>
      <c r="Y34" s="446"/>
      <c r="Z34" s="446"/>
      <c r="AA34" s="446"/>
      <c r="AB34" s="446"/>
      <c r="AC34" s="446"/>
      <c r="AD34" s="446"/>
      <c r="AE34" s="446"/>
      <c r="AF34" s="446"/>
      <c r="AG34" s="446"/>
      <c r="AH34" s="446"/>
      <c r="AI34" s="446"/>
      <c r="AJ34" s="446"/>
      <c r="AK34" s="446"/>
      <c r="AL34" s="446"/>
      <c r="AM34" s="446"/>
      <c r="AN34" s="446"/>
      <c r="AO34" s="446"/>
      <c r="AP34" s="446"/>
    </row>
    <row r="35" spans="1:42" s="265" customFormat="1" ht="12.75" hidden="1" customHeight="1" outlineLevel="1" x14ac:dyDescent="0.2">
      <c r="A35" s="445" t="s">
        <v>665</v>
      </c>
      <c r="B35" s="265">
        <v>0</v>
      </c>
      <c r="C35" s="462">
        <v>46.972810000000003</v>
      </c>
      <c r="D35" s="463">
        <v>293.68414999999999</v>
      </c>
      <c r="E35" s="464">
        <v>35.435499999999998</v>
      </c>
      <c r="F35" s="446"/>
      <c r="G35" s="446"/>
      <c r="H35" s="446"/>
      <c r="I35" s="446"/>
      <c r="J35" s="446"/>
      <c r="K35" s="446"/>
      <c r="L35" s="446"/>
      <c r="M35" s="446"/>
      <c r="N35" s="446"/>
      <c r="O35" s="446"/>
      <c r="P35" s="446"/>
      <c r="Q35" s="446"/>
      <c r="R35" s="446"/>
      <c r="S35" s="446"/>
      <c r="T35" s="446"/>
      <c r="U35" s="446"/>
      <c r="V35" s="446"/>
      <c r="W35" s="446"/>
      <c r="X35" s="446"/>
      <c r="Y35" s="446"/>
      <c r="Z35" s="446"/>
      <c r="AA35" s="446"/>
      <c r="AB35" s="446"/>
      <c r="AC35" s="446"/>
      <c r="AD35" s="446"/>
      <c r="AE35" s="446"/>
      <c r="AF35" s="446"/>
      <c r="AG35" s="446"/>
      <c r="AH35" s="446"/>
      <c r="AI35" s="446"/>
      <c r="AJ35" s="446"/>
      <c r="AK35" s="446"/>
      <c r="AL35" s="446"/>
      <c r="AM35" s="446"/>
      <c r="AN35" s="446"/>
      <c r="AO35" s="446"/>
      <c r="AP35" s="446"/>
    </row>
    <row r="36" spans="1:42" s="265" customFormat="1" ht="12.75" hidden="1" customHeight="1" outlineLevel="1" x14ac:dyDescent="0.2">
      <c r="A36" s="445" t="s">
        <v>682</v>
      </c>
      <c r="B36" s="265">
        <v>0</v>
      </c>
      <c r="C36" s="462">
        <v>5.3317800000000002</v>
      </c>
      <c r="D36" s="463">
        <v>797.50576000000001</v>
      </c>
      <c r="E36" s="464">
        <v>14.702400000000001</v>
      </c>
      <c r="F36" s="446"/>
      <c r="G36" s="446"/>
      <c r="H36" s="446"/>
      <c r="I36" s="446"/>
      <c r="J36" s="446"/>
      <c r="K36" s="446"/>
      <c r="L36" s="446"/>
      <c r="M36" s="446"/>
      <c r="N36" s="446"/>
      <c r="O36" s="446"/>
      <c r="P36" s="446"/>
      <c r="Q36" s="446"/>
      <c r="R36" s="446"/>
      <c r="S36" s="446"/>
      <c r="T36" s="446"/>
      <c r="U36" s="446"/>
      <c r="V36" s="446"/>
      <c r="W36" s="446"/>
      <c r="X36" s="446"/>
      <c r="Y36" s="446"/>
      <c r="Z36" s="446"/>
      <c r="AA36" s="446"/>
      <c r="AB36" s="446"/>
      <c r="AC36" s="446"/>
      <c r="AD36" s="446"/>
      <c r="AE36" s="446"/>
      <c r="AF36" s="446"/>
      <c r="AG36" s="446"/>
      <c r="AH36" s="446"/>
      <c r="AI36" s="446"/>
      <c r="AJ36" s="446"/>
      <c r="AK36" s="446"/>
      <c r="AL36" s="446"/>
      <c r="AM36" s="446"/>
      <c r="AN36" s="446"/>
      <c r="AO36" s="446"/>
      <c r="AP36" s="446"/>
    </row>
    <row r="37" spans="1:42" s="265" customFormat="1" ht="12.75" hidden="1" customHeight="1" outlineLevel="1" x14ac:dyDescent="0.2">
      <c r="A37" s="445" t="e">
        <v>#REF!</v>
      </c>
      <c r="B37" s="265" t="e">
        <v>#REF!</v>
      </c>
      <c r="C37" s="462" t="e">
        <v>#REF!</v>
      </c>
      <c r="D37" s="463" t="e">
        <v>#REF!</v>
      </c>
      <c r="E37" s="464" t="e">
        <v>#REF!</v>
      </c>
      <c r="F37" s="446"/>
      <c r="G37" s="446"/>
      <c r="H37" s="446"/>
      <c r="I37" s="446"/>
      <c r="J37" s="446"/>
      <c r="K37" s="446"/>
      <c r="L37" s="446"/>
      <c r="M37" s="446"/>
      <c r="N37" s="446"/>
      <c r="O37" s="446"/>
      <c r="P37" s="446"/>
      <c r="Q37" s="446"/>
      <c r="R37" s="446"/>
      <c r="S37" s="446"/>
      <c r="T37" s="446"/>
      <c r="U37" s="446"/>
      <c r="V37" s="446"/>
      <c r="W37" s="446"/>
      <c r="X37" s="446"/>
      <c r="Y37" s="446"/>
      <c r="Z37" s="446"/>
      <c r="AA37" s="446"/>
      <c r="AB37" s="446"/>
      <c r="AC37" s="446"/>
      <c r="AD37" s="446"/>
      <c r="AE37" s="446"/>
      <c r="AF37" s="446"/>
      <c r="AG37" s="446"/>
      <c r="AH37" s="446"/>
      <c r="AI37" s="446"/>
      <c r="AJ37" s="446"/>
      <c r="AK37" s="446"/>
      <c r="AL37" s="446"/>
      <c r="AM37" s="446"/>
      <c r="AN37" s="446"/>
      <c r="AO37" s="446"/>
      <c r="AP37" s="446"/>
    </row>
    <row r="38" spans="1:42" s="265" customFormat="1" ht="12.75" hidden="1" customHeight="1" outlineLevel="1" x14ac:dyDescent="0.2">
      <c r="A38" s="445" t="e">
        <v>#REF!</v>
      </c>
      <c r="B38" s="265" t="e">
        <v>#REF!</v>
      </c>
      <c r="C38" s="462" t="e">
        <v>#REF!</v>
      </c>
      <c r="D38" s="463" t="e">
        <v>#REF!</v>
      </c>
      <c r="E38" s="464" t="e">
        <v>#REF!</v>
      </c>
      <c r="F38" s="446"/>
      <c r="G38" s="446"/>
      <c r="H38" s="446"/>
      <c r="I38" s="446"/>
      <c r="J38" s="446"/>
      <c r="K38" s="446"/>
      <c r="L38" s="446"/>
      <c r="M38" s="446"/>
      <c r="N38" s="446"/>
      <c r="O38" s="446"/>
      <c r="P38" s="446"/>
      <c r="Q38" s="446"/>
      <c r="R38" s="446"/>
      <c r="S38" s="446"/>
      <c r="T38" s="446"/>
      <c r="U38" s="446"/>
      <c r="V38" s="446"/>
      <c r="W38" s="446"/>
      <c r="X38" s="446"/>
      <c r="Y38" s="446"/>
      <c r="Z38" s="446"/>
      <c r="AA38" s="446"/>
      <c r="AB38" s="446"/>
      <c r="AC38" s="446"/>
      <c r="AD38" s="446"/>
      <c r="AE38" s="446"/>
      <c r="AF38" s="446"/>
      <c r="AG38" s="446"/>
      <c r="AH38" s="446"/>
      <c r="AI38" s="446"/>
      <c r="AJ38" s="446"/>
      <c r="AK38" s="446"/>
      <c r="AL38" s="446"/>
      <c r="AM38" s="446"/>
      <c r="AN38" s="446"/>
      <c r="AO38" s="446"/>
      <c r="AP38" s="446"/>
    </row>
    <row r="39" spans="1:42" s="265" customFormat="1" ht="12.75" hidden="1" customHeight="1" outlineLevel="1" x14ac:dyDescent="0.2">
      <c r="A39" s="445" t="e">
        <v>#REF!</v>
      </c>
      <c r="B39" s="265" t="e">
        <v>#REF!</v>
      </c>
      <c r="C39" s="462" t="e">
        <v>#REF!</v>
      </c>
      <c r="D39" s="463" t="e">
        <v>#REF!</v>
      </c>
      <c r="E39" s="464" t="e">
        <v>#REF!</v>
      </c>
      <c r="F39" s="446"/>
      <c r="G39" s="446"/>
      <c r="H39" s="446"/>
      <c r="I39" s="446"/>
      <c r="J39" s="446"/>
      <c r="K39" s="446"/>
      <c r="L39" s="446"/>
      <c r="M39" s="446"/>
      <c r="N39" s="446"/>
      <c r="O39" s="446"/>
      <c r="P39" s="446"/>
      <c r="Q39" s="446"/>
      <c r="R39" s="446"/>
      <c r="S39" s="446"/>
      <c r="T39" s="446"/>
      <c r="U39" s="446"/>
      <c r="V39" s="446"/>
      <c r="W39" s="446"/>
      <c r="X39" s="446"/>
      <c r="Y39" s="446"/>
      <c r="Z39" s="446"/>
      <c r="AA39" s="446"/>
      <c r="AB39" s="446"/>
      <c r="AC39" s="446"/>
      <c r="AD39" s="446"/>
      <c r="AE39" s="446"/>
      <c r="AF39" s="446"/>
      <c r="AG39" s="446"/>
      <c r="AH39" s="446"/>
      <c r="AI39" s="446"/>
      <c r="AJ39" s="446"/>
      <c r="AK39" s="446"/>
      <c r="AL39" s="446"/>
      <c r="AM39" s="446"/>
      <c r="AN39" s="446"/>
      <c r="AO39" s="446"/>
      <c r="AP39" s="446"/>
    </row>
    <row r="40" spans="1:42" s="265" customFormat="1" ht="12.75" hidden="1" customHeight="1" outlineLevel="1" x14ac:dyDescent="0.2">
      <c r="A40" s="448" t="e">
        <v>#REF!</v>
      </c>
      <c r="B40" s="449" t="e">
        <v>#REF!</v>
      </c>
      <c r="C40" s="468" t="e">
        <v>#REF!</v>
      </c>
      <c r="D40" s="469" t="e">
        <v>#REF!</v>
      </c>
      <c r="E40" s="470" t="e">
        <v>#REF!</v>
      </c>
      <c r="F40" s="446"/>
      <c r="G40" s="446"/>
      <c r="H40" s="446"/>
      <c r="I40" s="446"/>
      <c r="J40" s="446"/>
      <c r="K40" s="446"/>
      <c r="L40" s="446"/>
      <c r="M40" s="446"/>
      <c r="N40" s="446"/>
      <c r="O40" s="446"/>
      <c r="P40" s="446"/>
      <c r="Q40" s="446"/>
      <c r="R40" s="446"/>
      <c r="S40" s="446"/>
      <c r="T40" s="446"/>
      <c r="U40" s="446"/>
      <c r="V40" s="446"/>
      <c r="W40" s="446"/>
      <c r="X40" s="446"/>
      <c r="Y40" s="446"/>
      <c r="Z40" s="446"/>
      <c r="AA40" s="446"/>
      <c r="AB40" s="446"/>
      <c r="AC40" s="446"/>
      <c r="AD40" s="446"/>
      <c r="AE40" s="446"/>
      <c r="AF40" s="446"/>
      <c r="AG40" s="446"/>
      <c r="AH40" s="446"/>
      <c r="AI40" s="446"/>
      <c r="AJ40" s="446"/>
      <c r="AK40" s="446"/>
      <c r="AL40" s="446"/>
      <c r="AM40" s="446"/>
      <c r="AN40" s="446"/>
      <c r="AO40" s="446"/>
      <c r="AP40" s="446"/>
    </row>
    <row r="41" spans="1:42" s="353" customFormat="1" ht="12.75" hidden="1" customHeight="1" outlineLevel="1" x14ac:dyDescent="0.25">
      <c r="C41" s="471"/>
      <c r="D41" s="472"/>
      <c r="E41" s="473"/>
      <c r="F41" s="461"/>
      <c r="G41" s="461"/>
      <c r="H41" s="461"/>
      <c r="I41" s="461"/>
      <c r="J41" s="461"/>
      <c r="L41" s="474"/>
      <c r="M41" s="475"/>
      <c r="N41" s="475"/>
      <c r="O41" s="461"/>
      <c r="P41" s="461"/>
      <c r="Q41" s="461"/>
      <c r="R41" s="461"/>
      <c r="S41" s="461"/>
      <c r="T41" s="461"/>
      <c r="U41" s="461"/>
      <c r="V41" s="461"/>
      <c r="W41" s="461"/>
      <c r="X41" s="461"/>
      <c r="Y41" s="461"/>
      <c r="Z41" s="461"/>
      <c r="AA41" s="461"/>
      <c r="AB41" s="461"/>
      <c r="AC41" s="461"/>
      <c r="AD41" s="461"/>
      <c r="AE41" s="461"/>
      <c r="AF41" s="461"/>
      <c r="AG41" s="461"/>
      <c r="AH41" s="461"/>
      <c r="AI41" s="461"/>
      <c r="AJ41" s="461"/>
      <c r="AK41" s="461"/>
      <c r="AL41" s="461"/>
      <c r="AM41" s="461"/>
      <c r="AN41" s="461"/>
      <c r="AO41" s="461"/>
      <c r="AP41" s="461"/>
    </row>
    <row r="42" spans="1:42" s="265" customFormat="1" ht="12.75" hidden="1" customHeight="1" outlineLevel="1" x14ac:dyDescent="0.2">
      <c r="C42" s="446"/>
      <c r="D42" s="476"/>
      <c r="E42" s="477"/>
      <c r="F42" s="446"/>
      <c r="G42" s="446"/>
      <c r="H42" s="446"/>
      <c r="I42" s="446"/>
      <c r="J42" s="446"/>
      <c r="L42" s="447"/>
      <c r="M42" s="478"/>
      <c r="N42" s="478"/>
      <c r="O42" s="446"/>
      <c r="P42" s="446"/>
      <c r="Q42" s="446"/>
      <c r="R42" s="446"/>
      <c r="S42" s="446"/>
      <c r="T42" s="446"/>
      <c r="U42" s="446"/>
      <c r="V42" s="446"/>
      <c r="W42" s="446"/>
      <c r="X42" s="446"/>
      <c r="Y42" s="446"/>
      <c r="Z42" s="446"/>
      <c r="AA42" s="446"/>
      <c r="AB42" s="446"/>
      <c r="AC42" s="446"/>
      <c r="AD42" s="446"/>
      <c r="AE42" s="446"/>
      <c r="AF42" s="446"/>
      <c r="AG42" s="446"/>
      <c r="AH42" s="446"/>
      <c r="AI42" s="446"/>
      <c r="AJ42" s="446"/>
      <c r="AK42" s="446"/>
      <c r="AL42" s="446"/>
      <c r="AM42" s="446"/>
      <c r="AN42" s="446"/>
      <c r="AO42" s="446"/>
      <c r="AP42" s="446"/>
    </row>
    <row r="43" spans="1:42" s="265" customFormat="1" ht="12.75" hidden="1" customHeight="1" outlineLevel="1" x14ac:dyDescent="0.25">
      <c r="A43" s="453"/>
      <c r="B43" s="454"/>
      <c r="C43" s="455" t="s">
        <v>649</v>
      </c>
      <c r="D43" s="455" t="s">
        <v>650</v>
      </c>
      <c r="E43" s="456" t="s">
        <v>651</v>
      </c>
      <c r="F43" s="446"/>
      <c r="G43" s="446"/>
      <c r="H43" s="446"/>
      <c r="I43" s="446"/>
      <c r="J43" s="446"/>
      <c r="L43" s="447"/>
      <c r="M43" s="478"/>
      <c r="N43" s="478"/>
      <c r="O43" s="446"/>
      <c r="P43" s="446"/>
      <c r="Q43" s="446"/>
      <c r="R43" s="446"/>
      <c r="S43" s="446"/>
      <c r="T43" s="446"/>
      <c r="U43" s="446"/>
      <c r="V43" s="446"/>
      <c r="W43" s="446"/>
      <c r="X43" s="446"/>
      <c r="Y43" s="446"/>
      <c r="Z43" s="446"/>
      <c r="AA43" s="446"/>
      <c r="AB43" s="446"/>
      <c r="AC43" s="446"/>
      <c r="AD43" s="446"/>
      <c r="AE43" s="446"/>
      <c r="AF43" s="446"/>
      <c r="AG43" s="446"/>
      <c r="AH43" s="446"/>
      <c r="AI43" s="446"/>
      <c r="AJ43" s="446"/>
      <c r="AK43" s="446"/>
      <c r="AL43" s="446"/>
      <c r="AM43" s="446"/>
      <c r="AN43" s="446"/>
      <c r="AO43" s="446"/>
      <c r="AP43" s="446"/>
    </row>
    <row r="44" spans="1:42" s="265" customFormat="1" ht="21" hidden="1" outlineLevel="1" x14ac:dyDescent="0.25">
      <c r="A44" s="439" t="s">
        <v>653</v>
      </c>
      <c r="B44" s="479" t="s">
        <v>580</v>
      </c>
      <c r="C44" s="480" t="s">
        <v>612</v>
      </c>
      <c r="D44" s="480" t="s">
        <v>586</v>
      </c>
      <c r="E44" s="481" t="s">
        <v>591</v>
      </c>
      <c r="F44" s="446"/>
      <c r="G44" s="446"/>
      <c r="H44" s="446"/>
      <c r="I44" s="446"/>
      <c r="J44" s="446"/>
      <c r="L44" s="447"/>
      <c r="M44" s="478"/>
      <c r="N44" s="478"/>
      <c r="O44" s="446"/>
      <c r="P44" s="446"/>
      <c r="Q44" s="446"/>
      <c r="R44" s="446"/>
      <c r="S44" s="446"/>
      <c r="T44" s="446"/>
      <c r="U44" s="446"/>
      <c r="V44" s="446"/>
      <c r="W44" s="446"/>
      <c r="X44" s="446"/>
      <c r="Y44" s="446"/>
      <c r="Z44" s="446"/>
      <c r="AA44" s="446"/>
      <c r="AB44" s="446"/>
      <c r="AC44" s="446"/>
      <c r="AD44" s="446"/>
      <c r="AE44" s="446"/>
      <c r="AF44" s="446"/>
      <c r="AG44" s="446"/>
      <c r="AH44" s="446"/>
      <c r="AI44" s="446"/>
      <c r="AJ44" s="446"/>
      <c r="AK44" s="446"/>
      <c r="AL44" s="446"/>
      <c r="AM44" s="446"/>
      <c r="AN44" s="446"/>
      <c r="AO44" s="446"/>
      <c r="AP44" s="446"/>
    </row>
    <row r="45" spans="1:42" s="265" customFormat="1" ht="12.75" hidden="1" customHeight="1" outlineLevel="1" x14ac:dyDescent="0.2">
      <c r="A45" s="482" t="s">
        <v>658</v>
      </c>
      <c r="B45" s="483">
        <v>0</v>
      </c>
      <c r="C45" s="484">
        <v>20.20064</v>
      </c>
      <c r="D45" s="485">
        <v>655.52820999999994</v>
      </c>
      <c r="E45" s="486">
        <v>22.299800000000001</v>
      </c>
      <c r="F45" s="446"/>
      <c r="G45" s="446"/>
      <c r="H45" s="446"/>
      <c r="I45" s="446"/>
      <c r="J45" s="446"/>
      <c r="L45" s="447"/>
      <c r="M45" s="478"/>
      <c r="N45" s="478"/>
      <c r="O45" s="446"/>
      <c r="P45" s="446"/>
      <c r="Q45" s="446"/>
      <c r="R45" s="446"/>
      <c r="S45" s="446"/>
      <c r="T45" s="446"/>
      <c r="U45" s="446"/>
      <c r="V45" s="446"/>
      <c r="W45" s="446"/>
      <c r="X45" s="446"/>
      <c r="Y45" s="446"/>
      <c r="Z45" s="446"/>
      <c r="AA45" s="446"/>
      <c r="AB45" s="446"/>
      <c r="AC45" s="446"/>
      <c r="AD45" s="446"/>
      <c r="AE45" s="446"/>
      <c r="AF45" s="446"/>
      <c r="AG45" s="446"/>
      <c r="AH45" s="446"/>
      <c r="AI45" s="446"/>
      <c r="AJ45" s="446"/>
      <c r="AK45" s="446"/>
      <c r="AL45" s="446"/>
      <c r="AM45" s="446"/>
      <c r="AN45" s="446"/>
      <c r="AO45" s="446"/>
      <c r="AP45" s="446"/>
    </row>
    <row r="46" spans="1:42" s="265" customFormat="1" ht="12.75" hidden="1" customHeight="1" outlineLevel="1" x14ac:dyDescent="0.2">
      <c r="A46" s="445" t="s">
        <v>544</v>
      </c>
      <c r="B46" s="487">
        <v>0</v>
      </c>
      <c r="C46" s="488">
        <v>30.29252</v>
      </c>
      <c r="D46" s="489">
        <v>18262</v>
      </c>
      <c r="E46" s="490">
        <v>18.0593</v>
      </c>
      <c r="F46" s="446"/>
      <c r="G46" s="446"/>
      <c r="H46" s="446"/>
      <c r="I46" s="446"/>
      <c r="J46" s="446"/>
      <c r="L46" s="447"/>
      <c r="M46" s="478"/>
      <c r="N46" s="478"/>
      <c r="O46" s="446"/>
      <c r="P46" s="446"/>
      <c r="Q46" s="446"/>
      <c r="R46" s="446"/>
      <c r="S46" s="446"/>
      <c r="T46" s="446"/>
      <c r="U46" s="446"/>
      <c r="V46" s="446"/>
      <c r="W46" s="446"/>
      <c r="X46" s="446"/>
      <c r="Y46" s="446"/>
      <c r="Z46" s="446"/>
      <c r="AA46" s="446"/>
      <c r="AB46" s="446"/>
      <c r="AC46" s="446"/>
      <c r="AD46" s="446"/>
      <c r="AE46" s="446"/>
      <c r="AF46" s="446"/>
      <c r="AG46" s="446"/>
      <c r="AH46" s="446"/>
      <c r="AI46" s="446"/>
      <c r="AJ46" s="446"/>
      <c r="AK46" s="446"/>
      <c r="AL46" s="446"/>
      <c r="AM46" s="446"/>
      <c r="AN46" s="446"/>
      <c r="AO46" s="446"/>
      <c r="AP46" s="446"/>
    </row>
    <row r="47" spans="1:42" s="265" customFormat="1" ht="12.75" hidden="1" customHeight="1" outlineLevel="1" x14ac:dyDescent="0.2">
      <c r="A47" s="445" t="s">
        <v>663</v>
      </c>
      <c r="B47" s="487">
        <v>0</v>
      </c>
      <c r="C47" s="488">
        <v>252.00949</v>
      </c>
      <c r="D47" s="489">
        <v>293.74660999999998</v>
      </c>
      <c r="E47" s="490">
        <v>3.0379</v>
      </c>
      <c r="F47" s="446"/>
      <c r="G47" s="446"/>
      <c r="H47" s="446"/>
      <c r="I47" s="446"/>
      <c r="J47" s="446"/>
      <c r="L47" s="447"/>
      <c r="M47" s="478"/>
      <c r="N47" s="478"/>
      <c r="O47" s="446"/>
      <c r="P47" s="446"/>
      <c r="Q47" s="446"/>
      <c r="R47" s="446"/>
      <c r="S47" s="446"/>
      <c r="T47" s="446"/>
      <c r="U47" s="446"/>
      <c r="V47" s="446"/>
      <c r="W47" s="446"/>
      <c r="X47" s="446"/>
      <c r="Y47" s="446"/>
      <c r="Z47" s="446"/>
      <c r="AA47" s="446"/>
      <c r="AB47" s="446"/>
      <c r="AC47" s="446"/>
      <c r="AD47" s="446"/>
      <c r="AE47" s="446"/>
      <c r="AF47" s="446"/>
      <c r="AG47" s="446"/>
      <c r="AH47" s="446"/>
      <c r="AI47" s="446"/>
      <c r="AJ47" s="446"/>
      <c r="AK47" s="446"/>
      <c r="AL47" s="446"/>
      <c r="AM47" s="446"/>
      <c r="AN47" s="446"/>
      <c r="AO47" s="446"/>
      <c r="AP47" s="446"/>
    </row>
    <row r="48" spans="1:42" s="265" customFormat="1" ht="12.75" hidden="1" customHeight="1" outlineLevel="1" x14ac:dyDescent="0.2">
      <c r="A48" s="445" t="s">
        <v>665</v>
      </c>
      <c r="B48" s="487">
        <v>0</v>
      </c>
      <c r="C48" s="488">
        <v>46.972810000000003</v>
      </c>
      <c r="D48" s="489">
        <v>293.68414999999999</v>
      </c>
      <c r="E48" s="490">
        <v>35.435499999999998</v>
      </c>
      <c r="F48" s="446"/>
      <c r="G48" s="446"/>
      <c r="H48" s="446"/>
      <c r="I48" s="446"/>
      <c r="J48" s="446"/>
      <c r="L48" s="447"/>
      <c r="M48" s="478"/>
      <c r="N48" s="478"/>
      <c r="O48" s="446"/>
      <c r="P48" s="446"/>
      <c r="Q48" s="446"/>
      <c r="R48" s="446"/>
      <c r="S48" s="446"/>
      <c r="T48" s="446"/>
      <c r="U48" s="446"/>
      <c r="V48" s="446"/>
      <c r="W48" s="446"/>
      <c r="X48" s="446"/>
      <c r="Y48" s="446"/>
      <c r="Z48" s="446"/>
      <c r="AA48" s="446"/>
      <c r="AB48" s="446"/>
      <c r="AC48" s="446"/>
      <c r="AD48" s="446"/>
      <c r="AE48" s="446"/>
      <c r="AF48" s="446"/>
      <c r="AG48" s="446"/>
      <c r="AH48" s="446"/>
      <c r="AI48" s="446"/>
      <c r="AJ48" s="446"/>
      <c r="AK48" s="446"/>
      <c r="AL48" s="446"/>
      <c r="AM48" s="446"/>
      <c r="AN48" s="446"/>
      <c r="AO48" s="446"/>
      <c r="AP48" s="446"/>
    </row>
    <row r="49" spans="1:42" s="265" customFormat="1" ht="12.75" hidden="1" customHeight="1" outlineLevel="1" x14ac:dyDescent="0.2">
      <c r="A49" s="445" t="s">
        <v>663</v>
      </c>
      <c r="B49" s="487">
        <v>0</v>
      </c>
      <c r="C49" s="488">
        <v>252.00949</v>
      </c>
      <c r="D49" s="489">
        <v>293.74660999999998</v>
      </c>
      <c r="E49" s="490">
        <v>3.0379</v>
      </c>
      <c r="F49" s="446"/>
      <c r="G49" s="446"/>
      <c r="H49" s="446"/>
      <c r="I49" s="446"/>
      <c r="J49" s="446"/>
      <c r="L49" s="447"/>
      <c r="M49" s="478"/>
      <c r="N49" s="478"/>
      <c r="O49" s="446"/>
      <c r="P49" s="446"/>
      <c r="Q49" s="446"/>
      <c r="R49" s="446"/>
      <c r="S49" s="446"/>
      <c r="T49" s="446"/>
      <c r="U49" s="446"/>
      <c r="V49" s="446"/>
      <c r="W49" s="446"/>
      <c r="X49" s="446"/>
      <c r="Y49" s="446"/>
      <c r="Z49" s="446"/>
      <c r="AA49" s="446"/>
      <c r="AB49" s="446"/>
      <c r="AC49" s="446"/>
      <c r="AD49" s="446"/>
      <c r="AE49" s="446"/>
      <c r="AF49" s="446"/>
      <c r="AG49" s="446"/>
      <c r="AH49" s="446"/>
      <c r="AI49" s="446"/>
      <c r="AJ49" s="446"/>
      <c r="AK49" s="446"/>
      <c r="AL49" s="446"/>
      <c r="AM49" s="446"/>
      <c r="AN49" s="446"/>
      <c r="AO49" s="446"/>
      <c r="AP49" s="446"/>
    </row>
    <row r="50" spans="1:42" s="265" customFormat="1" ht="12.75" hidden="1" customHeight="1" outlineLevel="1" x14ac:dyDescent="0.2">
      <c r="A50" s="445" t="s">
        <v>665</v>
      </c>
      <c r="B50" s="487">
        <v>0</v>
      </c>
      <c r="C50" s="488">
        <v>46.972810000000003</v>
      </c>
      <c r="D50" s="489">
        <v>293.68414999999999</v>
      </c>
      <c r="E50" s="490">
        <v>35.435499999999998</v>
      </c>
      <c r="F50" s="446"/>
      <c r="G50" s="446"/>
      <c r="H50" s="446"/>
      <c r="I50" s="446"/>
      <c r="J50" s="446"/>
      <c r="L50" s="447"/>
      <c r="M50" s="478"/>
      <c r="N50" s="478"/>
      <c r="O50" s="446"/>
      <c r="P50" s="446"/>
      <c r="Q50" s="446"/>
      <c r="R50" s="446"/>
      <c r="S50" s="446"/>
      <c r="T50" s="446"/>
      <c r="U50" s="446"/>
      <c r="V50" s="446"/>
      <c r="W50" s="446"/>
      <c r="X50" s="446"/>
      <c r="Y50" s="446"/>
      <c r="Z50" s="446"/>
      <c r="AA50" s="446"/>
      <c r="AB50" s="446"/>
      <c r="AC50" s="446"/>
      <c r="AD50" s="446"/>
      <c r="AE50" s="446"/>
      <c r="AF50" s="446"/>
      <c r="AG50" s="446"/>
      <c r="AH50" s="446"/>
      <c r="AI50" s="446"/>
      <c r="AJ50" s="446"/>
      <c r="AK50" s="446"/>
      <c r="AL50" s="446"/>
      <c r="AM50" s="446"/>
      <c r="AN50" s="446"/>
      <c r="AO50" s="446"/>
      <c r="AP50" s="446"/>
    </row>
    <row r="51" spans="1:42" s="265" customFormat="1" ht="12.75" hidden="1" customHeight="1" outlineLevel="1" x14ac:dyDescent="0.2">
      <c r="A51" s="445" t="s">
        <v>682</v>
      </c>
      <c r="B51" s="487">
        <v>0</v>
      </c>
      <c r="C51" s="488">
        <v>5.3317800000000002</v>
      </c>
      <c r="D51" s="489">
        <v>797.50576000000001</v>
      </c>
      <c r="E51" s="490">
        <v>14.702400000000001</v>
      </c>
      <c r="F51" s="446"/>
      <c r="G51" s="446"/>
      <c r="H51" s="446"/>
      <c r="I51" s="446"/>
      <c r="J51" s="446"/>
      <c r="L51" s="447"/>
      <c r="M51" s="478"/>
      <c r="N51" s="478"/>
      <c r="O51" s="446"/>
      <c r="P51" s="446"/>
      <c r="Q51" s="446"/>
      <c r="R51" s="446"/>
      <c r="S51" s="446"/>
      <c r="T51" s="446"/>
      <c r="U51" s="446"/>
      <c r="V51" s="446"/>
      <c r="W51" s="446"/>
      <c r="X51" s="446"/>
      <c r="Y51" s="446"/>
      <c r="Z51" s="446"/>
      <c r="AA51" s="446"/>
      <c r="AB51" s="446"/>
      <c r="AC51" s="446"/>
      <c r="AD51" s="446"/>
      <c r="AE51" s="446"/>
      <c r="AF51" s="446"/>
      <c r="AG51" s="446"/>
      <c r="AH51" s="446"/>
      <c r="AI51" s="446"/>
      <c r="AJ51" s="446"/>
      <c r="AK51" s="446"/>
      <c r="AL51" s="446"/>
      <c r="AM51" s="446"/>
      <c r="AN51" s="446"/>
      <c r="AO51" s="446"/>
      <c r="AP51" s="446"/>
    </row>
    <row r="52" spans="1:42" s="265" customFormat="1" ht="12.75" hidden="1" customHeight="1" outlineLevel="1" x14ac:dyDescent="0.2">
      <c r="A52" s="445" t="s">
        <v>642</v>
      </c>
      <c r="B52" s="487">
        <v>0</v>
      </c>
      <c r="C52" s="488">
        <v>26.064230000000002</v>
      </c>
      <c r="D52" s="489">
        <v>655.52820999999994</v>
      </c>
      <c r="E52" s="490">
        <v>18.878799999999998</v>
      </c>
      <c r="F52" s="446"/>
      <c r="G52" s="446"/>
      <c r="H52" s="446"/>
      <c r="I52" s="446"/>
      <c r="J52" s="446"/>
      <c r="K52" s="446"/>
      <c r="L52" s="446"/>
      <c r="M52" s="446"/>
      <c r="N52" s="446"/>
      <c r="O52" s="446"/>
      <c r="P52" s="446"/>
      <c r="Q52" s="446"/>
      <c r="R52" s="446"/>
      <c r="S52" s="446"/>
      <c r="T52" s="446"/>
      <c r="U52" s="446"/>
      <c r="V52" s="446"/>
      <c r="W52" s="446"/>
      <c r="X52" s="446"/>
      <c r="Y52" s="446"/>
      <c r="Z52" s="446"/>
      <c r="AA52" s="446"/>
      <c r="AB52" s="446"/>
      <c r="AC52" s="446"/>
      <c r="AD52" s="446"/>
      <c r="AE52" s="446"/>
      <c r="AF52" s="446"/>
      <c r="AG52" s="446"/>
      <c r="AH52" s="446"/>
      <c r="AI52" s="446"/>
      <c r="AJ52" s="446"/>
      <c r="AK52" s="446"/>
      <c r="AL52" s="446"/>
      <c r="AM52" s="446"/>
      <c r="AN52" s="446"/>
      <c r="AO52" s="446"/>
      <c r="AP52" s="446"/>
    </row>
    <row r="53" spans="1:42" s="265" customFormat="1" ht="12.75" hidden="1" customHeight="1" outlineLevel="1" x14ac:dyDescent="0.2">
      <c r="A53" s="445" t="s">
        <v>682</v>
      </c>
      <c r="B53" s="487">
        <v>0</v>
      </c>
      <c r="C53" s="488">
        <v>5.3317800000000002</v>
      </c>
      <c r="D53" s="489">
        <v>797.50576000000001</v>
      </c>
      <c r="E53" s="490">
        <v>14.702400000000001</v>
      </c>
      <c r="F53" s="446"/>
      <c r="G53" s="446"/>
      <c r="H53" s="446"/>
      <c r="I53" s="446"/>
      <c r="J53" s="446"/>
      <c r="K53" s="446"/>
      <c r="L53" s="446"/>
      <c r="M53" s="446"/>
      <c r="N53" s="446"/>
      <c r="O53" s="446"/>
      <c r="P53" s="446"/>
      <c r="Q53" s="446"/>
      <c r="R53" s="446"/>
      <c r="S53" s="446"/>
      <c r="T53" s="446"/>
      <c r="U53" s="446"/>
      <c r="V53" s="446"/>
      <c r="W53" s="446"/>
      <c r="X53" s="446"/>
      <c r="Y53" s="446"/>
      <c r="Z53" s="446"/>
      <c r="AA53" s="446"/>
      <c r="AB53" s="446"/>
      <c r="AC53" s="446"/>
      <c r="AD53" s="446"/>
      <c r="AE53" s="446"/>
      <c r="AF53" s="446"/>
      <c r="AG53" s="446"/>
      <c r="AH53" s="446"/>
      <c r="AI53" s="446"/>
      <c r="AJ53" s="446"/>
      <c r="AK53" s="446"/>
      <c r="AL53" s="446"/>
      <c r="AM53" s="446"/>
      <c r="AN53" s="446"/>
      <c r="AO53" s="446"/>
      <c r="AP53" s="446"/>
    </row>
    <row r="54" spans="1:42" s="265" customFormat="1" ht="12.75" hidden="1" customHeight="1" outlineLevel="1" x14ac:dyDescent="0.2">
      <c r="A54" s="445" t="e">
        <v>#REF!</v>
      </c>
      <c r="B54" s="487" t="e">
        <v>#REF!</v>
      </c>
      <c r="C54" s="488" t="e">
        <v>#REF!</v>
      </c>
      <c r="D54" s="489" t="e">
        <v>#REF!</v>
      </c>
      <c r="E54" s="490" t="e">
        <v>#REF!</v>
      </c>
      <c r="F54" s="446"/>
      <c r="G54" s="446"/>
      <c r="H54" s="446"/>
      <c r="I54" s="446"/>
      <c r="J54" s="446"/>
      <c r="K54" s="446"/>
      <c r="L54" s="446"/>
      <c r="M54" s="446"/>
      <c r="N54" s="446"/>
      <c r="O54" s="446"/>
      <c r="P54" s="446"/>
      <c r="Q54" s="446"/>
      <c r="R54" s="446"/>
      <c r="S54" s="446"/>
      <c r="T54" s="446"/>
      <c r="U54" s="446"/>
      <c r="V54" s="446"/>
      <c r="W54" s="446"/>
      <c r="X54" s="446"/>
      <c r="Y54" s="446"/>
      <c r="Z54" s="446"/>
      <c r="AA54" s="446"/>
      <c r="AB54" s="446"/>
      <c r="AC54" s="446"/>
      <c r="AD54" s="446"/>
      <c r="AE54" s="446"/>
      <c r="AF54" s="446"/>
      <c r="AG54" s="446"/>
      <c r="AH54" s="446"/>
      <c r="AI54" s="446"/>
      <c r="AJ54" s="446"/>
      <c r="AK54" s="446"/>
      <c r="AL54" s="446"/>
      <c r="AM54" s="446"/>
      <c r="AN54" s="446"/>
      <c r="AO54" s="446"/>
      <c r="AP54" s="446"/>
    </row>
    <row r="55" spans="1:42" s="265" customFormat="1" ht="12.75" hidden="1" customHeight="1" outlineLevel="1" x14ac:dyDescent="0.2">
      <c r="A55" s="445" t="e">
        <v>#REF!</v>
      </c>
      <c r="B55" s="487" t="e">
        <v>#REF!</v>
      </c>
      <c r="C55" s="488" t="e">
        <v>#REF!</v>
      </c>
      <c r="D55" s="489" t="e">
        <v>#REF!</v>
      </c>
      <c r="E55" s="490" t="e">
        <v>#REF!</v>
      </c>
      <c r="F55" s="446"/>
      <c r="G55" s="446"/>
      <c r="H55" s="446"/>
      <c r="I55" s="446"/>
      <c r="J55" s="446"/>
      <c r="K55" s="446"/>
      <c r="L55" s="446"/>
      <c r="M55" s="446"/>
      <c r="N55" s="446"/>
      <c r="O55" s="446"/>
      <c r="P55" s="446"/>
      <c r="Q55" s="446"/>
      <c r="R55" s="446"/>
      <c r="S55" s="446"/>
      <c r="T55" s="446"/>
      <c r="U55" s="446"/>
      <c r="V55" s="446"/>
      <c r="W55" s="446"/>
      <c r="X55" s="446"/>
      <c r="Y55" s="446"/>
      <c r="Z55" s="446"/>
      <c r="AA55" s="446"/>
      <c r="AB55" s="446"/>
      <c r="AC55" s="446"/>
      <c r="AD55" s="446"/>
      <c r="AE55" s="446"/>
      <c r="AF55" s="446"/>
      <c r="AG55" s="446"/>
      <c r="AH55" s="446"/>
      <c r="AI55" s="446"/>
      <c r="AJ55" s="446"/>
      <c r="AK55" s="446"/>
      <c r="AL55" s="446"/>
      <c r="AM55" s="446"/>
      <c r="AN55" s="446"/>
      <c r="AO55" s="446"/>
      <c r="AP55" s="446"/>
    </row>
    <row r="56" spans="1:42" s="265" customFormat="1" ht="12.75" hidden="1" customHeight="1" outlineLevel="1" x14ac:dyDescent="0.2">
      <c r="A56" s="445" t="e">
        <v>#REF!</v>
      </c>
      <c r="B56" s="487" t="e">
        <v>#REF!</v>
      </c>
      <c r="C56" s="488" t="e">
        <v>#REF!</v>
      </c>
      <c r="D56" s="489" t="e">
        <v>#REF!</v>
      </c>
      <c r="E56" s="490" t="e">
        <v>#REF!</v>
      </c>
      <c r="F56" s="446"/>
      <c r="G56" s="446"/>
      <c r="H56" s="446"/>
      <c r="I56" s="446"/>
      <c r="J56" s="446"/>
      <c r="K56" s="446"/>
      <c r="L56" s="446"/>
      <c r="M56" s="446"/>
      <c r="N56" s="446"/>
      <c r="O56" s="446"/>
      <c r="P56" s="446"/>
      <c r="Q56" s="446"/>
      <c r="R56" s="446"/>
      <c r="S56" s="446"/>
      <c r="T56" s="446"/>
      <c r="U56" s="446"/>
      <c r="V56" s="446"/>
      <c r="W56" s="446"/>
      <c r="X56" s="446"/>
      <c r="Y56" s="446"/>
      <c r="Z56" s="446"/>
      <c r="AA56" s="446"/>
      <c r="AB56" s="446"/>
      <c r="AC56" s="446"/>
      <c r="AD56" s="446"/>
      <c r="AE56" s="446"/>
      <c r="AF56" s="446"/>
      <c r="AG56" s="446"/>
      <c r="AH56" s="446"/>
      <c r="AI56" s="446"/>
      <c r="AJ56" s="446"/>
      <c r="AK56" s="446"/>
      <c r="AL56" s="446"/>
      <c r="AM56" s="446"/>
      <c r="AN56" s="446"/>
      <c r="AO56" s="446"/>
      <c r="AP56" s="446"/>
    </row>
    <row r="57" spans="1:42" s="265" customFormat="1" ht="12.75" hidden="1" customHeight="1" outlineLevel="1" x14ac:dyDescent="0.2">
      <c r="A57" s="448" t="e">
        <v>#REF!</v>
      </c>
      <c r="B57" s="491" t="e">
        <v>#REF!</v>
      </c>
      <c r="C57" s="492" t="e">
        <v>#REF!</v>
      </c>
      <c r="D57" s="493" t="e">
        <v>#REF!</v>
      </c>
      <c r="E57" s="494" t="e">
        <v>#REF!</v>
      </c>
      <c r="F57" s="446"/>
      <c r="G57" s="446"/>
      <c r="H57" s="446"/>
      <c r="I57" s="446"/>
      <c r="J57" s="446"/>
      <c r="K57" s="446"/>
      <c r="L57" s="446"/>
      <c r="M57" s="446"/>
      <c r="N57" s="446"/>
      <c r="O57" s="446"/>
      <c r="P57" s="446"/>
      <c r="Q57" s="446"/>
      <c r="R57" s="446"/>
      <c r="S57" s="446"/>
      <c r="T57" s="446"/>
      <c r="U57" s="446"/>
      <c r="V57" s="446"/>
      <c r="W57" s="446"/>
      <c r="X57" s="446"/>
      <c r="Y57" s="446"/>
      <c r="Z57" s="446"/>
      <c r="AA57" s="446"/>
      <c r="AB57" s="446"/>
      <c r="AC57" s="446"/>
      <c r="AD57" s="446"/>
      <c r="AE57" s="446"/>
      <c r="AF57" s="446"/>
      <c r="AG57" s="446"/>
      <c r="AH57" s="446"/>
      <c r="AI57" s="446"/>
      <c r="AJ57" s="446"/>
      <c r="AK57" s="446"/>
      <c r="AL57" s="446"/>
      <c r="AM57" s="446"/>
      <c r="AN57" s="446"/>
      <c r="AO57" s="446"/>
      <c r="AP57" s="446"/>
    </row>
    <row r="58" spans="1:42" collapsed="1" x14ac:dyDescent="0.2"/>
  </sheetData>
  <conditionalFormatting sqref="F24:AQ28 F21:AS23 AQ20:AS20 AT20:AY21">
    <cfRule type="cellIs" dxfId="0" priority="1" operator="greaterThan">
      <formula>0.5</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3B67D-2362-4C0C-9A57-DA13116449C8}">
  <sheetPr>
    <tabColor rgb="FF00B24F"/>
  </sheetPr>
  <dimension ref="B2:Q44"/>
  <sheetViews>
    <sheetView showGridLines="0" zoomScale="70" zoomScaleNormal="70" workbookViewId="0"/>
  </sheetViews>
  <sheetFormatPr defaultColWidth="8.7265625" defaultRowHeight="10" x14ac:dyDescent="0.2"/>
  <cols>
    <col min="1" max="1" width="8.7265625" style="51"/>
    <col min="2" max="2" width="25.1796875" style="51" bestFit="1" customWidth="1"/>
    <col min="3" max="6" width="14.26953125" style="51" bestFit="1" customWidth="1"/>
    <col min="7" max="7" width="15.26953125" style="51" bestFit="1" customWidth="1"/>
    <col min="8" max="8" width="10.90625" style="51" bestFit="1" customWidth="1"/>
    <col min="9" max="9" width="10.6328125" style="51" bestFit="1" customWidth="1"/>
    <col min="10" max="10" width="15.26953125" style="51" bestFit="1" customWidth="1"/>
    <col min="11" max="11" width="14.26953125" style="51" bestFit="1" customWidth="1"/>
    <col min="12" max="12" width="14.6328125" style="51" bestFit="1" customWidth="1"/>
    <col min="13" max="13" width="15.26953125" style="51" bestFit="1" customWidth="1"/>
    <col min="14" max="14" width="15.453125" style="51" bestFit="1" customWidth="1"/>
    <col min="15" max="16384" width="8.7265625" style="51"/>
  </cols>
  <sheetData>
    <row r="2" spans="2:17" ht="11" thickBot="1" x14ac:dyDescent="0.3">
      <c r="B2" s="496" t="s">
        <v>1047</v>
      </c>
      <c r="C2" s="497"/>
      <c r="D2" s="497"/>
      <c r="E2" s="497"/>
      <c r="F2" s="497"/>
      <c r="G2" s="497"/>
      <c r="H2" s="497"/>
      <c r="I2" s="497"/>
      <c r="J2" s="497"/>
      <c r="K2" s="497"/>
      <c r="L2" s="497"/>
      <c r="M2" s="497"/>
      <c r="N2" s="497"/>
    </row>
    <row r="3" spans="2:17" ht="11" thickTop="1" x14ac:dyDescent="0.25">
      <c r="B3" s="288" t="s">
        <v>1048</v>
      </c>
    </row>
    <row r="4" spans="2:17" x14ac:dyDescent="0.2">
      <c r="N4" s="51" t="s">
        <v>866</v>
      </c>
    </row>
    <row r="5" spans="2:17" ht="10.5" x14ac:dyDescent="0.25">
      <c r="B5" s="498" t="s">
        <v>1049</v>
      </c>
      <c r="C5" s="499" t="s">
        <v>1050</v>
      </c>
      <c r="D5" s="499"/>
      <c r="E5" s="499"/>
      <c r="F5" s="500"/>
      <c r="G5" s="500"/>
      <c r="H5" s="500"/>
      <c r="I5" s="500"/>
      <c r="J5" s="501" t="s">
        <v>1051</v>
      </c>
      <c r="K5" s="500"/>
      <c r="L5" s="500"/>
      <c r="M5" s="500"/>
      <c r="N5" s="502"/>
    </row>
    <row r="6" spans="2:17" ht="10.5" x14ac:dyDescent="0.25">
      <c r="B6" s="503"/>
      <c r="C6" s="504"/>
      <c r="D6" s="505"/>
      <c r="E6" s="505"/>
      <c r="F6" s="506"/>
      <c r="G6" s="505"/>
      <c r="H6" s="505"/>
      <c r="I6" s="505"/>
      <c r="J6" s="507"/>
      <c r="K6" s="505"/>
      <c r="L6" s="505"/>
      <c r="M6" s="505"/>
      <c r="N6" s="508"/>
    </row>
    <row r="7" spans="2:17" ht="10.5" x14ac:dyDescent="0.25">
      <c r="B7" s="503"/>
      <c r="C7" s="504"/>
      <c r="D7" s="504" t="s">
        <v>1052</v>
      </c>
      <c r="E7" s="504"/>
      <c r="F7" s="504" t="s">
        <v>1053</v>
      </c>
      <c r="G7" s="505"/>
      <c r="H7" s="504" t="s">
        <v>875</v>
      </c>
      <c r="I7" s="504" t="s">
        <v>875</v>
      </c>
      <c r="J7" s="509"/>
      <c r="K7" s="504" t="s">
        <v>1052</v>
      </c>
      <c r="L7" s="504"/>
      <c r="M7" s="504" t="s">
        <v>1053</v>
      </c>
      <c r="N7" s="510"/>
    </row>
    <row r="8" spans="2:17" ht="10.5" x14ac:dyDescent="0.25">
      <c r="B8" s="503"/>
      <c r="C8" s="504" t="s">
        <v>1054</v>
      </c>
      <c r="D8" s="504" t="s">
        <v>1055</v>
      </c>
      <c r="E8" s="504" t="s">
        <v>642</v>
      </c>
      <c r="F8" s="504" t="s">
        <v>1055</v>
      </c>
      <c r="G8" s="504" t="s">
        <v>1056</v>
      </c>
      <c r="H8" s="504" t="s">
        <v>1057</v>
      </c>
      <c r="I8" s="504" t="s">
        <v>1057</v>
      </c>
      <c r="J8" s="509" t="s">
        <v>1054</v>
      </c>
      <c r="K8" s="504" t="s">
        <v>1055</v>
      </c>
      <c r="L8" s="504" t="s">
        <v>642</v>
      </c>
      <c r="M8" s="504" t="s">
        <v>1055</v>
      </c>
      <c r="N8" s="510" t="s">
        <v>1056</v>
      </c>
    </row>
    <row r="9" spans="2:17" ht="10.5" x14ac:dyDescent="0.25">
      <c r="B9" s="511" t="s">
        <v>1058</v>
      </c>
      <c r="C9" s="512" t="s">
        <v>1059</v>
      </c>
      <c r="D9" s="512" t="s">
        <v>1059</v>
      </c>
      <c r="E9" s="512" t="s">
        <v>1059</v>
      </c>
      <c r="F9" s="512" t="s">
        <v>1059</v>
      </c>
      <c r="G9" s="512" t="s">
        <v>1059</v>
      </c>
      <c r="H9" s="512" t="s">
        <v>1060</v>
      </c>
      <c r="I9" s="512" t="s">
        <v>1061</v>
      </c>
      <c r="J9" s="513" t="s">
        <v>1059</v>
      </c>
      <c r="K9" s="512" t="s">
        <v>1059</v>
      </c>
      <c r="L9" s="512" t="s">
        <v>1059</v>
      </c>
      <c r="M9" s="512" t="s">
        <v>1059</v>
      </c>
      <c r="N9" s="514" t="s">
        <v>1059</v>
      </c>
    </row>
    <row r="10" spans="2:17" x14ac:dyDescent="0.2">
      <c r="B10" s="515"/>
      <c r="C10" s="516"/>
      <c r="D10" s="516"/>
      <c r="E10" s="516"/>
      <c r="F10" s="516"/>
      <c r="G10" s="516"/>
      <c r="H10" s="516"/>
      <c r="I10" s="516"/>
      <c r="J10" s="515"/>
      <c r="K10" s="516"/>
      <c r="L10" s="516"/>
      <c r="M10" s="516"/>
      <c r="N10" s="517"/>
    </row>
    <row r="11" spans="2:17" ht="10.5" x14ac:dyDescent="0.25">
      <c r="B11" s="518" t="s">
        <v>1062</v>
      </c>
      <c r="C11" s="519"/>
      <c r="D11" s="520"/>
      <c r="E11" s="520"/>
      <c r="F11" s="520"/>
      <c r="G11" s="520"/>
      <c r="H11" s="520"/>
      <c r="I11" s="520"/>
      <c r="J11" s="521"/>
      <c r="K11" s="520"/>
      <c r="L11" s="520"/>
      <c r="M11" s="520"/>
      <c r="N11" s="520"/>
    </row>
    <row r="12" spans="2:17" x14ac:dyDescent="0.2">
      <c r="B12" s="515" t="s">
        <v>1063</v>
      </c>
      <c r="C12" s="522">
        <f>YK_Valuation!D103</f>
        <v>0.21709927254456982</v>
      </c>
      <c r="D12" s="522">
        <f>YK_Valuation!D104</f>
        <v>0.3370237556019019</v>
      </c>
      <c r="E12" s="522">
        <f>YK_Valuation!D105</f>
        <v>0.35431522898183354</v>
      </c>
      <c r="F12" s="522">
        <f>YK_Valuation!D106</f>
        <v>1.1956994561427425</v>
      </c>
      <c r="G12" s="522">
        <f>YK_Valuation!D107</f>
        <v>6.5958089721042041</v>
      </c>
      <c r="H12" s="523">
        <f ca="1">YK_Valuation!G70</f>
        <v>254297.70674099831</v>
      </c>
      <c r="I12" s="524">
        <v>168.66846792026826</v>
      </c>
      <c r="J12" s="525">
        <f ca="1">(C12*($H12*$I$12))-YK_Valuation!$D$56+YK_Valuation!$D$57</f>
        <v>5963144.7152928561</v>
      </c>
      <c r="K12" s="526">
        <f ca="1">(D12*($H12*$I$12))-YK_Valuation!$D$56+YK_Valuation!$D$57</f>
        <v>11106946.193238221</v>
      </c>
      <c r="L12" s="526">
        <f ca="1">(E12*($H12*$I$12))-YK_Valuation!$D$56+YK_Valuation!$D$57</f>
        <v>11848612.148846501</v>
      </c>
      <c r="M12" s="526">
        <f ca="1">(F12*($H12*$I$12))-YK_Valuation!$D$56+YK_Valuation!$D$57</f>
        <v>47937268.28356725</v>
      </c>
      <c r="N12" s="526">
        <f ca="1">(G12*($H12*$I$12))-YK_Valuation!$D$56+YK_Valuation!$D$57</f>
        <v>279558790.43755513</v>
      </c>
      <c r="Q12" s="525"/>
    </row>
    <row r="13" spans="2:17" x14ac:dyDescent="0.2">
      <c r="B13" s="515" t="s">
        <v>1064</v>
      </c>
      <c r="C13" s="522">
        <f>YK_Valuation!D133</f>
        <v>0.25445049339655246</v>
      </c>
      <c r="D13" s="522">
        <f>YK_Valuation!D134</f>
        <v>0.2603165107927885</v>
      </c>
      <c r="E13" s="522">
        <f>YK_Valuation!D135</f>
        <v>0.40261426787559296</v>
      </c>
      <c r="F13" s="522">
        <f>YK_Valuation!D136</f>
        <v>1.5054588589133628</v>
      </c>
      <c r="G13" s="522">
        <f>YK_Valuation!D137</f>
        <v>5.6812881850527726</v>
      </c>
      <c r="H13" s="523">
        <f ca="1">YK_Valuation!G68</f>
        <v>518054.27168696059</v>
      </c>
      <c r="I13" s="524">
        <v>14</v>
      </c>
      <c r="J13" s="525">
        <f ca="1">C13*($H13*$I13)</f>
        <v>1845468.3105171428</v>
      </c>
      <c r="K13" s="526">
        <f t="shared" ref="K13:N13" ca="1" si="0">D13*($H13*$I13)</f>
        <v>1888013.1256958842</v>
      </c>
      <c r="L13" s="526">
        <f t="shared" ca="1" si="0"/>
        <v>2920064.5784109682</v>
      </c>
      <c r="M13" s="526">
        <f t="shared" ca="1" si="0"/>
        <v>10918731.49792663</v>
      </c>
      <c r="N13" s="526">
        <f t="shared" ca="1" si="0"/>
        <v>41205018.581317477</v>
      </c>
    </row>
    <row r="14" spans="2:17" x14ac:dyDescent="0.2">
      <c r="B14" s="515"/>
      <c r="C14" s="527"/>
      <c r="D14" s="522"/>
      <c r="E14" s="527"/>
      <c r="F14" s="522"/>
      <c r="G14" s="522"/>
      <c r="H14" s="522"/>
      <c r="I14" s="528"/>
      <c r="J14" s="525"/>
      <c r="K14" s="526"/>
      <c r="L14" s="526"/>
      <c r="M14" s="526"/>
      <c r="N14" s="526"/>
    </row>
    <row r="15" spans="2:17" ht="10.5" x14ac:dyDescent="0.25">
      <c r="B15" s="518" t="s">
        <v>1065</v>
      </c>
      <c r="C15" s="527"/>
      <c r="D15" s="522"/>
      <c r="E15" s="527"/>
      <c r="F15" s="522"/>
      <c r="G15" s="522"/>
      <c r="H15" s="522"/>
      <c r="I15" s="528"/>
      <c r="J15" s="525"/>
      <c r="K15" s="526"/>
      <c r="L15" s="526"/>
      <c r="M15" s="526"/>
      <c r="N15" s="526"/>
    </row>
    <row r="16" spans="2:17" x14ac:dyDescent="0.2">
      <c r="B16" s="515" t="s">
        <v>1066</v>
      </c>
      <c r="C16" s="522">
        <f>YK_Valuation!D74</f>
        <v>3.8</v>
      </c>
      <c r="D16" s="522">
        <f>YK_Valuation!D75</f>
        <v>5.1749999999999998</v>
      </c>
      <c r="E16" s="522">
        <f>YK_Valuation!D76</f>
        <v>7.6</v>
      </c>
      <c r="F16" s="522">
        <f>YK_Valuation!D77</f>
        <v>11.55</v>
      </c>
      <c r="G16" s="522">
        <f>YK_Valuation!D78</f>
        <v>19.8</v>
      </c>
      <c r="H16" s="523">
        <f ca="1">YK_Valuation!G67</f>
        <v>2395557.6795507884</v>
      </c>
      <c r="I16" s="528"/>
      <c r="J16" s="525">
        <f ca="1">C16*$H16</f>
        <v>9103119.182292996</v>
      </c>
      <c r="K16" s="526">
        <f t="shared" ref="K16:N16" ca="1" si="1">D16*$H16</f>
        <v>12397010.991675328</v>
      </c>
      <c r="L16" s="526">
        <f t="shared" ca="1" si="1"/>
        <v>18206238.364585992</v>
      </c>
      <c r="M16" s="526">
        <f t="shared" ca="1" si="1"/>
        <v>27668691.198811606</v>
      </c>
      <c r="N16" s="526">
        <f t="shared" ca="1" si="1"/>
        <v>47432042.055105612</v>
      </c>
    </row>
    <row r="17" spans="2:14" x14ac:dyDescent="0.2">
      <c r="B17" s="515"/>
      <c r="C17" s="527"/>
      <c r="D17" s="522"/>
      <c r="E17" s="527"/>
      <c r="F17" s="522"/>
      <c r="G17" s="522"/>
      <c r="H17" s="522"/>
      <c r="I17" s="522"/>
      <c r="J17" s="521"/>
      <c r="K17" s="520"/>
      <c r="L17" s="520"/>
      <c r="M17" s="520"/>
      <c r="N17" s="520"/>
    </row>
    <row r="18" spans="2:14" ht="10.5" x14ac:dyDescent="0.25">
      <c r="B18" s="518" t="s">
        <v>1067</v>
      </c>
      <c r="C18" s="529"/>
      <c r="D18" s="520"/>
      <c r="E18" s="529"/>
      <c r="F18" s="520"/>
      <c r="G18" s="520"/>
      <c r="H18" s="520"/>
      <c r="I18" s="520"/>
      <c r="J18" s="521"/>
      <c r="K18" s="520"/>
      <c r="L18" s="520"/>
      <c r="M18" s="520"/>
      <c r="N18" s="530"/>
    </row>
    <row r="19" spans="2:14" x14ac:dyDescent="0.2">
      <c r="B19" s="531"/>
      <c r="C19" s="531"/>
      <c r="D19" s="531"/>
      <c r="E19" s="531"/>
      <c r="F19" s="531"/>
      <c r="G19" s="531"/>
      <c r="H19" s="531"/>
      <c r="I19" s="531"/>
      <c r="J19" s="531"/>
      <c r="K19" s="531"/>
      <c r="L19" s="531"/>
      <c r="M19" s="531"/>
      <c r="N19" s="531"/>
    </row>
    <row r="39" spans="2:14" ht="10.5" x14ac:dyDescent="0.25">
      <c r="C39" s="338" t="s">
        <v>1068</v>
      </c>
      <c r="D39" s="338" t="s">
        <v>1052</v>
      </c>
      <c r="E39" s="338" t="s">
        <v>642</v>
      </c>
      <c r="F39" s="338" t="s">
        <v>1053</v>
      </c>
      <c r="G39" s="338" t="s">
        <v>1069</v>
      </c>
      <c r="H39" s="338"/>
      <c r="I39" s="338"/>
      <c r="J39" s="532" t="s">
        <v>1070</v>
      </c>
      <c r="K39" s="338" t="s">
        <v>1071</v>
      </c>
      <c r="L39" s="338" t="s">
        <v>1072</v>
      </c>
      <c r="M39" s="338" t="s">
        <v>1073</v>
      </c>
      <c r="N39" s="338" t="s">
        <v>1074</v>
      </c>
    </row>
    <row r="40" spans="2:14" x14ac:dyDescent="0.2">
      <c r="J40" s="533"/>
    </row>
    <row r="41" spans="2:14" x14ac:dyDescent="0.2">
      <c r="B41" s="51" t="s">
        <v>1075</v>
      </c>
      <c r="C41" s="534">
        <f>YK_Valuation!D154</f>
        <v>40605016.045362495</v>
      </c>
      <c r="D41" s="534">
        <f>YK_Valuation!D155</f>
        <v>45412774.769809432</v>
      </c>
      <c r="E41" s="534">
        <f>YK_Valuation!D156</f>
        <v>52019603.39090614</v>
      </c>
      <c r="F41" s="534">
        <f>YK_Valuation!D157</f>
        <v>60044889.58329995</v>
      </c>
      <c r="G41" s="534">
        <f>YK_Valuation!D158</f>
        <v>72017089.52454713</v>
      </c>
      <c r="H41" s="535"/>
      <c r="I41" s="535"/>
      <c r="J41" s="536">
        <f>C41</f>
        <v>40605016.045362495</v>
      </c>
      <c r="K41" s="535">
        <f>D41-C41</f>
        <v>4807758.7244469374</v>
      </c>
      <c r="L41" s="535">
        <f t="shared" ref="L41:N41" si="2">E41-D41</f>
        <v>6606828.6210967079</v>
      </c>
      <c r="M41" s="535">
        <f t="shared" si="2"/>
        <v>8025286.1923938096</v>
      </c>
      <c r="N41" s="535">
        <f t="shared" si="2"/>
        <v>11972199.94124718</v>
      </c>
    </row>
    <row r="42" spans="2:14" x14ac:dyDescent="0.2">
      <c r="B42" s="516" t="s">
        <v>1066</v>
      </c>
      <c r="C42" s="534">
        <f ca="1">J16</f>
        <v>9103119.182292996</v>
      </c>
      <c r="D42" s="534">
        <f ca="1">K16</f>
        <v>12397010.991675328</v>
      </c>
      <c r="E42" s="534">
        <f ca="1">L16</f>
        <v>18206238.364585992</v>
      </c>
      <c r="F42" s="534">
        <f ca="1">M16</f>
        <v>27668691.198811606</v>
      </c>
      <c r="G42" s="534">
        <f ca="1">N16</f>
        <v>47432042.055105612</v>
      </c>
      <c r="H42" s="535"/>
      <c r="I42" s="535"/>
      <c r="J42" s="536">
        <f ca="1">C42</f>
        <v>9103119.182292996</v>
      </c>
      <c r="K42" s="535">
        <f ca="1">D42-C42</f>
        <v>3293891.8093823325</v>
      </c>
      <c r="L42" s="535">
        <f t="shared" ref="L42" ca="1" si="3">E42-D42</f>
        <v>5809227.3729106635</v>
      </c>
      <c r="M42" s="535">
        <f t="shared" ref="M42:M44" ca="1" si="4">F42-E42</f>
        <v>9462452.8342256136</v>
      </c>
      <c r="N42" s="535">
        <f t="shared" ref="N42:N44" ca="1" si="5">G42-F42</f>
        <v>19763350.856294006</v>
      </c>
    </row>
    <row r="43" spans="2:14" x14ac:dyDescent="0.2">
      <c r="B43" s="516" t="s">
        <v>1064</v>
      </c>
      <c r="C43" s="534">
        <f ca="1">J13</f>
        <v>1845468.3105171428</v>
      </c>
      <c r="D43" s="534">
        <f ca="1">K13</f>
        <v>1888013.1256958842</v>
      </c>
      <c r="E43" s="534">
        <f ca="1">L13</f>
        <v>2920064.5784109682</v>
      </c>
      <c r="F43" s="534">
        <f ca="1">M13</f>
        <v>10918731.49792663</v>
      </c>
      <c r="G43" s="534">
        <f ca="1">N13</f>
        <v>41205018.581317477</v>
      </c>
      <c r="H43" s="535"/>
      <c r="I43" s="535"/>
      <c r="J43" s="536">
        <f t="shared" ref="J43:J44" ca="1" si="6">C43</f>
        <v>1845468.3105171428</v>
      </c>
      <c r="K43" s="535">
        <f t="shared" ref="K43:K44" ca="1" si="7">D43-C43</f>
        <v>42544.815178741468</v>
      </c>
      <c r="L43" s="535">
        <f t="shared" ref="L43:L44" ca="1" si="8">E43-D43</f>
        <v>1032051.452715084</v>
      </c>
      <c r="M43" s="535">
        <f t="shared" ca="1" si="4"/>
        <v>7998666.9195156619</v>
      </c>
      <c r="N43" s="535">
        <f t="shared" ca="1" si="5"/>
        <v>30286287.083390847</v>
      </c>
    </row>
    <row r="44" spans="2:14" x14ac:dyDescent="0.2">
      <c r="B44" s="516" t="s">
        <v>1063</v>
      </c>
      <c r="C44" s="534">
        <f ca="1">J12</f>
        <v>5963144.7152928561</v>
      </c>
      <c r="D44" s="534">
        <f t="shared" ref="D44:G44" ca="1" si="9">K12</f>
        <v>11106946.193238221</v>
      </c>
      <c r="E44" s="534">
        <f t="shared" ca="1" si="9"/>
        <v>11848612.148846501</v>
      </c>
      <c r="F44" s="534">
        <f t="shared" ca="1" si="9"/>
        <v>47937268.28356725</v>
      </c>
      <c r="G44" s="534">
        <f t="shared" ca="1" si="9"/>
        <v>279558790.43755513</v>
      </c>
      <c r="H44" s="535"/>
      <c r="I44" s="535"/>
      <c r="J44" s="536">
        <f t="shared" ca="1" si="6"/>
        <v>5963144.7152928561</v>
      </c>
      <c r="K44" s="535">
        <f t="shared" ca="1" si="7"/>
        <v>5143801.477945365</v>
      </c>
      <c r="L44" s="535">
        <f t="shared" ca="1" si="8"/>
        <v>741665.95560828038</v>
      </c>
      <c r="M44" s="535">
        <f t="shared" ca="1" si="4"/>
        <v>36088656.13472075</v>
      </c>
      <c r="N44" s="535">
        <f t="shared" ca="1" si="5"/>
        <v>231621522.15398788</v>
      </c>
    </row>
  </sheetData>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6EB89-BA4E-4B4E-87B2-DBF687CD30CA}">
  <sheetPr>
    <tabColor rgb="FF00B24F"/>
  </sheetPr>
  <dimension ref="B1:XFD185"/>
  <sheetViews>
    <sheetView showGridLines="0" zoomScale="70" zoomScaleNormal="70" workbookViewId="0">
      <pane xSplit="3" ySplit="5" topLeftCell="D6" activePane="bottomRight" state="frozen"/>
      <selection pane="topRight" activeCell="D1" sqref="D1"/>
      <selection pane="bottomLeft" activeCell="A6" sqref="A6"/>
      <selection pane="bottomRight" activeCell="D6" sqref="D6"/>
    </sheetView>
  </sheetViews>
  <sheetFormatPr defaultColWidth="9.08984375" defaultRowHeight="10" outlineLevelRow="1" x14ac:dyDescent="0.35"/>
  <cols>
    <col min="1" max="1" width="1.81640625" style="2" customWidth="1"/>
    <col min="2" max="2" width="58.81640625" style="2" customWidth="1"/>
    <col min="3" max="3" width="9.08984375" style="1"/>
    <col min="4" max="11" width="11.6328125" style="2" customWidth="1"/>
    <col min="12" max="16384" width="9.08984375" style="2"/>
  </cols>
  <sheetData>
    <row r="1" spans="2:11" ht="15" customHeight="1" x14ac:dyDescent="0.35">
      <c r="B1" s="90" t="s">
        <v>20</v>
      </c>
      <c r="F1" s="3"/>
      <c r="G1" s="4">
        <v>1</v>
      </c>
      <c r="H1" s="4">
        <v>2</v>
      </c>
      <c r="I1" s="4">
        <v>3</v>
      </c>
      <c r="J1" s="4">
        <v>4</v>
      </c>
      <c r="K1" s="4">
        <v>5</v>
      </c>
    </row>
    <row r="2" spans="2:11" ht="15" customHeight="1" x14ac:dyDescent="0.35">
      <c r="B2" s="84" t="s">
        <v>0</v>
      </c>
      <c r="C2" s="85"/>
      <c r="D2" s="5" t="s">
        <v>1</v>
      </c>
      <c r="E2" s="5"/>
      <c r="F2" s="5"/>
      <c r="G2" s="86" t="s">
        <v>2</v>
      </c>
      <c r="H2" s="86"/>
      <c r="I2" s="86"/>
      <c r="J2" s="86"/>
      <c r="K2" s="86"/>
    </row>
    <row r="3" spans="2:11" ht="15" customHeight="1" x14ac:dyDescent="0.35">
      <c r="B3" s="6" t="s">
        <v>3</v>
      </c>
      <c r="C3" s="7"/>
      <c r="D3" s="8">
        <f t="shared" ref="D3:K3" si="0">IF(ROUND(D101,0)-ROUND(D128,0)=0,"Balanced",D101-D128)</f>
        <v>-16920</v>
      </c>
      <c r="E3" s="8">
        <f t="shared" si="0"/>
        <v>-67495</v>
      </c>
      <c r="F3" s="8">
        <f t="shared" si="0"/>
        <v>-240491.70141609595</v>
      </c>
      <c r="G3" s="8">
        <f t="shared" ca="1" si="0"/>
        <v>-123885.52512789704</v>
      </c>
      <c r="H3" s="8">
        <f t="shared" ca="1" si="0"/>
        <v>14632.820649296045</v>
      </c>
      <c r="I3" s="8">
        <f t="shared" ca="1" si="0"/>
        <v>53593.46517866198</v>
      </c>
      <c r="J3" s="8">
        <f t="shared" ca="1" si="0"/>
        <v>95672.648406187072</v>
      </c>
      <c r="K3" s="8">
        <f t="shared" ca="1" si="0"/>
        <v>113999.30354885571</v>
      </c>
    </row>
    <row r="4" spans="2:11" ht="15" customHeight="1" x14ac:dyDescent="0.35">
      <c r="B4" s="9"/>
      <c r="C4" s="10" t="s">
        <v>4</v>
      </c>
      <c r="D4" s="11">
        <v>2017</v>
      </c>
      <c r="E4" s="11">
        <f t="shared" ref="E4:K4" si="1">D4+1</f>
        <v>2018</v>
      </c>
      <c r="F4" s="11">
        <f t="shared" si="1"/>
        <v>2019</v>
      </c>
      <c r="G4" s="12">
        <f t="shared" si="1"/>
        <v>2020</v>
      </c>
      <c r="H4" s="12">
        <f t="shared" si="1"/>
        <v>2021</v>
      </c>
      <c r="I4" s="12">
        <f t="shared" si="1"/>
        <v>2022</v>
      </c>
      <c r="J4" s="12">
        <f t="shared" si="1"/>
        <v>2023</v>
      </c>
      <c r="K4" s="12">
        <f t="shared" si="1"/>
        <v>2024</v>
      </c>
    </row>
    <row r="5" spans="2:11" ht="2.25" customHeight="1" x14ac:dyDescent="0.35"/>
    <row r="7" spans="2:11" ht="15" customHeight="1" x14ac:dyDescent="0.35">
      <c r="B7" s="87" t="s">
        <v>19</v>
      </c>
      <c r="C7" s="88"/>
      <c r="D7" s="89"/>
      <c r="E7" s="89"/>
      <c r="F7" s="89"/>
      <c r="G7" s="89"/>
      <c r="H7" s="89"/>
      <c r="I7" s="89"/>
      <c r="J7" s="89"/>
      <c r="K7" s="89"/>
    </row>
    <row r="8" spans="2:11" s="28" customFormat="1" ht="15" customHeight="1" x14ac:dyDescent="0.35">
      <c r="B8" s="13" t="s">
        <v>21</v>
      </c>
      <c r="C8" s="49" t="s">
        <v>23</v>
      </c>
      <c r="D8" s="154">
        <f>+YK_3FS!D8+HF_IS!F8</f>
        <v>2030944</v>
      </c>
      <c r="E8" s="154">
        <f>+YK_3FS!E8+HF_IS!G8</f>
        <v>4239384</v>
      </c>
      <c r="F8" s="154">
        <f>+YK_3FS!F8+HF_IS!H8</f>
        <v>5941533</v>
      </c>
      <c r="G8" s="154">
        <f ca="1">+YK_3FS!G8+HF_IS!I8</f>
        <v>5929727.6684516473</v>
      </c>
      <c r="H8" s="154">
        <f ca="1">+YK_3FS!H8+HF_IS!J8</f>
        <v>7577715.302695035</v>
      </c>
      <c r="I8" s="154">
        <f ca="1">+YK_3FS!I8+HF_IS!K8</f>
        <v>9461787.4973911569</v>
      </c>
      <c r="J8" s="154">
        <f ca="1">+YK_3FS!J8+HF_IS!L8</f>
        <v>11568082.224312805</v>
      </c>
      <c r="K8" s="154">
        <f ca="1">+YK_3FS!K8+HF_IS!M8</f>
        <v>13841591.790229606</v>
      </c>
    </row>
    <row r="9" spans="2:11" ht="15" customHeight="1" x14ac:dyDescent="0.35">
      <c r="B9" s="40" t="s">
        <v>22</v>
      </c>
      <c r="C9" s="41" t="s">
        <v>23</v>
      </c>
      <c r="D9" s="336">
        <f>+YK_3FS!D9+HF_IS!F9</f>
        <v>-1345776</v>
      </c>
      <c r="E9" s="336">
        <f>+YK_3FS!E9+HF_IS!G9</f>
        <v>-3080370</v>
      </c>
      <c r="F9" s="336">
        <f>+YK_3FS!F9+HF_IS!H9</f>
        <v>-4309129</v>
      </c>
      <c r="G9" s="336">
        <f ca="1">+IF(Synergy=1, G8*(G64-1),YK_3FS!G9+HF_IS!I9)</f>
        <v>-4407856.4593844227</v>
      </c>
      <c r="H9" s="336">
        <f ca="1">+IF(Synergy=1, H8*(H64-1),YK_3FS!H9+HF_IS!J9)</f>
        <v>-5340201.240367651</v>
      </c>
      <c r="I9" s="336">
        <f ca="1">+IF(Synergy=1, I8*(I64-1),YK_3FS!I9+HF_IS!K9)</f>
        <v>-6360906.6569138058</v>
      </c>
      <c r="J9" s="336">
        <f ca="1">+IF(Synergy=1, J8*(J64-1),YK_3FS!J9+HF_IS!L9)</f>
        <v>-7686131.5153471511</v>
      </c>
      <c r="K9" s="336">
        <f ca="1">+IF(Synergy=1, K8*(K64-1),YK_3FS!K9+HF_IS!M9)</f>
        <v>-9058089.7321375236</v>
      </c>
    </row>
    <row r="10" spans="2:11" ht="15" customHeight="1" x14ac:dyDescent="0.35">
      <c r="B10" s="13" t="s">
        <v>24</v>
      </c>
      <c r="C10" s="14" t="s">
        <v>23</v>
      </c>
      <c r="D10" s="154">
        <f>+YK_3FS!D10+HF_IS!F10</f>
        <v>685168</v>
      </c>
      <c r="E10" s="154">
        <f>+YK_3FS!E10+HF_IS!G10</f>
        <v>1159014</v>
      </c>
      <c r="F10" s="154">
        <f>+YK_3FS!F10+HF_IS!H10</f>
        <v>1632404</v>
      </c>
      <c r="G10" s="154">
        <f ca="1">+G8+G9</f>
        <v>1521871.2090672245</v>
      </c>
      <c r="H10" s="154">
        <f t="shared" ref="H10:K10" ca="1" si="2">+H8+H9</f>
        <v>2237514.062327384</v>
      </c>
      <c r="I10" s="154">
        <f t="shared" ca="1" si="2"/>
        <v>3100880.8404773511</v>
      </c>
      <c r="J10" s="154">
        <f t="shared" ca="1" si="2"/>
        <v>3881950.7089656536</v>
      </c>
      <c r="K10" s="154">
        <f t="shared" ca="1" si="2"/>
        <v>4783502.0580920819</v>
      </c>
    </row>
    <row r="11" spans="2:11" ht="15" customHeight="1" x14ac:dyDescent="0.35">
      <c r="B11" s="22" t="s">
        <v>25</v>
      </c>
      <c r="C11" s="23" t="s">
        <v>5</v>
      </c>
      <c r="D11" s="24"/>
      <c r="E11" s="24">
        <f>+E8/D8-1</f>
        <v>1.0873958119967857</v>
      </c>
      <c r="F11" s="24">
        <f t="shared" ref="F11:K11" si="3">+F8/E8-1</f>
        <v>0.40150856822594982</v>
      </c>
      <c r="G11" s="24">
        <f t="shared" ca="1" si="3"/>
        <v>-1.9869167685094835E-3</v>
      </c>
      <c r="H11" s="24">
        <f t="shared" ca="1" si="3"/>
        <v>0.27791961560246592</v>
      </c>
      <c r="I11" s="24">
        <f t="shared" ca="1" si="3"/>
        <v>0.24863327789921663</v>
      </c>
      <c r="J11" s="24">
        <f t="shared" ca="1" si="3"/>
        <v>0.22261065654902978</v>
      </c>
      <c r="K11" s="24">
        <f t="shared" ca="1" si="3"/>
        <v>0.19653297079256005</v>
      </c>
    </row>
    <row r="12" spans="2:11" ht="15" customHeight="1" x14ac:dyDescent="0.35">
      <c r="B12" s="22" t="s">
        <v>1084</v>
      </c>
      <c r="C12" s="23" t="s">
        <v>5</v>
      </c>
      <c r="D12" s="24">
        <f>+D10/D8</f>
        <v>0.33736429955725022</v>
      </c>
      <c r="E12" s="24">
        <f t="shared" ref="E12:K12" si="4">+E10/E8</f>
        <v>0.27339207771695134</v>
      </c>
      <c r="F12" s="24">
        <f t="shared" si="4"/>
        <v>0.27474458191177259</v>
      </c>
      <c r="G12" s="24">
        <f t="shared" ca="1" si="4"/>
        <v>0.25665111353496795</v>
      </c>
      <c r="H12" s="24">
        <f t="shared" ca="1" si="4"/>
        <v>0.29527555113235859</v>
      </c>
      <c r="I12" s="24">
        <f t="shared" ca="1" si="4"/>
        <v>0.3277267473331375</v>
      </c>
      <c r="J12" s="24">
        <f t="shared" ca="1" si="4"/>
        <v>0.33557426664956636</v>
      </c>
      <c r="K12" s="24">
        <f t="shared" ca="1" si="4"/>
        <v>0.34558901393614444</v>
      </c>
    </row>
    <row r="13" spans="2:11" s="148" customFormat="1" ht="15" customHeight="1" x14ac:dyDescent="0.35">
      <c r="B13" s="328"/>
      <c r="C13" s="329"/>
      <c r="D13" s="114"/>
      <c r="E13" s="114"/>
      <c r="F13" s="114"/>
      <c r="G13" s="114"/>
      <c r="H13" s="114"/>
      <c r="I13" s="114"/>
      <c r="J13" s="114"/>
      <c r="K13" s="114"/>
    </row>
    <row r="14" spans="2:11" ht="15" customHeight="1" x14ac:dyDescent="0.35">
      <c r="B14" s="15" t="s">
        <v>27</v>
      </c>
      <c r="C14" s="16" t="s">
        <v>23</v>
      </c>
      <c r="D14" s="35">
        <f>+YK_3FS!D14+HF_IS!F14</f>
        <v>-148545</v>
      </c>
      <c r="E14" s="35">
        <f>+YK_3FS!E14+HF_IS!G14</f>
        <v>-199122</v>
      </c>
      <c r="F14" s="35">
        <f>+YK_3FS!F14+HF_IS!H14</f>
        <v>-267460</v>
      </c>
      <c r="G14" s="18">
        <f ca="1">+YK_3FS!G14+HF_IS!I14</f>
        <v>-242561.74018578371</v>
      </c>
      <c r="H14" s="18">
        <f ca="1">+YK_3FS!H14+HF_IS!J14</f>
        <v>-302345.98233051575</v>
      </c>
      <c r="I14" s="18">
        <f ca="1">+YK_3FS!I14+HF_IS!K14</f>
        <v>-349947.38752458728</v>
      </c>
      <c r="J14" s="18">
        <f ca="1">+YK_3FS!J14+HF_IS!L14</f>
        <v>-397408.82858642354</v>
      </c>
      <c r="K14" s="18">
        <f ca="1">+YK_3FS!K14+HF_IS!M14</f>
        <v>-441932.57688658341</v>
      </c>
    </row>
    <row r="15" spans="2:11" ht="15" customHeight="1" x14ac:dyDescent="0.35">
      <c r="B15" s="15" t="s">
        <v>28</v>
      </c>
      <c r="C15" s="16" t="s">
        <v>23</v>
      </c>
      <c r="D15" s="35">
        <f>+YK_3FS!D15+HF_IS!F16</f>
        <v>-307320</v>
      </c>
      <c r="E15" s="35">
        <f>+YK_3FS!E15+HF_IS!G16</f>
        <v>-378131</v>
      </c>
      <c r="F15" s="35">
        <f>+YK_3FS!F15+HF_IS!H16</f>
        <v>-389852</v>
      </c>
      <c r="G15" s="18">
        <f ca="1">+YK_3FS!G15+HF_IS!I16</f>
        <v>-387549.90158248291</v>
      </c>
      <c r="H15" s="18">
        <f ca="1">+YK_3FS!H15+HF_IS!J16</f>
        <v>-468407.47168999433</v>
      </c>
      <c r="I15" s="18">
        <f ca="1">+YK_3FS!I15+HF_IS!K16</f>
        <v>-551589.12365984544</v>
      </c>
      <c r="J15" s="18">
        <f ca="1">+YK_3FS!J15+HF_IS!L16</f>
        <v>-635554.7965537518</v>
      </c>
      <c r="K15" s="18">
        <f ca="1">+YK_3FS!K15+HF_IS!M16</f>
        <v>-715910.83071077231</v>
      </c>
    </row>
    <row r="16" spans="2:11" ht="15" customHeight="1" x14ac:dyDescent="0.35">
      <c r="B16" s="15" t="s">
        <v>29</v>
      </c>
      <c r="C16" s="16" t="s">
        <v>23</v>
      </c>
      <c r="D16" s="35">
        <f>+YK_3FS!D16+HF_IS!F18</f>
        <v>-155030</v>
      </c>
      <c r="E16" s="35">
        <f>+YK_3FS!E16+HF_IS!G18</f>
        <v>-318825</v>
      </c>
      <c r="F16" s="35">
        <f>+YK_3FS!F16+HF_IS!H18</f>
        <v>-383766</v>
      </c>
      <c r="G16" s="18">
        <f ca="1">+YK_3FS!G16+HF_IS!I18</f>
        <v>-377672.81827873539</v>
      </c>
      <c r="H16" s="18">
        <f ca="1">+YK_3FS!H16+HF_IS!J18</f>
        <v>-456020.07829684217</v>
      </c>
      <c r="I16" s="18">
        <f ca="1">+YK_3FS!I16+HF_IS!K18</f>
        <v>-539891.30622274755</v>
      </c>
      <c r="J16" s="18">
        <f ca="1">+YK_3FS!J16+HF_IS!L18</f>
        <v>-625424.22956935014</v>
      </c>
      <c r="K16" s="18">
        <f ca="1">+YK_3FS!K16+HF_IS!M18</f>
        <v>-708468.72829240584</v>
      </c>
    </row>
    <row r="17" spans="2:14" ht="15" customHeight="1" x14ac:dyDescent="0.35">
      <c r="B17" s="15" t="s">
        <v>344</v>
      </c>
      <c r="C17" s="16" t="s">
        <v>23</v>
      </c>
      <c r="D17" s="35">
        <f>-D40</f>
        <v>-137259</v>
      </c>
      <c r="E17" s="35">
        <f t="shared" ref="E17:F17" si="5">-E40</f>
        <v>-298651</v>
      </c>
      <c r="F17" s="35">
        <f t="shared" si="5"/>
        <v>-319065</v>
      </c>
      <c r="G17" s="18">
        <f ca="1">-G40</f>
        <v>-320205.29409638897</v>
      </c>
      <c r="H17" s="18">
        <f t="shared" ref="H17:K17" ca="1" si="6">-H40</f>
        <v>-409196.6263455319</v>
      </c>
      <c r="I17" s="18">
        <f t="shared" ca="1" si="6"/>
        <v>-510936.52485912247</v>
      </c>
      <c r="J17" s="18">
        <f t="shared" ca="1" si="6"/>
        <v>-624676.44011289149</v>
      </c>
      <c r="K17" s="18">
        <f t="shared" ca="1" si="6"/>
        <v>-747445.95667239872</v>
      </c>
    </row>
    <row r="18" spans="2:14" ht="15" customHeight="1" x14ac:dyDescent="0.35">
      <c r="B18" s="15" t="s">
        <v>30</v>
      </c>
      <c r="C18" s="16" t="s">
        <v>23</v>
      </c>
      <c r="D18" s="17">
        <v>-356</v>
      </c>
      <c r="E18" s="17">
        <v>-1472</v>
      </c>
      <c r="F18" s="17">
        <v>-27411</v>
      </c>
      <c r="G18" s="18">
        <f>+G138</f>
        <v>0</v>
      </c>
      <c r="H18" s="18">
        <f>+H138</f>
        <v>0</v>
      </c>
      <c r="I18" s="18">
        <f>+I138</f>
        <v>0</v>
      </c>
      <c r="J18" s="18">
        <f>+J138</f>
        <v>0</v>
      </c>
      <c r="K18" s="18">
        <f>+K138</f>
        <v>0</v>
      </c>
    </row>
    <row r="19" spans="2:14" ht="15" customHeight="1" x14ac:dyDescent="0.35">
      <c r="B19" s="15" t="s">
        <v>288</v>
      </c>
      <c r="C19" s="16" t="s">
        <v>23</v>
      </c>
      <c r="D19" s="17">
        <v>0</v>
      </c>
      <c r="E19" s="17">
        <v>0</v>
      </c>
      <c r="F19" s="17">
        <v>25171</v>
      </c>
      <c r="G19" s="17">
        <v>0</v>
      </c>
      <c r="H19" s="17">
        <v>0</v>
      </c>
      <c r="I19" s="17">
        <v>0</v>
      </c>
      <c r="J19" s="17"/>
      <c r="K19" s="17"/>
    </row>
    <row r="20" spans="2:14" ht="15" customHeight="1" x14ac:dyDescent="0.35">
      <c r="B20" s="15" t="s">
        <v>31</v>
      </c>
      <c r="C20" s="16" t="s">
        <v>23</v>
      </c>
      <c r="D20" s="35">
        <f>+YK_3FS!D20+HF_IS!F20+HF_IS!F25</f>
        <v>-3211</v>
      </c>
      <c r="E20" s="35">
        <f>+YK_3FS!E20+HF_IS!G20+HF_IS!G25</f>
        <v>-54907</v>
      </c>
      <c r="F20" s="35">
        <f>+YK_3FS!F20+HF_IS!H20+HF_IS!H25</f>
        <v>20282</v>
      </c>
      <c r="G20" s="35">
        <f ca="1">+YK_3FS!G20+HF_IS!I20+HF_IS!I25</f>
        <v>8912.291046503793</v>
      </c>
      <c r="H20" s="35">
        <f ca="1">+YK_3FS!H20+HF_IS!J20+HF_IS!J25</f>
        <v>23394.618091590535</v>
      </c>
      <c r="I20" s="35">
        <f ca="1">+YK_3FS!I20+HF_IS!K20+HF_IS!K25</f>
        <v>46647.138704305209</v>
      </c>
      <c r="J20" s="35">
        <f ca="1">+YK_3FS!J20+HF_IS!L20+HF_IS!L25</f>
        <v>18332.829737395416</v>
      </c>
      <c r="K20" s="35">
        <f ca="1">+YK_3FS!K20+HF_IS!M20+HF_IS!M25</f>
        <v>16132.684764178923</v>
      </c>
    </row>
    <row r="21" spans="2:14" ht="15" customHeight="1" x14ac:dyDescent="0.35">
      <c r="B21" s="40" t="s">
        <v>32</v>
      </c>
      <c r="C21" s="41" t="s">
        <v>23</v>
      </c>
      <c r="D21" s="155">
        <f>+YK_3FS!D21+HF_IS!F21</f>
        <v>63054</v>
      </c>
      <c r="E21" s="155">
        <f>+YK_3FS!E21+HF_IS!G21</f>
        <v>32161</v>
      </c>
      <c r="F21" s="155">
        <f>+YK_3FS!F21+HF_IS!H21</f>
        <v>32656</v>
      </c>
      <c r="G21" s="43">
        <f>+YK_3FS!G21+HF_IS!I21</f>
        <v>31123.5</v>
      </c>
      <c r="H21" s="43">
        <f>+YK_3FS!H21+HF_IS!J21</f>
        <v>30428.75</v>
      </c>
      <c r="I21" s="43">
        <f>+YK_3FS!I21+HF_IS!K21</f>
        <v>30776.125</v>
      </c>
      <c r="J21" s="43">
        <f>+YK_3FS!J21+HF_IS!L21</f>
        <v>30602.4375</v>
      </c>
      <c r="K21" s="43">
        <f>+YK_3FS!K21+HF_IS!M21</f>
        <v>30689.28125</v>
      </c>
      <c r="M21" s="64"/>
    </row>
    <row r="22" spans="2:14" ht="15" customHeight="1" x14ac:dyDescent="0.35">
      <c r="B22" s="13" t="s">
        <v>33</v>
      </c>
      <c r="C22" s="14" t="s">
        <v>23</v>
      </c>
      <c r="D22" s="337">
        <f>SUM(D14:D21)+D10</f>
        <v>-3499</v>
      </c>
      <c r="E22" s="337">
        <f t="shared" ref="E22:F22" si="7">SUM(E14:E21)+E10</f>
        <v>-59933</v>
      </c>
      <c r="F22" s="337">
        <f t="shared" si="7"/>
        <v>322959</v>
      </c>
      <c r="G22" s="25">
        <f ca="1">IF(Synergy=1,SUM(G14:G21)+G10+G81,SUM(G14:G21)+G10)</f>
        <v>233917.24597033719</v>
      </c>
      <c r="H22" s="25">
        <f ca="1">IF(Synergy=1,SUM(H14:H21)+H10+H81,SUM(H14:H21)+H10)</f>
        <v>655367.27175609046</v>
      </c>
      <c r="I22" s="25">
        <f ca="1">IF(Synergy=1,SUM(I14:I21)+I10+I81,SUM(I14:I21)+I10)</f>
        <v>1225939.7619153536</v>
      </c>
      <c r="J22" s="25">
        <f ca="1">IF(Synergy=1,SUM(J14:J21)+J10+J81,SUM(J14:J21)+J10)</f>
        <v>1647821.6813806319</v>
      </c>
      <c r="K22" s="25">
        <f ca="1">IF(Synergy=1,SUM(K14:K21)+K10+K81,SUM(K14:K21)+K10)</f>
        <v>2216565.9315441004</v>
      </c>
      <c r="M22" s="129"/>
      <c r="N22" s="129"/>
    </row>
    <row r="23" spans="2:14" ht="15" customHeight="1" x14ac:dyDescent="0.35">
      <c r="B23" s="13"/>
      <c r="C23" s="16"/>
      <c r="D23" s="25"/>
      <c r="E23" s="25"/>
      <c r="F23" s="25"/>
      <c r="M23" s="46"/>
      <c r="N23" s="46"/>
    </row>
    <row r="24" spans="2:14" ht="15" customHeight="1" x14ac:dyDescent="0.35">
      <c r="B24" s="15" t="s">
        <v>34</v>
      </c>
      <c r="C24" s="16" t="s">
        <v>23</v>
      </c>
      <c r="D24" s="17">
        <v>-5950</v>
      </c>
      <c r="E24" s="17">
        <v>-3963</v>
      </c>
      <c r="F24" s="17">
        <v>-5615</v>
      </c>
      <c r="G24" s="35">
        <f ca="1">-G60</f>
        <v>-23410.09</v>
      </c>
      <c r="H24" s="35">
        <f t="shared" ref="H24:K24" ca="1" si="8">-H60</f>
        <v>-132534.33784180388</v>
      </c>
      <c r="I24" s="35">
        <f t="shared" ca="1" si="8"/>
        <v>-124978.37867943464</v>
      </c>
      <c r="J24" s="35">
        <f t="shared" ca="1" si="8"/>
        <v>-99863.985673915318</v>
      </c>
      <c r="K24" s="35">
        <f t="shared" ca="1" si="8"/>
        <v>0</v>
      </c>
    </row>
    <row r="25" spans="2:14" ht="15" customHeight="1" x14ac:dyDescent="0.35">
      <c r="B25" s="40" t="s">
        <v>1085</v>
      </c>
      <c r="C25" s="41" t="s">
        <v>23</v>
      </c>
      <c r="D25" s="42">
        <f>+YK_3FS!D25+YK_3FS!D26+HF_IS!F27</f>
        <v>-282806</v>
      </c>
      <c r="E25" s="42">
        <f>+YK_3FS!E25+YK_3FS!E26+HF_IS!G27</f>
        <v>-214108</v>
      </c>
      <c r="F25" s="42">
        <f>+YK_3FS!F25+YK_3FS!F26+HF_IS!H27</f>
        <v>-195803</v>
      </c>
      <c r="G25" s="42">
        <f>+YK_3FS!G25+YK_3FS!G26+HF_IS!I27</f>
        <v>0</v>
      </c>
      <c r="H25" s="42">
        <f>+YK_3FS!H25+YK_3FS!H26+HF_IS!J27</f>
        <v>0</v>
      </c>
      <c r="I25" s="42">
        <f>+YK_3FS!I25+YK_3FS!I26+HF_IS!K27</f>
        <v>0</v>
      </c>
      <c r="J25" s="42">
        <f>+YK_3FS!J25+YK_3FS!J26+HF_IS!L27</f>
        <v>0</v>
      </c>
      <c r="K25" s="42">
        <f>+YK_3FS!K25+YK_3FS!K26+HF_IS!M27</f>
        <v>0</v>
      </c>
    </row>
    <row r="26" spans="2:14" ht="15" customHeight="1" x14ac:dyDescent="0.35">
      <c r="B26" s="13" t="s">
        <v>37</v>
      </c>
      <c r="C26" s="14" t="s">
        <v>23</v>
      </c>
      <c r="D26" s="25">
        <f t="shared" ref="D26:K26" si="9">+D22+SUM(D24:D25)</f>
        <v>-292255</v>
      </c>
      <c r="E26" s="25">
        <f t="shared" si="9"/>
        <v>-278004</v>
      </c>
      <c r="F26" s="25">
        <f t="shared" si="9"/>
        <v>121541</v>
      </c>
      <c r="G26" s="25">
        <f t="shared" ca="1" si="9"/>
        <v>210507.15597033719</v>
      </c>
      <c r="H26" s="25">
        <f t="shared" ca="1" si="9"/>
        <v>522832.93391428655</v>
      </c>
      <c r="I26" s="25">
        <f t="shared" ca="1" si="9"/>
        <v>1100961.3832359191</v>
      </c>
      <c r="J26" s="25">
        <f t="shared" ca="1" si="9"/>
        <v>1547957.6957067165</v>
      </c>
      <c r="K26" s="25">
        <f t="shared" ca="1" si="9"/>
        <v>2216565.9315441004</v>
      </c>
    </row>
    <row r="27" spans="2:14" ht="15" customHeight="1" x14ac:dyDescent="0.35">
      <c r="B27" s="13"/>
      <c r="C27" s="16"/>
      <c r="D27" s="17"/>
      <c r="E27" s="17"/>
      <c r="F27" s="17"/>
      <c r="G27" s="18"/>
      <c r="H27" s="18"/>
      <c r="I27" s="18"/>
      <c r="J27" s="18"/>
      <c r="K27" s="18"/>
    </row>
    <row r="28" spans="2:14" ht="15" customHeight="1" x14ac:dyDescent="0.35">
      <c r="B28" s="40" t="s">
        <v>38</v>
      </c>
      <c r="C28" s="41" t="s">
        <v>23</v>
      </c>
      <c r="D28" s="42">
        <v>-9347</v>
      </c>
      <c r="E28" s="42">
        <v>5167</v>
      </c>
      <c r="F28" s="42">
        <v>-66376</v>
      </c>
      <c r="G28" s="155">
        <f ca="1">-G26*Tax_Rate</f>
        <v>-52626.788992584297</v>
      </c>
      <c r="H28" s="155">
        <f ca="1">-H26*Tax_Rate</f>
        <v>-130708.23347857164</v>
      </c>
      <c r="I28" s="155">
        <f ca="1">-I26*Tax_Rate</f>
        <v>-275240.34580897976</v>
      </c>
      <c r="J28" s="155">
        <f ca="1">-J26*Tax_Rate</f>
        <v>-386989.42392667913</v>
      </c>
      <c r="K28" s="155">
        <f ca="1">-K26*Tax_Rate</f>
        <v>-554141.4828860251</v>
      </c>
    </row>
    <row r="29" spans="2:14" s="28" customFormat="1" ht="15" customHeight="1" x14ac:dyDescent="0.35">
      <c r="B29" s="13" t="s">
        <v>41</v>
      </c>
      <c r="C29" s="14" t="s">
        <v>23</v>
      </c>
      <c r="D29" s="25">
        <f>+D26+D28</f>
        <v>-301602</v>
      </c>
      <c r="E29" s="25">
        <f t="shared" ref="E29:F29" si="10">+E26+E28</f>
        <v>-272837</v>
      </c>
      <c r="F29" s="25">
        <f t="shared" si="10"/>
        <v>55165</v>
      </c>
      <c r="G29" s="95">
        <f ca="1">+G26+G28</f>
        <v>157880.36697775288</v>
      </c>
      <c r="H29" s="95">
        <f t="shared" ref="H29:K29" ca="1" si="11">+H26+H28</f>
        <v>392124.70043571491</v>
      </c>
      <c r="I29" s="95">
        <f t="shared" ca="1" si="11"/>
        <v>825721.03742693923</v>
      </c>
      <c r="J29" s="95">
        <f t="shared" ca="1" si="11"/>
        <v>1160968.2717800373</v>
      </c>
      <c r="K29" s="95">
        <f t="shared" ca="1" si="11"/>
        <v>1662424.4486580752</v>
      </c>
    </row>
    <row r="30" spans="2:14" ht="15" customHeight="1" x14ac:dyDescent="0.35">
      <c r="B30" s="13"/>
      <c r="C30" s="16"/>
      <c r="D30" s="25"/>
      <c r="E30" s="25"/>
      <c r="F30" s="25"/>
      <c r="G30" s="18"/>
      <c r="H30" s="18"/>
      <c r="I30" s="18"/>
      <c r="J30" s="18"/>
      <c r="K30" s="18"/>
    </row>
    <row r="31" spans="2:14" ht="15" customHeight="1" x14ac:dyDescent="0.35">
      <c r="B31" s="13"/>
      <c r="C31" s="16"/>
      <c r="D31" s="25"/>
      <c r="E31" s="25"/>
      <c r="F31" s="25"/>
      <c r="G31" s="18"/>
      <c r="H31" s="18"/>
      <c r="I31" s="18"/>
      <c r="J31" s="18"/>
      <c r="K31" s="18"/>
    </row>
    <row r="32" spans="2:14" ht="15" customHeight="1" x14ac:dyDescent="0.35">
      <c r="B32" s="15" t="s">
        <v>39</v>
      </c>
      <c r="C32" s="16" t="s">
        <v>23</v>
      </c>
      <c r="D32" s="17">
        <v>35288</v>
      </c>
      <c r="E32" s="17">
        <v>-41236</v>
      </c>
      <c r="F32" s="17">
        <v>-19993</v>
      </c>
      <c r="G32" s="193">
        <f>-20000</f>
        <v>-20000</v>
      </c>
      <c r="H32" s="193">
        <f>+G32</f>
        <v>-20000</v>
      </c>
      <c r="I32" s="193">
        <f t="shared" ref="I32:K32" si="12">+H32</f>
        <v>-20000</v>
      </c>
      <c r="J32" s="193">
        <f t="shared" si="12"/>
        <v>-20000</v>
      </c>
      <c r="K32" s="193">
        <f t="shared" si="12"/>
        <v>-20000</v>
      </c>
    </row>
    <row r="33" spans="2:11" ht="15" customHeight="1" x14ac:dyDescent="0.35">
      <c r="B33" s="19" t="s">
        <v>40</v>
      </c>
      <c r="C33" s="20" t="s">
        <v>23</v>
      </c>
      <c r="D33" s="21">
        <f>+D29+D32</f>
        <v>-266314</v>
      </c>
      <c r="E33" s="21">
        <f>+E29+E32</f>
        <v>-314073</v>
      </c>
      <c r="F33" s="21">
        <f>+F29+F32</f>
        <v>35172</v>
      </c>
      <c r="G33" s="21">
        <f t="shared" ref="G33:K33" ca="1" si="13">+G29+G32</f>
        <v>137880.36697775288</v>
      </c>
      <c r="H33" s="21">
        <f t="shared" ca="1" si="13"/>
        <v>372124.70043571491</v>
      </c>
      <c r="I33" s="21">
        <f t="shared" ca="1" si="13"/>
        <v>805721.03742693923</v>
      </c>
      <c r="J33" s="21">
        <f t="shared" ca="1" si="13"/>
        <v>1140968.2717800373</v>
      </c>
      <c r="K33" s="21">
        <f t="shared" ca="1" si="13"/>
        <v>1642424.4486580752</v>
      </c>
    </row>
    <row r="34" spans="2:11" s="26" customFormat="1" ht="15" customHeight="1" x14ac:dyDescent="0.35">
      <c r="B34" s="22" t="s">
        <v>11</v>
      </c>
      <c r="C34" s="23" t="s">
        <v>5</v>
      </c>
      <c r="D34" s="175">
        <f t="shared" ref="D34:K34" si="14">+D33/D8</f>
        <v>-0.13112818472592055</v>
      </c>
      <c r="E34" s="175">
        <f t="shared" si="14"/>
        <v>-7.4084583986730151E-2</v>
      </c>
      <c r="F34" s="175">
        <f t="shared" si="14"/>
        <v>5.9196843642878028E-3</v>
      </c>
      <c r="G34" s="175">
        <f t="shared" ca="1" si="14"/>
        <v>2.3252394492132854E-2</v>
      </c>
      <c r="H34" s="175">
        <f t="shared" ca="1" si="14"/>
        <v>4.910777002975656E-2</v>
      </c>
      <c r="I34" s="175">
        <f t="shared" ca="1" si="14"/>
        <v>8.5155266660670192E-2</v>
      </c>
      <c r="J34" s="175">
        <f t="shared" ca="1" si="14"/>
        <v>9.8630719392886743E-2</v>
      </c>
      <c r="K34" s="175">
        <f t="shared" ca="1" si="14"/>
        <v>0.11865863937826984</v>
      </c>
    </row>
    <row r="36" spans="2:11" ht="15" customHeight="1" x14ac:dyDescent="0.35">
      <c r="B36" s="87" t="s">
        <v>6</v>
      </c>
      <c r="C36" s="88"/>
      <c r="D36" s="89"/>
      <c r="E36" s="89"/>
      <c r="F36" s="89"/>
      <c r="G36" s="89"/>
      <c r="H36" s="89"/>
      <c r="I36" s="89"/>
      <c r="J36" s="89"/>
      <c r="K36" s="89"/>
    </row>
    <row r="37" spans="2:11" ht="2.25" customHeight="1" x14ac:dyDescent="0.35">
      <c r="D37" s="27"/>
      <c r="E37" s="27"/>
      <c r="F37" s="27"/>
    </row>
    <row r="38" spans="2:11" ht="15" customHeight="1" x14ac:dyDescent="0.35">
      <c r="B38" s="29" t="s">
        <v>42</v>
      </c>
      <c r="C38" s="30"/>
      <c r="D38" s="31"/>
      <c r="E38" s="31"/>
      <c r="F38" s="31"/>
      <c r="G38" s="31"/>
      <c r="H38" s="31"/>
      <c r="I38" s="31"/>
      <c r="J38" s="31"/>
      <c r="K38" s="31"/>
    </row>
    <row r="39" spans="2:11" ht="15" customHeight="1" x14ac:dyDescent="0.35">
      <c r="B39" s="13" t="s">
        <v>47</v>
      </c>
      <c r="C39" s="16"/>
      <c r="D39" s="17"/>
      <c r="E39" s="17"/>
      <c r="F39" s="17"/>
      <c r="G39" s="17"/>
      <c r="H39" s="17"/>
      <c r="I39" s="17"/>
      <c r="J39" s="17"/>
      <c r="K39" s="17"/>
    </row>
    <row r="40" spans="2:11" ht="15" customHeight="1" x14ac:dyDescent="0.35">
      <c r="B40" s="15" t="s">
        <v>841</v>
      </c>
      <c r="C40" s="16"/>
      <c r="D40" s="35">
        <f>+YK_3FS!D92+YK_3FS!D93+HF_IS!F121+HF_IS!F122+HF_IS!F123</f>
        <v>137259</v>
      </c>
      <c r="E40" s="35">
        <f>+YK_3FS!E92+YK_3FS!E93+HF_IS!G121+HF_IS!G122+HF_IS!G123</f>
        <v>298651</v>
      </c>
      <c r="F40" s="35">
        <f>+YK_3FS!F92+YK_3FS!F93+HF_IS!H121+HF_IS!H122+HF_IS!H123</f>
        <v>319065</v>
      </c>
      <c r="G40" s="35">
        <f ca="1">+G41*G8</f>
        <v>320205.29409638897</v>
      </c>
      <c r="H40" s="35">
        <f ca="1">+H41*H8</f>
        <v>409196.6263455319</v>
      </c>
      <c r="I40" s="35">
        <f ca="1">+I41*I8</f>
        <v>510936.52485912247</v>
      </c>
      <c r="J40" s="35">
        <f ca="1">+J41*J8</f>
        <v>624676.44011289149</v>
      </c>
      <c r="K40" s="35">
        <f ca="1">+K41*K8</f>
        <v>747445.95667239872</v>
      </c>
    </row>
    <row r="41" spans="2:11" ht="15" customHeight="1" x14ac:dyDescent="0.35">
      <c r="B41" s="15" t="s">
        <v>266</v>
      </c>
      <c r="C41" s="16"/>
      <c r="D41" s="120">
        <f>+D40/D8</f>
        <v>6.7583842784439158E-2</v>
      </c>
      <c r="E41" s="120">
        <f>+E40/E8</f>
        <v>7.044679132628702E-2</v>
      </c>
      <c r="F41" s="120">
        <f>+F40/F8</f>
        <v>5.3700787322059809E-2</v>
      </c>
      <c r="G41" s="118">
        <v>5.3999999999999999E-2</v>
      </c>
      <c r="H41" s="118">
        <v>5.3999999999999999E-2</v>
      </c>
      <c r="I41" s="118">
        <v>5.3999999999999999E-2</v>
      </c>
      <c r="J41" s="118">
        <v>5.3999999999999999E-2</v>
      </c>
      <c r="K41" s="118">
        <v>5.3999999999999999E-2</v>
      </c>
    </row>
    <row r="42" spans="2:11" ht="15" customHeight="1" x14ac:dyDescent="0.35">
      <c r="B42" s="13"/>
      <c r="C42" s="16"/>
      <c r="D42" s="17"/>
      <c r="E42" s="17"/>
      <c r="F42" s="17"/>
      <c r="G42" s="17"/>
      <c r="H42" s="17"/>
      <c r="I42" s="17"/>
      <c r="J42" s="17"/>
      <c r="K42" s="17"/>
    </row>
    <row r="43" spans="2:11" ht="15" customHeight="1" x14ac:dyDescent="0.35">
      <c r="B43" s="15" t="s">
        <v>842</v>
      </c>
      <c r="C43" s="16"/>
      <c r="D43" s="35">
        <f>+SUM(YK_3FS!D104:D108)+SUM(HF_IS!F132:F142)</f>
        <v>447950</v>
      </c>
      <c r="E43" s="35">
        <f>+SUM(YK_3FS!E104:E108)+SUM(HF_IS!G132:G142)</f>
        <v>470557</v>
      </c>
      <c r="F43" s="35">
        <f>+SUM(YK_3FS!F104:F108)+SUM(HF_IS!H132:H142)</f>
        <v>-453911</v>
      </c>
      <c r="G43" s="35">
        <f ca="1">+G44*G8</f>
        <v>504348.50247226941</v>
      </c>
      <c r="H43" s="35">
        <f ca="1">+H44*H8</f>
        <v>644516.84440904181</v>
      </c>
      <c r="I43" s="35">
        <f ca="1">+I44*I8</f>
        <v>804765.18009572139</v>
      </c>
      <c r="J43" s="35">
        <f ca="1">+J44*J8</f>
        <v>983914.48520462809</v>
      </c>
      <c r="K43" s="35">
        <f ca="1">+K44*K8</f>
        <v>1177286.1219877261</v>
      </c>
    </row>
    <row r="44" spans="2:11" ht="15" customHeight="1" x14ac:dyDescent="0.35">
      <c r="B44" s="15" t="s">
        <v>266</v>
      </c>
      <c r="C44" s="16"/>
      <c r="D44" s="120">
        <f>+D43/D8</f>
        <v>0.22056245765515936</v>
      </c>
      <c r="E44" s="120">
        <f>+E43/E8</f>
        <v>0.11099655044223405</v>
      </c>
      <c r="F44" s="120">
        <f>+F43/F8</f>
        <v>-7.639627685312865E-2</v>
      </c>
      <c r="G44" s="122">
        <f>AVERAGE(D44:F44)</f>
        <v>8.5054243748088246E-2</v>
      </c>
      <c r="H44" s="122">
        <f>+G44</f>
        <v>8.5054243748088246E-2</v>
      </c>
      <c r="I44" s="122">
        <f t="shared" ref="I44:K44" si="15">+H44</f>
        <v>8.5054243748088246E-2</v>
      </c>
      <c r="J44" s="122">
        <f t="shared" si="15"/>
        <v>8.5054243748088246E-2</v>
      </c>
      <c r="K44" s="122">
        <f t="shared" si="15"/>
        <v>8.5054243748088246E-2</v>
      </c>
    </row>
    <row r="45" spans="2:11" ht="15" customHeight="1" x14ac:dyDescent="0.35">
      <c r="B45" s="13"/>
      <c r="C45" s="16"/>
      <c r="D45" s="17"/>
      <c r="E45" s="17"/>
      <c r="F45" s="17"/>
      <c r="G45" s="17"/>
      <c r="H45" s="17"/>
      <c r="I45" s="17"/>
      <c r="J45" s="17"/>
      <c r="K45" s="17"/>
    </row>
    <row r="46" spans="2:11" ht="15" customHeight="1" x14ac:dyDescent="0.35">
      <c r="B46" s="15" t="s">
        <v>843</v>
      </c>
      <c r="C46" s="16"/>
      <c r="D46" s="17">
        <f>+YK_3FS!D116+YK_3FS!F117+HF_IS!F152+HF_IS!F153</f>
        <v>-569709</v>
      </c>
      <c r="E46" s="17">
        <f ca="1">+YK_3FS!E116+YK_3FS!G117+HF_IS!G152+HF_IS!G153</f>
        <v>-693656.49966832052</v>
      </c>
      <c r="F46" s="17">
        <f ca="1">+YK_3FS!F116+YK_3FS!H117+HF_IS!H152+HF_IS!H153</f>
        <v>-167052.65510538063</v>
      </c>
      <c r="G46" s="17">
        <f ca="1">+G47*G8</f>
        <v>-474378.21347613179</v>
      </c>
      <c r="H46" s="17">
        <f ca="1">+H47*H8</f>
        <v>-606217.22421560285</v>
      </c>
      <c r="I46" s="17">
        <f ca="1">+I47*I8</f>
        <v>-756942.99979129259</v>
      </c>
      <c r="J46" s="17">
        <f ca="1">+J47*J8</f>
        <v>-925446.57794502436</v>
      </c>
      <c r="K46" s="17">
        <f ca="1">+K47*K8</f>
        <v>-1107327.3432183685</v>
      </c>
    </row>
    <row r="47" spans="2:11" ht="15" customHeight="1" x14ac:dyDescent="0.35">
      <c r="B47" s="15" t="s">
        <v>266</v>
      </c>
      <c r="C47" s="16"/>
      <c r="D47" s="304">
        <f>+D46/D8</f>
        <v>-0.28051438148959301</v>
      </c>
      <c r="E47" s="304">
        <f ca="1">+E46/E8</f>
        <v>-0.1636220025523332</v>
      </c>
      <c r="F47" s="304">
        <f ca="1">+F46/F8</f>
        <v>-2.8116086388038346E-2</v>
      </c>
      <c r="G47" s="122">
        <v>-0.08</v>
      </c>
      <c r="H47" s="122">
        <f>+G47</f>
        <v>-0.08</v>
      </c>
      <c r="I47" s="122">
        <f t="shared" ref="I47:K47" si="16">+H47</f>
        <v>-0.08</v>
      </c>
      <c r="J47" s="122">
        <f t="shared" si="16"/>
        <v>-0.08</v>
      </c>
      <c r="K47" s="122">
        <f t="shared" si="16"/>
        <v>-0.08</v>
      </c>
    </row>
    <row r="48" spans="2:11" ht="15" customHeight="1" x14ac:dyDescent="0.35">
      <c r="B48" s="13"/>
      <c r="C48" s="16"/>
      <c r="D48" s="17"/>
      <c r="E48" s="17"/>
      <c r="F48" s="17"/>
      <c r="G48" s="17"/>
      <c r="H48" s="17"/>
      <c r="I48" s="17"/>
      <c r="J48" s="17"/>
      <c r="K48" s="17"/>
    </row>
    <row r="49" spans="2:11" ht="15" customHeight="1" x14ac:dyDescent="0.35">
      <c r="B49" s="15" t="s">
        <v>881</v>
      </c>
      <c r="C49" s="16"/>
      <c r="D49" s="35">
        <f>+D33+D40+D43+D46</f>
        <v>-250814</v>
      </c>
      <c r="E49" s="35">
        <f t="shared" ref="E49:K49" ca="1" si="17">+E33+E40+E43+E46</f>
        <v>-238521.49966832052</v>
      </c>
      <c r="F49" s="35">
        <f t="shared" ca="1" si="17"/>
        <v>-266726.65510538063</v>
      </c>
      <c r="G49" s="35">
        <f t="shared" ca="1" si="17"/>
        <v>488055.95007027953</v>
      </c>
      <c r="H49" s="35">
        <f t="shared" ca="1" si="17"/>
        <v>819620.94697468576</v>
      </c>
      <c r="I49" s="35">
        <f t="shared" ca="1" si="17"/>
        <v>1364479.7425904907</v>
      </c>
      <c r="J49" s="35">
        <f t="shared" ca="1" si="17"/>
        <v>1824112.6191525329</v>
      </c>
      <c r="K49" s="35">
        <f t="shared" ca="1" si="17"/>
        <v>2459829.1840998316</v>
      </c>
    </row>
    <row r="50" spans="2:11" ht="15" customHeight="1" x14ac:dyDescent="0.35">
      <c r="B50" s="15"/>
      <c r="C50" s="16"/>
      <c r="D50" s="17"/>
      <c r="E50" s="17"/>
      <c r="F50" s="17"/>
      <c r="G50" s="17"/>
      <c r="H50" s="17"/>
      <c r="I50" s="17"/>
      <c r="J50" s="17"/>
      <c r="K50" s="17"/>
    </row>
    <row r="51" spans="2:11" ht="15" customHeight="1" x14ac:dyDescent="0.35">
      <c r="B51" s="15"/>
      <c r="C51" s="16"/>
      <c r="D51" s="17"/>
      <c r="E51" s="17"/>
      <c r="F51" s="17"/>
      <c r="G51" s="17"/>
      <c r="H51" s="17"/>
      <c r="I51" s="17"/>
      <c r="J51" s="17"/>
      <c r="K51" s="17"/>
    </row>
    <row r="52" spans="2:11" ht="15" customHeight="1" x14ac:dyDescent="0.35">
      <c r="B52" s="2" t="s">
        <v>335</v>
      </c>
      <c r="D52" s="133">
        <v>5.5E-2</v>
      </c>
    </row>
    <row r="53" spans="2:11" ht="15" customHeight="1" x14ac:dyDescent="0.35"/>
    <row r="54" spans="2:11" ht="15" customHeight="1" x14ac:dyDescent="0.35">
      <c r="B54" s="28" t="s">
        <v>358</v>
      </c>
    </row>
    <row r="55" spans="2:11" ht="15" customHeight="1" x14ac:dyDescent="0.35">
      <c r="B55" s="2" t="s">
        <v>340</v>
      </c>
      <c r="C55" s="1" t="s">
        <v>23</v>
      </c>
      <c r="F55" s="191"/>
      <c r="G55" s="191">
        <f>+F58</f>
        <v>425638</v>
      </c>
      <c r="H55" s="191">
        <f ca="1">+G58</f>
        <v>3999809.5200000005</v>
      </c>
      <c r="I55" s="191">
        <f t="shared" ref="I55:K55" ca="1" si="18">+H58</f>
        <v>3180188.5730253146</v>
      </c>
      <c r="J55" s="191">
        <f t="shared" ca="1" si="18"/>
        <v>1815708.8304348239</v>
      </c>
      <c r="K55" s="191">
        <f t="shared" ca="1" si="18"/>
        <v>0</v>
      </c>
    </row>
    <row r="56" spans="2:11" ht="15" customHeight="1" x14ac:dyDescent="0.35">
      <c r="B56" s="2" t="s">
        <v>337</v>
      </c>
      <c r="C56" s="1" t="s">
        <v>23</v>
      </c>
      <c r="F56" s="191"/>
      <c r="G56" s="191">
        <f ca="1">+IF(Leverage=1,Returns!F33,IF(G49&lt;0,-G49,0))</f>
        <v>3999809.5200000005</v>
      </c>
      <c r="H56" s="191">
        <f ca="1">+IF(H49&lt;0,-H49,0)</f>
        <v>0</v>
      </c>
      <c r="I56" s="191">
        <f t="shared" ref="I56:K56" ca="1" si="19">+IF(I49&lt;0,-I49,0)</f>
        <v>0</v>
      </c>
      <c r="J56" s="191">
        <f t="shared" ca="1" si="19"/>
        <v>0</v>
      </c>
      <c r="K56" s="191">
        <f t="shared" ca="1" si="19"/>
        <v>0</v>
      </c>
    </row>
    <row r="57" spans="2:11" ht="15" customHeight="1" x14ac:dyDescent="0.35">
      <c r="B57" s="2" t="s">
        <v>338</v>
      </c>
      <c r="C57" s="1" t="s">
        <v>23</v>
      </c>
      <c r="F57" s="191"/>
      <c r="G57" s="191">
        <f ca="1">IF(G49&gt;0,MIN(G55,G49),0)</f>
        <v>425638</v>
      </c>
      <c r="H57" s="191">
        <f t="shared" ref="H57:K57" ca="1" si="20">IF(H49&gt;0,MIN(H55,H49),0)</f>
        <v>819620.94697468576</v>
      </c>
      <c r="I57" s="191">
        <f t="shared" ca="1" si="20"/>
        <v>1364479.7425904907</v>
      </c>
      <c r="J57" s="191">
        <f t="shared" ca="1" si="20"/>
        <v>1815708.8304348239</v>
      </c>
      <c r="K57" s="191">
        <f t="shared" ca="1" si="20"/>
        <v>0</v>
      </c>
    </row>
    <row r="58" spans="2:11" ht="15" customHeight="1" x14ac:dyDescent="0.35">
      <c r="B58" s="28" t="s">
        <v>341</v>
      </c>
      <c r="C58" s="49" t="s">
        <v>23</v>
      </c>
      <c r="D58" s="192"/>
      <c r="E58" s="192"/>
      <c r="F58" s="192">
        <f>+Cover!D45+YK_3FS!F73</f>
        <v>425638</v>
      </c>
      <c r="G58" s="185">
        <f ca="1">+G55+G56-G57</f>
        <v>3999809.5200000005</v>
      </c>
      <c r="H58" s="185">
        <f t="shared" ref="H58:K58" ca="1" si="21">+H55+H56-H57</f>
        <v>3180188.5730253146</v>
      </c>
      <c r="I58" s="185">
        <f t="shared" ca="1" si="21"/>
        <v>1815708.8304348239</v>
      </c>
      <c r="J58" s="185">
        <f t="shared" ca="1" si="21"/>
        <v>0</v>
      </c>
      <c r="K58" s="185">
        <f t="shared" ca="1" si="21"/>
        <v>0</v>
      </c>
    </row>
    <row r="59" spans="2:11" ht="15" customHeight="1" x14ac:dyDescent="0.35">
      <c r="F59" s="191"/>
      <c r="G59" s="191"/>
      <c r="H59" s="191"/>
      <c r="I59" s="191"/>
      <c r="J59" s="191"/>
      <c r="K59" s="191"/>
    </row>
    <row r="60" spans="2:11" ht="15" customHeight="1" x14ac:dyDescent="0.35">
      <c r="B60" s="28" t="s">
        <v>343</v>
      </c>
      <c r="C60" s="49" t="s">
        <v>23</v>
      </c>
      <c r="D60" s="186">
        <f>+YK_Cost!D112</f>
        <v>0</v>
      </c>
      <c r="E60" s="186">
        <f>+YK_Cost!E112</f>
        <v>0</v>
      </c>
      <c r="F60" s="186"/>
      <c r="G60" s="185">
        <f ca="1">+AVERAGE(G55,G57)*$D$52</f>
        <v>23410.09</v>
      </c>
      <c r="H60" s="185">
        <f t="shared" ref="H60:K60" ca="1" si="22">+AVERAGE(H55,H57)*$D$52</f>
        <v>132534.33784180388</v>
      </c>
      <c r="I60" s="185">
        <f t="shared" ca="1" si="22"/>
        <v>124978.37867943464</v>
      </c>
      <c r="J60" s="185">
        <f t="shared" ca="1" si="22"/>
        <v>99863.985673915318</v>
      </c>
      <c r="K60" s="185">
        <f t="shared" ca="1" si="22"/>
        <v>0</v>
      </c>
    </row>
    <row r="61" spans="2:11" ht="15" customHeight="1" x14ac:dyDescent="0.35">
      <c r="F61" s="191"/>
      <c r="G61" s="191"/>
      <c r="H61" s="191"/>
      <c r="I61" s="191"/>
      <c r="J61" s="191"/>
      <c r="K61" s="191"/>
    </row>
    <row r="62" spans="2:11" ht="15" customHeight="1" x14ac:dyDescent="0.35">
      <c r="F62" s="191"/>
      <c r="G62" s="191"/>
      <c r="H62" s="191"/>
      <c r="I62" s="191"/>
      <c r="J62" s="191"/>
      <c r="K62" s="191"/>
    </row>
    <row r="63" spans="2:11" ht="15" customHeight="1" x14ac:dyDescent="0.35">
      <c r="B63" s="2" t="s">
        <v>1039</v>
      </c>
      <c r="F63" s="191"/>
      <c r="G63" s="191"/>
      <c r="H63" s="191"/>
      <c r="I63" s="191"/>
      <c r="J63" s="191"/>
      <c r="K63" s="191"/>
    </row>
    <row r="64" spans="2:11" ht="15" customHeight="1" x14ac:dyDescent="0.35">
      <c r="B64" s="2" t="s">
        <v>1083</v>
      </c>
      <c r="F64" s="191"/>
      <c r="G64" s="122">
        <v>0.3</v>
      </c>
      <c r="H64" s="122">
        <v>0.35</v>
      </c>
      <c r="I64" s="122">
        <v>0.4</v>
      </c>
      <c r="J64" s="122">
        <f t="shared" ref="J64" si="23">+I64</f>
        <v>0.4</v>
      </c>
      <c r="K64" s="122">
        <f t="shared" ref="K64" si="24">+J64</f>
        <v>0.4</v>
      </c>
    </row>
    <row r="65" spans="2:11" ht="15" customHeight="1" x14ac:dyDescent="0.35">
      <c r="F65" s="191"/>
      <c r="G65" s="191"/>
      <c r="H65" s="191"/>
      <c r="I65" s="191"/>
      <c r="J65" s="191"/>
      <c r="K65" s="191"/>
    </row>
    <row r="66" spans="2:11" ht="15" customHeight="1" x14ac:dyDescent="0.35">
      <c r="B66" s="2" t="s">
        <v>354</v>
      </c>
      <c r="F66" s="191">
        <v>365057</v>
      </c>
      <c r="G66" s="191"/>
      <c r="H66" s="191"/>
      <c r="I66" s="191"/>
      <c r="J66" s="191"/>
      <c r="K66" s="191"/>
    </row>
    <row r="67" spans="2:11" ht="15" customHeight="1" x14ac:dyDescent="0.35">
      <c r="F67" s="191"/>
      <c r="G67" s="191"/>
      <c r="H67" s="191"/>
      <c r="I67" s="191"/>
      <c r="J67" s="191"/>
      <c r="K67" s="191"/>
    </row>
    <row r="68" spans="2:11" ht="15" customHeight="1" x14ac:dyDescent="0.35">
      <c r="B68" s="2" t="s">
        <v>1040</v>
      </c>
      <c r="F68" s="191">
        <f>ROUND(0.11*1080,0)</f>
        <v>119</v>
      </c>
      <c r="G68" s="191">
        <f>+F68*0.5</f>
        <v>59.5</v>
      </c>
      <c r="H68" s="191">
        <v>20</v>
      </c>
      <c r="I68" s="191">
        <v>20</v>
      </c>
      <c r="J68" s="191">
        <v>20</v>
      </c>
      <c r="K68" s="191">
        <v>20</v>
      </c>
    </row>
    <row r="69" spans="2:11" ht="15" customHeight="1" x14ac:dyDescent="0.35">
      <c r="B69" s="2" t="s">
        <v>1041</v>
      </c>
      <c r="F69" s="191">
        <f>ROUND(0.35*1080,0)</f>
        <v>378</v>
      </c>
      <c r="G69" s="191">
        <v>350</v>
      </c>
      <c r="H69" s="191">
        <f>+G69</f>
        <v>350</v>
      </c>
      <c r="I69" s="191">
        <f t="shared" ref="I69:K69" si="25">+H69</f>
        <v>350</v>
      </c>
      <c r="J69" s="191">
        <f t="shared" si="25"/>
        <v>350</v>
      </c>
      <c r="K69" s="191">
        <f t="shared" si="25"/>
        <v>350</v>
      </c>
    </row>
    <row r="70" spans="2:11" ht="15" customHeight="1" x14ac:dyDescent="0.35">
      <c r="B70" s="2" t="s">
        <v>1042</v>
      </c>
      <c r="F70" s="191">
        <f>ROUND(0.54*1080,0)</f>
        <v>583</v>
      </c>
      <c r="G70" s="191">
        <f>0.7*F70</f>
        <v>408.09999999999997</v>
      </c>
      <c r="H70" s="191">
        <f>0.4*F70</f>
        <v>233.20000000000002</v>
      </c>
      <c r="I70" s="191">
        <f t="shared" ref="I70:K70" si="26">0.4*G70</f>
        <v>163.24</v>
      </c>
      <c r="J70" s="191">
        <f t="shared" si="26"/>
        <v>93.280000000000015</v>
      </c>
      <c r="K70" s="191">
        <f t="shared" si="26"/>
        <v>65.296000000000006</v>
      </c>
    </row>
    <row r="71" spans="2:11" ht="15" customHeight="1" x14ac:dyDescent="0.35">
      <c r="F71" s="191"/>
      <c r="G71" s="191"/>
      <c r="H71" s="191"/>
      <c r="I71" s="191"/>
      <c r="J71" s="191"/>
      <c r="K71" s="191"/>
    </row>
    <row r="72" spans="2:11" ht="15" customHeight="1" x14ac:dyDescent="0.35">
      <c r="B72" s="2" t="s">
        <v>1043</v>
      </c>
      <c r="F72" s="191"/>
      <c r="G72" s="191"/>
      <c r="H72" s="191"/>
      <c r="I72" s="191"/>
      <c r="J72" s="191"/>
      <c r="K72" s="191"/>
    </row>
    <row r="73" spans="2:11" ht="15" customHeight="1" x14ac:dyDescent="0.35">
      <c r="B73" s="2" t="s">
        <v>1040</v>
      </c>
      <c r="F73" s="141">
        <f>+(F66-F74*F69-F70*F75)/F68</f>
        <v>440.28437706740999</v>
      </c>
      <c r="G73" s="191">
        <f>+F73*1.02</f>
        <v>449.09006460875821</v>
      </c>
      <c r="H73" s="191">
        <f t="shared" ref="H73:K73" si="27">+G73*1.02</f>
        <v>458.0718659009334</v>
      </c>
      <c r="I73" s="191">
        <f t="shared" si="27"/>
        <v>467.23330321895207</v>
      </c>
      <c r="J73" s="191">
        <f t="shared" si="27"/>
        <v>476.57796928333113</v>
      </c>
      <c r="K73" s="191">
        <f t="shared" si="27"/>
        <v>486.10952866899777</v>
      </c>
    </row>
    <row r="74" spans="2:11" ht="15" customHeight="1" x14ac:dyDescent="0.35">
      <c r="B74" s="2" t="s">
        <v>1041</v>
      </c>
      <c r="F74" s="191">
        <f>+YK_Cost!F60*12</f>
        <v>366.04938271604937</v>
      </c>
      <c r="G74" s="191">
        <f>+F74*1.02</f>
        <v>373.37037037037038</v>
      </c>
      <c r="H74" s="191">
        <f t="shared" ref="H74:K74" si="28">+G74*1.02</f>
        <v>380.83777777777777</v>
      </c>
      <c r="I74" s="191">
        <f t="shared" si="28"/>
        <v>388.45453333333336</v>
      </c>
      <c r="J74" s="191">
        <f t="shared" si="28"/>
        <v>396.22362400000003</v>
      </c>
      <c r="K74" s="191">
        <f t="shared" si="28"/>
        <v>404.14809648000005</v>
      </c>
    </row>
    <row r="75" spans="2:11" ht="15" customHeight="1" x14ac:dyDescent="0.35">
      <c r="B75" s="2" t="s">
        <v>1042</v>
      </c>
      <c r="F75" s="191">
        <f>+YK_Cost!F83*12</f>
        <v>298.964824120603</v>
      </c>
      <c r="G75" s="191">
        <f>+F75*1.02</f>
        <v>304.94412060301505</v>
      </c>
      <c r="H75" s="191">
        <f t="shared" ref="H75:K75" si="29">+G75*1.02</f>
        <v>311.04300301507539</v>
      </c>
      <c r="I75" s="191">
        <f t="shared" si="29"/>
        <v>317.26386307537689</v>
      </c>
      <c r="J75" s="191">
        <f t="shared" si="29"/>
        <v>323.60914033688442</v>
      </c>
      <c r="K75" s="191">
        <f t="shared" si="29"/>
        <v>330.08132314362211</v>
      </c>
    </row>
    <row r="76" spans="2:11" ht="15" customHeight="1" x14ac:dyDescent="0.35">
      <c r="F76" s="191"/>
      <c r="G76" s="191"/>
      <c r="H76" s="191"/>
      <c r="I76" s="191"/>
      <c r="J76" s="191"/>
      <c r="K76" s="191"/>
    </row>
    <row r="77" spans="2:11" ht="15" customHeight="1" x14ac:dyDescent="0.35">
      <c r="B77" s="2" t="s">
        <v>1039</v>
      </c>
      <c r="F77" s="191"/>
      <c r="G77" s="191"/>
      <c r="H77" s="191"/>
      <c r="I77" s="191"/>
      <c r="J77" s="191"/>
      <c r="K77" s="191"/>
    </row>
    <row r="78" spans="2:11" ht="15" customHeight="1" x14ac:dyDescent="0.35">
      <c r="B78" s="2" t="s">
        <v>1040</v>
      </c>
      <c r="F78" s="191"/>
      <c r="G78" s="191">
        <f>+($F$68-G68)*G73</f>
        <v>26720.858844221115</v>
      </c>
      <c r="H78" s="191">
        <f t="shared" ref="H78:K78" si="30">+($F$68-H68)*H73</f>
        <v>45349.114724192405</v>
      </c>
      <c r="I78" s="191">
        <f t="shared" si="30"/>
        <v>46256.097018676257</v>
      </c>
      <c r="J78" s="191">
        <f t="shared" si="30"/>
        <v>47181.21895904978</v>
      </c>
      <c r="K78" s="191">
        <f t="shared" si="30"/>
        <v>48124.843338230778</v>
      </c>
    </row>
    <row r="79" spans="2:11" ht="15" customHeight="1" x14ac:dyDescent="0.35">
      <c r="B79" s="2" t="s">
        <v>1041</v>
      </c>
      <c r="F79" s="191"/>
      <c r="G79" s="191">
        <f>+($F$69-G69)*G74</f>
        <v>10454.37037037037</v>
      </c>
      <c r="H79" s="191">
        <f t="shared" ref="H79:K79" si="31">+($F$69-H69)*H74</f>
        <v>10663.457777777778</v>
      </c>
      <c r="I79" s="191">
        <f t="shared" si="31"/>
        <v>10876.726933333333</v>
      </c>
      <c r="J79" s="191">
        <f t="shared" si="31"/>
        <v>11094.261472</v>
      </c>
      <c r="K79" s="191">
        <f t="shared" si="31"/>
        <v>11316.14670144</v>
      </c>
    </row>
    <row r="80" spans="2:11" ht="15" customHeight="1" x14ac:dyDescent="0.35">
      <c r="B80" s="2" t="s">
        <v>1042</v>
      </c>
      <c r="F80" s="191"/>
      <c r="G80" s="191">
        <f>+($F$70-G70)*G75</f>
        <v>53334.726693467346</v>
      </c>
      <c r="H80" s="191">
        <f t="shared" ref="H80:K80" si="32">+($F$70-H70)*H75</f>
        <v>108802.84245467336</v>
      </c>
      <c r="I80" s="191">
        <f t="shared" si="32"/>
        <v>133174.6791645202</v>
      </c>
      <c r="J80" s="191">
        <f t="shared" si="32"/>
        <v>158477.86820577903</v>
      </c>
      <c r="K80" s="191">
        <f t="shared" si="32"/>
        <v>170884.42131674572</v>
      </c>
    </row>
    <row r="81" spans="2:15" s="28" customFormat="1" ht="15" customHeight="1" x14ac:dyDescent="0.35">
      <c r="B81" s="28" t="s">
        <v>1044</v>
      </c>
      <c r="C81" s="49"/>
      <c r="F81" s="185"/>
      <c r="G81" s="185">
        <f>SUM(G78:G80)</f>
        <v>90509.955908058822</v>
      </c>
      <c r="H81" s="185">
        <f t="shared" ref="H81:K81" si="33">SUM(H78:H80)</f>
        <v>164815.41495664354</v>
      </c>
      <c r="I81" s="185">
        <f t="shared" si="33"/>
        <v>190307.50311652978</v>
      </c>
      <c r="J81" s="185">
        <f t="shared" si="33"/>
        <v>216753.3486368288</v>
      </c>
      <c r="K81" s="185">
        <f t="shared" si="33"/>
        <v>230325.4113564165</v>
      </c>
    </row>
    <row r="82" spans="2:15" ht="15" customHeight="1" x14ac:dyDescent="0.35">
      <c r="F82" s="191"/>
      <c r="G82" s="191"/>
      <c r="H82" s="98">
        <f ca="1">+H81/H8</f>
        <v>2.1750014136586327E-2</v>
      </c>
      <c r="I82" s="98">
        <f ca="1">+I81/I8</f>
        <v>2.0113271743737868E-2</v>
      </c>
      <c r="J82" s="191"/>
      <c r="K82" s="191"/>
    </row>
    <row r="83" spans="2:15" ht="15" customHeight="1" x14ac:dyDescent="0.35">
      <c r="B83" s="2" t="s">
        <v>1045</v>
      </c>
      <c r="C83" s="2"/>
      <c r="G83" s="102">
        <f ca="1">+HF_Cost!I7/HF_Rev!I7</f>
        <v>0.71632071876230319</v>
      </c>
      <c r="H83" s="102">
        <f ca="1">+HF_Cost!J7/HF_Rev!J7</f>
        <v>0.66466464206831488</v>
      </c>
      <c r="I83" s="102">
        <f ca="1">+HF_Cost!K7/HF_Rev!K7</f>
        <v>0.61044390195584441</v>
      </c>
      <c r="J83" s="102">
        <f ca="1">+HF_Cost!L7/HF_Rev!L7</f>
        <v>0.60754438065452865</v>
      </c>
      <c r="K83" s="102">
        <f ca="1">+HF_Cost!M7/HF_Rev!M7</f>
        <v>0.60013027057137258</v>
      </c>
    </row>
    <row r="84" spans="2:15" ht="15" customHeight="1" x14ac:dyDescent="0.35">
      <c r="B84" s="28"/>
      <c r="C84" s="49"/>
      <c r="D84" s="186"/>
      <c r="E84" s="186"/>
      <c r="F84" s="186"/>
      <c r="G84" s="185"/>
      <c r="H84" s="185"/>
      <c r="I84" s="185"/>
      <c r="J84" s="185"/>
      <c r="K84" s="185"/>
    </row>
    <row r="85" spans="2:15" ht="15" customHeight="1" x14ac:dyDescent="0.35">
      <c r="B85" s="28"/>
      <c r="C85" s="49"/>
      <c r="D85" s="186"/>
      <c r="E85" s="186"/>
      <c r="F85" s="186"/>
      <c r="G85" s="185"/>
      <c r="H85" s="185"/>
      <c r="I85" s="185"/>
      <c r="J85" s="185"/>
      <c r="K85" s="185"/>
    </row>
    <row r="86" spans="2:15" ht="15" customHeight="1" x14ac:dyDescent="0.35">
      <c r="B86" s="194" t="s">
        <v>44</v>
      </c>
      <c r="C86" s="195" t="s">
        <v>23</v>
      </c>
      <c r="D86" s="196">
        <v>818</v>
      </c>
      <c r="E86" s="196">
        <v>1233</v>
      </c>
      <c r="F86" s="196">
        <v>32279</v>
      </c>
      <c r="G86" s="197">
        <f ca="1">+'YK_BS &amp; CF'!G8*YK_Revenue!G7</f>
        <v>13762.140234900655</v>
      </c>
      <c r="H86" s="197">
        <f ca="1">+'YK_BS &amp; CF'!H8*YK_Revenue!H7</f>
        <v>18546.493185010204</v>
      </c>
      <c r="I86" s="197">
        <f ca="1">+'YK_BS &amp; CF'!I8*YK_Revenue!I7</f>
        <v>24445.087336255114</v>
      </c>
      <c r="J86" s="197">
        <f ca="1">+'YK_BS &amp; CF'!J8*YK_Revenue!J7</f>
        <v>31732.751513152361</v>
      </c>
      <c r="K86" s="197">
        <f ca="1">+'YK_BS &amp; CF'!K8*YK_Revenue!K7</f>
        <v>40425.302098937333</v>
      </c>
    </row>
    <row r="87" spans="2:15" ht="15" customHeight="1" x14ac:dyDescent="0.35">
      <c r="B87" s="194" t="s">
        <v>45</v>
      </c>
      <c r="C87" s="195" t="s">
        <v>23</v>
      </c>
      <c r="D87" s="198">
        <v>0</v>
      </c>
      <c r="E87" s="196">
        <v>0</v>
      </c>
      <c r="F87" s="196">
        <v>41046</v>
      </c>
      <c r="G87" s="197">
        <f>+F87</f>
        <v>41046</v>
      </c>
      <c r="H87" s="197">
        <f t="shared" ref="H87:K87" si="34">+G87</f>
        <v>41046</v>
      </c>
      <c r="I87" s="197">
        <f t="shared" si="34"/>
        <v>41046</v>
      </c>
      <c r="J87" s="197">
        <f t="shared" si="34"/>
        <v>41046</v>
      </c>
      <c r="K87" s="197">
        <f t="shared" si="34"/>
        <v>41046</v>
      </c>
      <c r="O87" s="2" t="s">
        <v>326</v>
      </c>
    </row>
    <row r="88" spans="2:15" ht="15" customHeight="1" x14ac:dyDescent="0.35">
      <c r="B88" s="15" t="s">
        <v>46</v>
      </c>
      <c r="C88" s="16" t="s">
        <v>23</v>
      </c>
      <c r="D88" s="17">
        <v>41178</v>
      </c>
      <c r="E88" s="17">
        <v>111279</v>
      </c>
      <c r="F88" s="17">
        <v>90450</v>
      </c>
      <c r="G88" s="186">
        <f ca="1">+'YK_BS &amp; CF'!G18</f>
        <v>97636.67303865237</v>
      </c>
      <c r="H88" s="186">
        <f ca="1">+'YK_BS &amp; CF'!H18</f>
        <v>110520.26523089249</v>
      </c>
      <c r="I88" s="186">
        <f ca="1">+'YK_BS &amp; CF'!I18</f>
        <v>123244.14974647497</v>
      </c>
      <c r="J88" s="186">
        <f ca="1">+'YK_BS &amp; CF'!J18</f>
        <v>125992.22901171389</v>
      </c>
      <c r="K88" s="186">
        <f ca="1">+'YK_BS &amp; CF'!K18</f>
        <v>129486.35874318596</v>
      </c>
    </row>
    <row r="89" spans="2:15" ht="15" customHeight="1" x14ac:dyDescent="0.35">
      <c r="B89" s="40" t="s">
        <v>229</v>
      </c>
      <c r="C89" s="41" t="s">
        <v>23</v>
      </c>
      <c r="D89" s="42">
        <v>10268</v>
      </c>
      <c r="E89" s="42">
        <v>35825</v>
      </c>
      <c r="F89" s="42">
        <v>8504</v>
      </c>
      <c r="G89" s="155">
        <f>+F89</f>
        <v>8504</v>
      </c>
      <c r="H89" s="155">
        <f t="shared" ref="H89:K89" si="35">+G89</f>
        <v>8504</v>
      </c>
      <c r="I89" s="155">
        <f t="shared" si="35"/>
        <v>8504</v>
      </c>
      <c r="J89" s="155">
        <f t="shared" si="35"/>
        <v>8504</v>
      </c>
      <c r="K89" s="155">
        <f t="shared" si="35"/>
        <v>8504</v>
      </c>
    </row>
    <row r="90" spans="2:15" s="109" customFormat="1" ht="15" customHeight="1" x14ac:dyDescent="0.35">
      <c r="B90" s="107" t="s">
        <v>48</v>
      </c>
      <c r="C90" s="108" t="s">
        <v>23</v>
      </c>
      <c r="D90" s="95">
        <f>SUM(D72:D89)</f>
        <v>52264</v>
      </c>
      <c r="E90" s="95">
        <f>SUM(E72:E89)</f>
        <v>148337</v>
      </c>
      <c r="F90" s="95">
        <f>SUM(F72:F89)</f>
        <v>173384.29858390405</v>
      </c>
      <c r="G90" s="95">
        <f t="shared" ref="G90:K90" ca="1" si="36">SUM(G72:G89)</f>
        <v>343096.84596597159</v>
      </c>
      <c r="H90" s="95">
        <f t="shared" ca="1" si="36"/>
        <v>509398.22739053983</v>
      </c>
      <c r="I90" s="95">
        <f t="shared" ca="1" si="36"/>
        <v>579027.82557259104</v>
      </c>
      <c r="J90" s="95">
        <f t="shared" ca="1" si="36"/>
        <v>641978.69607652479</v>
      </c>
      <c r="K90" s="95">
        <f t="shared" ca="1" si="36"/>
        <v>681333.42263351951</v>
      </c>
    </row>
    <row r="91" spans="2:15" ht="15" customHeight="1" x14ac:dyDescent="0.35">
      <c r="B91" s="15"/>
      <c r="C91" s="16"/>
      <c r="D91" s="17"/>
      <c r="E91" s="17"/>
      <c r="F91" s="17"/>
      <c r="G91" s="17"/>
      <c r="H91" s="17"/>
      <c r="I91" s="17"/>
      <c r="J91" s="48"/>
      <c r="K91" s="17"/>
    </row>
    <row r="92" spans="2:15" ht="15" customHeight="1" x14ac:dyDescent="0.35">
      <c r="B92" s="13" t="s">
        <v>61</v>
      </c>
      <c r="C92" s="16"/>
      <c r="D92" s="17"/>
      <c r="E92" s="17"/>
      <c r="F92" s="17"/>
      <c r="G92" s="17"/>
      <c r="H92" s="17"/>
      <c r="I92" s="17"/>
      <c r="J92" s="17"/>
      <c r="K92" s="17"/>
    </row>
    <row r="93" spans="2:15" ht="15" customHeight="1" x14ac:dyDescent="0.35">
      <c r="B93" s="15" t="s">
        <v>49</v>
      </c>
      <c r="C93" s="16" t="s">
        <v>23</v>
      </c>
      <c r="D93" s="17">
        <v>16846</v>
      </c>
      <c r="E93" s="17">
        <v>34127</v>
      </c>
      <c r="F93" s="17">
        <v>46698</v>
      </c>
      <c r="G93" s="47">
        <v>74021.339575158898</v>
      </c>
      <c r="H93" s="47">
        <v>80071.459349866956</v>
      </c>
      <c r="I93" s="47">
        <v>94715.115753686056</v>
      </c>
      <c r="J93" s="47">
        <v>118074.50319438428</v>
      </c>
      <c r="K93" s="47">
        <v>151981.71604703739</v>
      </c>
      <c r="O93" s="366" t="s">
        <v>357</v>
      </c>
    </row>
    <row r="94" spans="2:15" ht="15" customHeight="1" x14ac:dyDescent="0.35">
      <c r="B94" s="15" t="s">
        <v>50</v>
      </c>
      <c r="C94" s="16" t="s">
        <v>23</v>
      </c>
      <c r="D94" s="17">
        <v>402</v>
      </c>
      <c r="E94" s="17">
        <v>996</v>
      </c>
      <c r="F94" s="17">
        <v>7282</v>
      </c>
      <c r="G94" s="17">
        <f ca="1">+'YK_BS &amp; CF'!G14*YK_Cost!G17</f>
        <v>7830.544792730002</v>
      </c>
      <c r="H94" s="17">
        <f ca="1">+'YK_BS &amp; CF'!H14*YK_Cost!H17</f>
        <v>10516.452686934999</v>
      </c>
      <c r="I94" s="17">
        <f ca="1">+'YK_BS &amp; CF'!I14*YK_Cost!I17</f>
        <v>13829.203267368719</v>
      </c>
      <c r="J94" s="17">
        <f ca="1">+'YK_BS &amp; CF'!J14*YK_Cost!J17</f>
        <v>17889.825275764906</v>
      </c>
      <c r="K94" s="17">
        <f ca="1">+'YK_BS &amp; CF'!K14*YK_Cost!K17</f>
        <v>22737.563716472578</v>
      </c>
    </row>
    <row r="95" spans="2:15" ht="15" customHeight="1" x14ac:dyDescent="0.35">
      <c r="B95" s="194" t="s">
        <v>51</v>
      </c>
      <c r="C95" s="195" t="s">
        <v>23</v>
      </c>
      <c r="D95" s="196">
        <v>0</v>
      </c>
      <c r="E95" s="196">
        <v>0</v>
      </c>
      <c r="F95" s="196">
        <v>43528</v>
      </c>
      <c r="G95" s="196">
        <f>+YK_Revenue!D7*'YK_BS &amp; CF'!G9</f>
        <v>0</v>
      </c>
      <c r="H95" s="196">
        <f>+YK_Revenue!E7*'YK_BS &amp; CF'!H9</f>
        <v>0</v>
      </c>
      <c r="I95" s="196">
        <f>+YK_Revenue!F7*'YK_BS &amp; CF'!I9</f>
        <v>0</v>
      </c>
      <c r="J95" s="196">
        <f ca="1">+YK_Revenue!G7*'YK_BS &amp; CF'!J9</f>
        <v>0</v>
      </c>
      <c r="K95" s="196">
        <f ca="1">+YK_Revenue!H7*'YK_BS &amp; CF'!K9</f>
        <v>0</v>
      </c>
      <c r="L95" s="148"/>
    </row>
    <row r="96" spans="2:15" ht="15" customHeight="1" x14ac:dyDescent="0.35">
      <c r="B96" s="194" t="s">
        <v>44</v>
      </c>
      <c r="C96" s="195" t="s">
        <v>23</v>
      </c>
      <c r="D96" s="196">
        <v>426478</v>
      </c>
      <c r="E96" s="196">
        <v>896965</v>
      </c>
      <c r="F96" s="196">
        <f>1159213-8010</f>
        <v>1151203</v>
      </c>
      <c r="G96" s="197">
        <f ca="1">+'YK_BS &amp; CF'!G7*YK_Revenue!G7+G138</f>
        <v>1057752.9100000001</v>
      </c>
      <c r="H96" s="197">
        <f ca="1">+'YK_BS &amp; CF'!H7*YK_Revenue!H7+H138</f>
        <v>1282928.8266</v>
      </c>
      <c r="I96" s="197">
        <f ca="1">+'YK_BS &amp; CF'!I7*YK_Revenue!I7+I138</f>
        <v>1503072.1573120002</v>
      </c>
      <c r="J96" s="197">
        <f ca="1">+'YK_BS &amp; CF'!J7*YK_Revenue!J7+J138</f>
        <v>1707277.1224315523</v>
      </c>
      <c r="K96" s="197">
        <f ca="1">+'YK_BS &amp; CF'!K7*YK_Revenue!K7+K138</f>
        <v>1864244.0871663778</v>
      </c>
      <c r="L96" s="148"/>
    </row>
    <row r="97" spans="2:12" ht="15" customHeight="1" x14ac:dyDescent="0.35">
      <c r="B97" s="194" t="s">
        <v>52</v>
      </c>
      <c r="C97" s="195" t="s">
        <v>23</v>
      </c>
      <c r="D97" s="196">
        <v>54606</v>
      </c>
      <c r="E97" s="196">
        <v>141385</v>
      </c>
      <c r="F97" s="196">
        <v>162124</v>
      </c>
      <c r="G97" s="197">
        <f ca="1">+'YK_BS &amp; CF'!G10*YK_Revenue!G7</f>
        <v>148085.40740000003</v>
      </c>
      <c r="H97" s="197">
        <f ca="1">+'YK_BS &amp; CF'!H10*YK_Revenue!H7</f>
        <v>185311.94162</v>
      </c>
      <c r="I97" s="197">
        <f ca="1">+'YK_BS &amp; CF'!I10*YK_Revenue!I7</f>
        <v>225460.82359679998</v>
      </c>
      <c r="J97" s="197">
        <f ca="1">+'YK_BS &amp; CF'!J10*YK_Revenue!J7</f>
        <v>268286.40495352965</v>
      </c>
      <c r="K97" s="197">
        <f ca="1">+'YK_BS &amp; CF'!K10*YK_Revenue!K7</f>
        <v>310707.34786106291</v>
      </c>
      <c r="L97" s="148"/>
    </row>
    <row r="98" spans="2:12" ht="15" customHeight="1" x14ac:dyDescent="0.35">
      <c r="B98" s="194" t="s">
        <v>53</v>
      </c>
      <c r="C98" s="195" t="s">
        <v>23</v>
      </c>
      <c r="D98" s="196">
        <v>480521</v>
      </c>
      <c r="E98" s="196">
        <v>479839</v>
      </c>
      <c r="F98" s="196">
        <f>441315+8010</f>
        <v>449325</v>
      </c>
      <c r="G98" s="197">
        <f ca="1">+G182</f>
        <v>3314091.9397676932</v>
      </c>
      <c r="H98" s="197">
        <f t="shared" ref="H98:K98" ca="1" si="37">+H182</f>
        <v>3292325.3280386878</v>
      </c>
      <c r="I98" s="197">
        <f t="shared" ca="1" si="37"/>
        <v>3453584.5246393336</v>
      </c>
      <c r="J98" s="197">
        <f t="shared" ca="1" si="37"/>
        <v>3629546.951840356</v>
      </c>
      <c r="K98" s="197">
        <f t="shared" ca="1" si="37"/>
        <v>4674722.3918012548</v>
      </c>
      <c r="L98" s="148"/>
    </row>
    <row r="99" spans="2:12" ht="15" customHeight="1" x14ac:dyDescent="0.35">
      <c r="B99" s="19" t="s">
        <v>54</v>
      </c>
      <c r="C99" s="20" t="s">
        <v>23</v>
      </c>
      <c r="D99" s="21">
        <f>SUM(D93:D98)</f>
        <v>978853</v>
      </c>
      <c r="E99" s="21">
        <f t="shared" ref="E99:K99" si="38">SUM(E93:E98)</f>
        <v>1553312</v>
      </c>
      <c r="F99" s="21">
        <f t="shared" si="38"/>
        <v>1860160</v>
      </c>
      <c r="G99" s="21">
        <f t="shared" ca="1" si="38"/>
        <v>4601782.141535582</v>
      </c>
      <c r="H99" s="21">
        <f t="shared" ca="1" si="38"/>
        <v>4851154.0082954895</v>
      </c>
      <c r="I99" s="21">
        <f t="shared" ca="1" si="38"/>
        <v>5290661.8245691881</v>
      </c>
      <c r="J99" s="21">
        <f t="shared" ca="1" si="38"/>
        <v>5741074.8076955872</v>
      </c>
      <c r="K99" s="21">
        <f t="shared" ca="1" si="38"/>
        <v>7024393.1065922054</v>
      </c>
    </row>
    <row r="100" spans="2:12" ht="15" customHeight="1" x14ac:dyDescent="0.35">
      <c r="B100" s="50"/>
      <c r="C100" s="44"/>
      <c r="D100" s="25"/>
      <c r="E100" s="25"/>
      <c r="F100" s="25"/>
      <c r="G100" s="25"/>
      <c r="H100" s="25"/>
      <c r="I100" s="25"/>
      <c r="J100" s="25"/>
      <c r="K100" s="25"/>
    </row>
    <row r="101" spans="2:12" ht="15" customHeight="1" x14ac:dyDescent="0.35">
      <c r="B101" s="50" t="s">
        <v>7</v>
      </c>
      <c r="C101" s="44" t="s">
        <v>23</v>
      </c>
      <c r="D101" s="25">
        <f>+D90+D99</f>
        <v>1031117</v>
      </c>
      <c r="E101" s="25">
        <f t="shared" ref="E101:K101" si="39">+E90+E99</f>
        <v>1701649</v>
      </c>
      <c r="F101" s="25">
        <f t="shared" si="39"/>
        <v>2033544.298583904</v>
      </c>
      <c r="G101" s="25">
        <f t="shared" ca="1" si="39"/>
        <v>4944878.9875015533</v>
      </c>
      <c r="H101" s="25">
        <f t="shared" ca="1" si="39"/>
        <v>5360552.2356860293</v>
      </c>
      <c r="I101" s="25">
        <f t="shared" ca="1" si="39"/>
        <v>5869689.6501417793</v>
      </c>
      <c r="J101" s="25">
        <f t="shared" ca="1" si="39"/>
        <v>6383053.5037721116</v>
      </c>
      <c r="K101" s="25">
        <f t="shared" ca="1" si="39"/>
        <v>7705726.5292257247</v>
      </c>
    </row>
    <row r="102" spans="2:12" ht="15" customHeight="1" x14ac:dyDescent="0.35">
      <c r="B102" s="32"/>
      <c r="C102" s="16"/>
      <c r="D102" s="17"/>
      <c r="E102" s="17"/>
      <c r="F102" s="17"/>
      <c r="G102" s="17"/>
      <c r="H102" s="17"/>
      <c r="I102" s="17"/>
      <c r="J102" s="17"/>
      <c r="K102" s="17"/>
    </row>
    <row r="103" spans="2:12" ht="15" customHeight="1" x14ac:dyDescent="0.35">
      <c r="B103" s="29" t="s">
        <v>12</v>
      </c>
      <c r="C103" s="30"/>
      <c r="D103" s="33"/>
      <c r="E103" s="33"/>
      <c r="F103" s="33"/>
      <c r="G103" s="33"/>
      <c r="H103" s="33"/>
      <c r="I103" s="33"/>
      <c r="J103" s="33"/>
      <c r="K103" s="33"/>
    </row>
    <row r="104" spans="2:12" ht="15" customHeight="1" x14ac:dyDescent="0.35">
      <c r="B104" s="13" t="s">
        <v>55</v>
      </c>
      <c r="C104" s="16"/>
      <c r="D104" s="17"/>
      <c r="E104" s="17"/>
      <c r="F104" s="17"/>
      <c r="G104" s="17"/>
      <c r="H104" s="17"/>
      <c r="I104" s="17"/>
      <c r="J104" s="17"/>
      <c r="K104" s="17"/>
    </row>
    <row r="105" spans="2:12" ht="15" customHeight="1" x14ac:dyDescent="0.35">
      <c r="B105" s="194" t="s">
        <v>56</v>
      </c>
      <c r="C105" s="195" t="s">
        <v>23</v>
      </c>
      <c r="D105" s="196">
        <v>41691</v>
      </c>
      <c r="E105" s="196">
        <v>80271</v>
      </c>
      <c r="F105" s="196">
        <v>56880</v>
      </c>
      <c r="G105" s="196">
        <f ca="1">+'YK_BS &amp; CF'!G12*YK_Cost!G18</f>
        <v>59767.270426640011</v>
      </c>
      <c r="H105" s="196">
        <f ca="1">+'YK_BS &amp; CF'!H12*YK_Cost!H18</f>
        <v>80254.325486200003</v>
      </c>
      <c r="I105" s="196">
        <f ca="1">+'YK_BS &amp; CF'!I12*YK_Cost!I18</f>
        <v>105523.18080408896</v>
      </c>
      <c r="J105" s="196">
        <f ca="1">+'YK_BS &amp; CF'!J12*YK_Cost!J18</f>
        <v>136484.61110181379</v>
      </c>
      <c r="K105" s="196">
        <f ca="1">+'YK_BS &amp; CF'!K12*YK_Cost!K18</f>
        <v>173449.26986995974</v>
      </c>
      <c r="L105" s="148"/>
    </row>
    <row r="106" spans="2:12" ht="15" customHeight="1" x14ac:dyDescent="0.35">
      <c r="B106" s="194" t="s">
        <v>57</v>
      </c>
      <c r="C106" s="195" t="s">
        <v>23</v>
      </c>
      <c r="D106" s="196">
        <v>886</v>
      </c>
      <c r="E106" s="196">
        <v>13301</v>
      </c>
      <c r="F106" s="196">
        <v>17568</v>
      </c>
      <c r="G106" s="199">
        <f ca="1">+'YK_BS &amp; CF'!G48</f>
        <v>56780.148714546885</v>
      </c>
      <c r="H106" s="199">
        <f ca="1">+'YK_BS &amp; CF'!H48</f>
        <v>58497.961006845566</v>
      </c>
      <c r="I106" s="199">
        <f ca="1">+'YK_BS &amp; CF'!I48</f>
        <v>61890.996877667567</v>
      </c>
      <c r="J106" s="199">
        <f ca="1">+'YK_BS &amp; CF'!J48</f>
        <v>66287.923702049855</v>
      </c>
      <c r="K106" s="199">
        <f ca="1">+'YK_BS &amp; CF'!K48</f>
        <v>71878.531272405147</v>
      </c>
      <c r="L106" s="148"/>
    </row>
    <row r="107" spans="2:12" ht="15" customHeight="1" x14ac:dyDescent="0.35">
      <c r="B107" s="194" t="s">
        <v>58</v>
      </c>
      <c r="C107" s="195" t="s">
        <v>23</v>
      </c>
      <c r="D107" s="196">
        <v>792071</v>
      </c>
      <c r="E107" s="196">
        <v>1008948</v>
      </c>
      <c r="F107" s="196">
        <v>1373447</v>
      </c>
      <c r="G107" s="197">
        <f>+F107</f>
        <v>1373447</v>
      </c>
      <c r="H107" s="197">
        <f t="shared" ref="H107:K108" si="40">+G107</f>
        <v>1373447</v>
      </c>
      <c r="I107" s="197">
        <f t="shared" si="40"/>
        <v>1373447</v>
      </c>
      <c r="J107" s="197">
        <f t="shared" si="40"/>
        <v>1373447</v>
      </c>
      <c r="K107" s="197">
        <f t="shared" si="40"/>
        <v>1373447</v>
      </c>
      <c r="L107" s="148"/>
    </row>
    <row r="108" spans="2:12" ht="15" customHeight="1" x14ac:dyDescent="0.35">
      <c r="B108" s="200" t="s">
        <v>59</v>
      </c>
      <c r="C108" s="201" t="s">
        <v>23</v>
      </c>
      <c r="D108" s="202">
        <v>0</v>
      </c>
      <c r="E108" s="202">
        <v>0</v>
      </c>
      <c r="F108" s="202">
        <v>6002</v>
      </c>
      <c r="G108" s="203">
        <f>+F108</f>
        <v>6002</v>
      </c>
      <c r="H108" s="203">
        <f t="shared" si="40"/>
        <v>6002</v>
      </c>
      <c r="I108" s="203">
        <f t="shared" si="40"/>
        <v>6002</v>
      </c>
      <c r="J108" s="203">
        <f t="shared" si="40"/>
        <v>6002</v>
      </c>
      <c r="K108" s="203">
        <f t="shared" si="40"/>
        <v>6002</v>
      </c>
      <c r="L108" s="148"/>
    </row>
    <row r="109" spans="2:12" s="28" customFormat="1" ht="15" customHeight="1" x14ac:dyDescent="0.35">
      <c r="B109" s="204" t="s">
        <v>60</v>
      </c>
      <c r="C109" s="205" t="s">
        <v>23</v>
      </c>
      <c r="D109" s="206">
        <f>SUM(D105:D108)</f>
        <v>834648</v>
      </c>
      <c r="E109" s="206">
        <f t="shared" ref="E109:K109" si="41">SUM(E105:E108)</f>
        <v>1102520</v>
      </c>
      <c r="F109" s="206">
        <f t="shared" si="41"/>
        <v>1453897</v>
      </c>
      <c r="G109" s="206">
        <f t="shared" ca="1" si="41"/>
        <v>1495996.4191411869</v>
      </c>
      <c r="H109" s="206">
        <f t="shared" ca="1" si="41"/>
        <v>1518201.2864930455</v>
      </c>
      <c r="I109" s="206">
        <f t="shared" ca="1" si="41"/>
        <v>1546863.1776817564</v>
      </c>
      <c r="J109" s="206">
        <f t="shared" ca="1" si="41"/>
        <v>1582221.5348038636</v>
      </c>
      <c r="K109" s="206">
        <f t="shared" ca="1" si="41"/>
        <v>1624776.801142365</v>
      </c>
      <c r="L109" s="151"/>
    </row>
    <row r="110" spans="2:12" ht="15" customHeight="1" x14ac:dyDescent="0.35">
      <c r="B110" s="194"/>
      <c r="C110" s="195"/>
      <c r="D110" s="196"/>
      <c r="E110" s="196"/>
      <c r="F110" s="196"/>
      <c r="G110" s="196"/>
      <c r="H110" s="196"/>
      <c r="I110" s="196"/>
      <c r="J110" s="207"/>
      <c r="K110" s="196"/>
      <c r="L110" s="148"/>
    </row>
    <row r="111" spans="2:12" ht="15" customHeight="1" x14ac:dyDescent="0.35">
      <c r="B111" s="204" t="s">
        <v>68</v>
      </c>
      <c r="C111" s="195"/>
      <c r="D111" s="196"/>
      <c r="E111" s="208"/>
      <c r="F111" s="208"/>
      <c r="G111" s="196"/>
      <c r="H111" s="196"/>
      <c r="I111" s="196"/>
      <c r="J111" s="207"/>
      <c r="K111" s="196"/>
      <c r="L111" s="148"/>
    </row>
    <row r="112" spans="2:12" ht="15" customHeight="1" x14ac:dyDescent="0.35">
      <c r="B112" s="194" t="s">
        <v>62</v>
      </c>
      <c r="C112" s="195" t="s">
        <v>23</v>
      </c>
      <c r="D112" s="196">
        <v>367287</v>
      </c>
      <c r="E112" s="196">
        <v>1167116</v>
      </c>
      <c r="F112" s="196">
        <v>1164851</v>
      </c>
      <c r="G112" s="197">
        <f ca="1">+'YK_BS &amp; CF'!G11*YK_Cost!G18</f>
        <v>1045927.2324662</v>
      </c>
      <c r="H112" s="197">
        <f ca="1">+'YK_BS &amp; CF'!H11*YK_Cost!H18</f>
        <v>1304132.78915075</v>
      </c>
      <c r="I112" s="197">
        <f ca="1">+'YK_BS &amp; CF'!I11*YK_Cost!I18</f>
        <v>1582847.7120613342</v>
      </c>
      <c r="J112" s="197">
        <f ca="1">+'YK_BS &amp; CF'!J11*YK_Cost!J18</f>
        <v>1876663.4026499398</v>
      </c>
      <c r="K112" s="197">
        <f ca="1">+'YK_BS &amp; CF'!K11*YK_Cost!K18</f>
        <v>2168115.8733744966</v>
      </c>
      <c r="L112" s="148"/>
    </row>
    <row r="113" spans="2:12" ht="15" customHeight="1" x14ac:dyDescent="0.35">
      <c r="B113" s="194" t="s">
        <v>63</v>
      </c>
      <c r="C113" s="195" t="s">
        <v>23</v>
      </c>
      <c r="D113" s="196">
        <v>10049</v>
      </c>
      <c r="E113" s="196">
        <v>72178</v>
      </c>
      <c r="F113" s="196">
        <v>25910</v>
      </c>
      <c r="G113" s="197">
        <f ca="1">+'YK_BS &amp; CF'!G13*YK_Revenue!G7</f>
        <v>42310.116400000006</v>
      </c>
      <c r="H113" s="197">
        <f ca="1">+'YK_BS &amp; CF'!H13*YK_Revenue!H7</f>
        <v>57019.058959999995</v>
      </c>
      <c r="I113" s="197">
        <f ca="1">+'YK_BS &amp; CF'!I13*YK_Revenue!I7</f>
        <v>75153.607865600003</v>
      </c>
      <c r="J113" s="197">
        <f ca="1">+'YK_BS &amp; CF'!J13*YK_Revenue!J7</f>
        <v>97558.692710374409</v>
      </c>
      <c r="K113" s="197">
        <f ca="1">+'YK_BS &amp; CF'!K13*YK_Revenue!K7</f>
        <v>124282.93914442517</v>
      </c>
      <c r="L113" s="148"/>
    </row>
    <row r="114" spans="2:12" ht="15" customHeight="1" x14ac:dyDescent="0.35">
      <c r="B114" s="194" t="s">
        <v>64</v>
      </c>
      <c r="C114" s="195" t="s">
        <v>23</v>
      </c>
      <c r="D114" s="196">
        <v>8046</v>
      </c>
      <c r="E114" s="196">
        <v>3850</v>
      </c>
      <c r="F114" s="196">
        <v>38162</v>
      </c>
      <c r="G114" s="196">
        <f>+F114</f>
        <v>38162</v>
      </c>
      <c r="H114" s="196">
        <f t="shared" ref="H114:K114" si="42">+G114</f>
        <v>38162</v>
      </c>
      <c r="I114" s="196">
        <f t="shared" si="42"/>
        <v>38162</v>
      </c>
      <c r="J114" s="196">
        <f t="shared" si="42"/>
        <v>38162</v>
      </c>
      <c r="K114" s="196">
        <f t="shared" si="42"/>
        <v>38162</v>
      </c>
      <c r="L114" s="148"/>
    </row>
    <row r="115" spans="2:12" ht="15" customHeight="1" x14ac:dyDescent="0.35">
      <c r="B115" s="194" t="s">
        <v>65</v>
      </c>
      <c r="C115" s="195" t="s">
        <v>23</v>
      </c>
      <c r="D115" s="196">
        <v>5286</v>
      </c>
      <c r="E115" s="196">
        <v>6112</v>
      </c>
      <c r="F115" s="196">
        <v>10212</v>
      </c>
      <c r="G115" s="199">
        <f ca="1">+'YK_BS &amp; CF'!G47</f>
        <v>28390.074357273446</v>
      </c>
      <c r="H115" s="199">
        <f ca="1">+'YK_BS &amp; CF'!H47</f>
        <v>29248.980503422787</v>
      </c>
      <c r="I115" s="199">
        <f ca="1">+'YK_BS &amp; CF'!I47</f>
        <v>30945.498438833787</v>
      </c>
      <c r="J115" s="199">
        <f ca="1">+'YK_BS &amp; CF'!J47</f>
        <v>33143.96185102492</v>
      </c>
      <c r="K115" s="199">
        <f ca="1">+'YK_BS &amp; CF'!K47</f>
        <v>35939.265636202581</v>
      </c>
      <c r="L115" s="148"/>
    </row>
    <row r="116" spans="2:12" ht="15" customHeight="1" x14ac:dyDescent="0.35">
      <c r="B116" s="194" t="s">
        <v>66</v>
      </c>
      <c r="C116" s="195" t="s">
        <v>23</v>
      </c>
      <c r="D116" s="196">
        <v>275708</v>
      </c>
      <c r="E116" s="196">
        <v>45100</v>
      </c>
      <c r="F116" s="196">
        <v>136500</v>
      </c>
      <c r="G116" s="199">
        <f ca="1">+'YK_BS &amp; CF'!G41</f>
        <v>2827566.49</v>
      </c>
      <c r="H116" s="199">
        <f ca="1">+'YK_BS &amp; CF'!H41</f>
        <v>2426668.1895489157</v>
      </c>
      <c r="I116" s="199">
        <f ca="1">+'YK_BS &amp; CF'!I41</f>
        <v>1752603.5891082061</v>
      </c>
      <c r="J116" s="199">
        <f ca="1">+'YK_BS &amp; CF'!J41</f>
        <v>716269.2278110272</v>
      </c>
      <c r="K116" s="199">
        <f ca="1">+'YK_BS &amp; CF'!K41</f>
        <v>0</v>
      </c>
      <c r="L116" s="148"/>
    </row>
    <row r="117" spans="2:12" ht="15" customHeight="1" x14ac:dyDescent="0.35">
      <c r="B117" s="194" t="s">
        <v>58</v>
      </c>
      <c r="C117" s="195" t="s">
        <v>23</v>
      </c>
      <c r="D117" s="196">
        <v>130032</v>
      </c>
      <c r="E117" s="196">
        <v>170232</v>
      </c>
      <c r="F117" s="196">
        <v>0</v>
      </c>
      <c r="G117" s="196">
        <v>0</v>
      </c>
      <c r="H117" s="196">
        <v>0</v>
      </c>
      <c r="I117" s="196">
        <v>0</v>
      </c>
      <c r="J117" s="196">
        <v>0</v>
      </c>
      <c r="K117" s="196">
        <v>0</v>
      </c>
      <c r="L117" s="148"/>
    </row>
    <row r="118" spans="2:12" ht="15" customHeight="1" x14ac:dyDescent="0.35">
      <c r="B118" s="209" t="s">
        <v>67</v>
      </c>
      <c r="C118" s="210" t="s">
        <v>23</v>
      </c>
      <c r="D118" s="211">
        <f>SUM(D112:D117)</f>
        <v>796408</v>
      </c>
      <c r="E118" s="211">
        <f t="shared" ref="E118:K118" si="43">SUM(E112:E117)</f>
        <v>1464588</v>
      </c>
      <c r="F118" s="211">
        <f t="shared" si="43"/>
        <v>1375635</v>
      </c>
      <c r="G118" s="211">
        <f t="shared" ca="1" si="43"/>
        <v>3982355.9132234738</v>
      </c>
      <c r="H118" s="211">
        <f ca="1">SUM(H112:H117)</f>
        <v>3855231.0181630887</v>
      </c>
      <c r="I118" s="211">
        <f t="shared" ca="1" si="43"/>
        <v>3479712.4074739739</v>
      </c>
      <c r="J118" s="211">
        <f t="shared" ca="1" si="43"/>
        <v>2761797.2850223663</v>
      </c>
      <c r="K118" s="211">
        <f t="shared" ca="1" si="43"/>
        <v>2366500.0781551241</v>
      </c>
      <c r="L118" s="148"/>
    </row>
    <row r="119" spans="2:12" ht="15" customHeight="1" x14ac:dyDescent="0.35">
      <c r="B119" s="50"/>
      <c r="C119" s="44"/>
      <c r="D119" s="25"/>
      <c r="E119" s="25"/>
      <c r="F119" s="25"/>
      <c r="G119" s="25"/>
      <c r="H119" s="25"/>
      <c r="I119" s="25"/>
      <c r="J119" s="25"/>
      <c r="K119" s="25"/>
    </row>
    <row r="120" spans="2:12" ht="15" customHeight="1" x14ac:dyDescent="0.35">
      <c r="B120" s="50" t="s">
        <v>13</v>
      </c>
      <c r="C120" s="44" t="s">
        <v>23</v>
      </c>
      <c r="D120" s="25">
        <f>+D109+D118</f>
        <v>1631056</v>
      </c>
      <c r="E120" s="25">
        <f t="shared" ref="E120:K120" si="44">+E109+E118</f>
        <v>2567108</v>
      </c>
      <c r="F120" s="25">
        <f t="shared" si="44"/>
        <v>2829532</v>
      </c>
      <c r="G120" s="25">
        <f t="shared" ca="1" si="44"/>
        <v>5478352.3323646607</v>
      </c>
      <c r="H120" s="25">
        <f t="shared" ca="1" si="44"/>
        <v>5373432.304656134</v>
      </c>
      <c r="I120" s="25">
        <f t="shared" ca="1" si="44"/>
        <v>5026575.5851557301</v>
      </c>
      <c r="J120" s="25">
        <f t="shared" ca="1" si="44"/>
        <v>4344018.8198262304</v>
      </c>
      <c r="K120" s="25">
        <f t="shared" ca="1" si="44"/>
        <v>3991276.8792974893</v>
      </c>
    </row>
    <row r="121" spans="2:12" ht="15" customHeight="1" x14ac:dyDescent="0.35">
      <c r="B121" s="50"/>
      <c r="C121" s="44"/>
      <c r="D121" s="25"/>
      <c r="E121" s="25"/>
      <c r="F121" s="25"/>
      <c r="G121" s="25"/>
      <c r="H121" s="25"/>
      <c r="I121" s="25"/>
      <c r="J121" s="25"/>
      <c r="K121" s="25"/>
    </row>
    <row r="122" spans="2:12" ht="15" customHeight="1" x14ac:dyDescent="0.35">
      <c r="B122" s="29" t="s">
        <v>8</v>
      </c>
      <c r="C122" s="30"/>
      <c r="D122" s="33"/>
      <c r="E122" s="33"/>
      <c r="F122" s="33"/>
      <c r="G122" s="33"/>
      <c r="H122" s="33"/>
      <c r="I122" s="33"/>
      <c r="J122" s="33"/>
      <c r="K122" s="33"/>
    </row>
    <row r="123" spans="2:12" ht="15" customHeight="1" x14ac:dyDescent="0.35">
      <c r="B123" s="15" t="s">
        <v>70</v>
      </c>
      <c r="C123" s="16" t="s">
        <v>23</v>
      </c>
      <c r="D123" s="17">
        <v>30</v>
      </c>
      <c r="E123" s="17">
        <v>30</v>
      </c>
      <c r="F123" s="17">
        <v>31</v>
      </c>
      <c r="G123" s="35">
        <f>+F123</f>
        <v>31</v>
      </c>
      <c r="H123" s="35">
        <f t="shared" ref="H123:K123" si="45">+G123</f>
        <v>31</v>
      </c>
      <c r="I123" s="35">
        <f t="shared" si="45"/>
        <v>31</v>
      </c>
      <c r="J123" s="35">
        <f t="shared" si="45"/>
        <v>31</v>
      </c>
      <c r="K123" s="35">
        <f t="shared" si="45"/>
        <v>31</v>
      </c>
    </row>
    <row r="124" spans="2:12" ht="15" customHeight="1" x14ac:dyDescent="0.35">
      <c r="B124" s="15" t="s">
        <v>71</v>
      </c>
      <c r="C124" s="16" t="s">
        <v>23</v>
      </c>
      <c r="D124" s="17">
        <v>134692</v>
      </c>
      <c r="E124" s="17">
        <v>102541</v>
      </c>
      <c r="F124" s="17">
        <v>260345</v>
      </c>
      <c r="G124" s="17">
        <f ca="1">+F124+G139</f>
        <v>268372.81328703702</v>
      </c>
      <c r="H124" s="17">
        <f t="shared" ref="H124:K124" ca="1" si="46">+G124+H139</f>
        <v>278323.04296713154</v>
      </c>
      <c r="I124" s="17">
        <f t="shared" ca="1" si="46"/>
        <v>289635.49496698007</v>
      </c>
      <c r="J124" s="17">
        <f t="shared" ca="1" si="46"/>
        <v>302508.65891924931</v>
      </c>
      <c r="K124" s="17">
        <f t="shared" ca="1" si="46"/>
        <v>317172.52110085991</v>
      </c>
    </row>
    <row r="125" spans="2:12" ht="15" customHeight="1" x14ac:dyDescent="0.35">
      <c r="B125" s="15" t="s">
        <v>69</v>
      </c>
      <c r="C125" s="16" t="s">
        <v>23</v>
      </c>
      <c r="D125" s="17">
        <v>-717741</v>
      </c>
      <c r="E125" s="17">
        <v>-900535</v>
      </c>
      <c r="F125" s="17">
        <v>-815872</v>
      </c>
      <c r="G125" s="35">
        <f ca="1">+F125+G33</f>
        <v>-677991.63302224712</v>
      </c>
      <c r="H125" s="35">
        <f ca="1">+G125+H33</f>
        <v>-305866.9325865322</v>
      </c>
      <c r="I125" s="35">
        <f ca="1">+H125+I33</f>
        <v>499854.10484040703</v>
      </c>
      <c r="J125" s="35">
        <f ca="1">+I125+J33</f>
        <v>1640822.3766204445</v>
      </c>
      <c r="K125" s="35">
        <f ca="1">+J125+K33</f>
        <v>3283246.8252785197</v>
      </c>
    </row>
    <row r="126" spans="2:12" ht="15" customHeight="1" x14ac:dyDescent="0.35">
      <c r="B126" s="19" t="s">
        <v>72</v>
      </c>
      <c r="C126" s="20" t="s">
        <v>23</v>
      </c>
      <c r="D126" s="21">
        <f>SUM(D123:D125)</f>
        <v>-583019</v>
      </c>
      <c r="E126" s="21">
        <f t="shared" ref="E126:K126" si="47">SUM(E123:E125)</f>
        <v>-797964</v>
      </c>
      <c r="F126" s="21">
        <f t="shared" si="47"/>
        <v>-555496</v>
      </c>
      <c r="G126" s="21">
        <f t="shared" ca="1" si="47"/>
        <v>-409587.8197352101</v>
      </c>
      <c r="H126" s="21">
        <f t="shared" ca="1" si="47"/>
        <v>-27512.889619400667</v>
      </c>
      <c r="I126" s="21">
        <f t="shared" ca="1" si="47"/>
        <v>789520.5998073871</v>
      </c>
      <c r="J126" s="21">
        <f t="shared" ca="1" si="47"/>
        <v>1943362.0355396937</v>
      </c>
      <c r="K126" s="21">
        <f t="shared" ca="1" si="47"/>
        <v>3600450.3463793797</v>
      </c>
    </row>
    <row r="127" spans="2:12" ht="15" customHeight="1" x14ac:dyDescent="0.35">
      <c r="B127" s="13"/>
      <c r="C127" s="14"/>
      <c r="D127" s="25"/>
      <c r="E127" s="25"/>
      <c r="F127" s="25"/>
      <c r="G127" s="25"/>
      <c r="H127" s="25"/>
      <c r="I127" s="25"/>
      <c r="J127" s="25"/>
      <c r="K127" s="25"/>
    </row>
    <row r="128" spans="2:12" ht="15" customHeight="1" x14ac:dyDescent="0.35">
      <c r="B128" s="13" t="s">
        <v>9</v>
      </c>
      <c r="C128" s="14" t="s">
        <v>23</v>
      </c>
      <c r="D128" s="25">
        <f>+D126+D120</f>
        <v>1048037</v>
      </c>
      <c r="E128" s="25">
        <f t="shared" ref="E128:K128" si="48">+E126+E120</f>
        <v>1769144</v>
      </c>
      <c r="F128" s="25">
        <f t="shared" si="48"/>
        <v>2274036</v>
      </c>
      <c r="G128" s="25">
        <f t="shared" ca="1" si="48"/>
        <v>5068764.5126294503</v>
      </c>
      <c r="H128" s="25">
        <f t="shared" ca="1" si="48"/>
        <v>5345919.4150367333</v>
      </c>
      <c r="I128" s="25">
        <f t="shared" ca="1" si="48"/>
        <v>5816096.1849631174</v>
      </c>
      <c r="J128" s="25">
        <f t="shared" ca="1" si="48"/>
        <v>6287380.8553659245</v>
      </c>
      <c r="K128" s="25">
        <f t="shared" ca="1" si="48"/>
        <v>7591727.225676869</v>
      </c>
    </row>
    <row r="129" spans="2:13" ht="15" customHeight="1" x14ac:dyDescent="0.35">
      <c r="B129" s="15"/>
      <c r="C129" s="16"/>
      <c r="D129" s="17"/>
      <c r="E129" s="17"/>
      <c r="F129" s="17"/>
    </row>
    <row r="130" spans="2:13" ht="15" hidden="1" customHeight="1" outlineLevel="1" x14ac:dyDescent="0.35">
      <c r="B130" s="87" t="s">
        <v>10</v>
      </c>
      <c r="C130" s="88"/>
      <c r="D130" s="89"/>
      <c r="E130" s="89"/>
      <c r="F130" s="89"/>
      <c r="G130" s="89"/>
      <c r="H130" s="89"/>
      <c r="I130" s="89"/>
      <c r="J130" s="89"/>
      <c r="K130" s="89"/>
    </row>
    <row r="131" spans="2:13" ht="2.25" hidden="1" customHeight="1" outlineLevel="1" x14ac:dyDescent="0.35">
      <c r="B131" s="15"/>
      <c r="C131" s="16"/>
      <c r="D131" s="17"/>
      <c r="E131" s="17"/>
      <c r="F131" s="17"/>
    </row>
    <row r="132" spans="2:13" ht="15" hidden="1" customHeight="1" outlineLevel="1" x14ac:dyDescent="0.35">
      <c r="B132" s="29" t="s">
        <v>127</v>
      </c>
      <c r="C132" s="30"/>
      <c r="D132" s="34"/>
      <c r="E132" s="34"/>
      <c r="F132" s="34"/>
      <c r="G132" s="34"/>
      <c r="H132" s="34"/>
      <c r="I132" s="34"/>
      <c r="J132" s="34"/>
      <c r="K132" s="34"/>
    </row>
    <row r="133" spans="2:13" ht="15" hidden="1" customHeight="1" outlineLevel="1" x14ac:dyDescent="0.35">
      <c r="B133" s="13" t="str">
        <f t="shared" ref="B133:K133" si="49">+B26</f>
        <v>(Loss)/profit before income tax</v>
      </c>
      <c r="C133" s="13" t="str">
        <f t="shared" si="49"/>
        <v>RMB'000</v>
      </c>
      <c r="D133" s="25">
        <f t="shared" si="49"/>
        <v>-292255</v>
      </c>
      <c r="E133" s="25">
        <f t="shared" si="49"/>
        <v>-278004</v>
      </c>
      <c r="F133" s="25">
        <f t="shared" si="49"/>
        <v>121541</v>
      </c>
      <c r="G133" s="25">
        <f t="shared" ca="1" si="49"/>
        <v>210507.15597033719</v>
      </c>
      <c r="H133" s="25">
        <f t="shared" ca="1" si="49"/>
        <v>522832.93391428655</v>
      </c>
      <c r="I133" s="25">
        <f t="shared" ca="1" si="49"/>
        <v>1100961.3832359191</v>
      </c>
      <c r="J133" s="25">
        <f t="shared" ca="1" si="49"/>
        <v>1547957.6957067165</v>
      </c>
      <c r="K133" s="25">
        <f t="shared" ca="1" si="49"/>
        <v>2216565.9315441004</v>
      </c>
    </row>
    <row r="134" spans="2:13" ht="15" hidden="1" customHeight="1" outlineLevel="1" x14ac:dyDescent="0.35">
      <c r="B134" s="13" t="s">
        <v>14</v>
      </c>
      <c r="C134" s="16"/>
      <c r="D134" s="17"/>
      <c r="E134" s="17"/>
      <c r="F134" s="17"/>
    </row>
    <row r="135" spans="2:13" ht="15" hidden="1" customHeight="1" outlineLevel="1" x14ac:dyDescent="0.35">
      <c r="B135" s="194" t="s">
        <v>323</v>
      </c>
      <c r="C135" s="195" t="s">
        <v>23</v>
      </c>
      <c r="D135" s="196">
        <f>7583+63</f>
        <v>7646</v>
      </c>
      <c r="E135" s="196">
        <f>11891+287</f>
        <v>12178</v>
      </c>
      <c r="F135" s="196">
        <f>12232+6305</f>
        <v>18537</v>
      </c>
      <c r="G135" s="147">
        <f ca="1">+'YK_BS &amp; CF'!G20</f>
        <v>11977.788397753942</v>
      </c>
      <c r="H135" s="147">
        <f ca="1">+'YK_BS &amp; CF'!H20</f>
        <v>12883.592192240112</v>
      </c>
      <c r="I135" s="147">
        <f ca="1">+'YK_BS &amp; CF'!I20</f>
        <v>12723.884515582493</v>
      </c>
      <c r="J135" s="147">
        <f ca="1">+'YK_BS &amp; CF'!J20</f>
        <v>10992.317060955706</v>
      </c>
      <c r="K135" s="147">
        <f ca="1">+'YK_BS &amp; CF'!K20</f>
        <v>13976.518925888286</v>
      </c>
    </row>
    <row r="136" spans="2:13" ht="15" hidden="1" customHeight="1" outlineLevel="1" x14ac:dyDescent="0.35">
      <c r="B136" s="194" t="s">
        <v>101</v>
      </c>
      <c r="C136" s="195" t="s">
        <v>23</v>
      </c>
      <c r="D136" s="196">
        <v>4358</v>
      </c>
      <c r="E136" s="196">
        <v>28894</v>
      </c>
      <c r="F136" s="196">
        <v>57459</v>
      </c>
      <c r="G136" s="147">
        <f ca="1">+'YK_BS &amp; CF'!G21</f>
        <v>55097.826629668132</v>
      </c>
      <c r="H136" s="147">
        <f ca="1">+'YK_BS &amp; CF'!H21</f>
        <v>61197.062913140529</v>
      </c>
      <c r="I136" s="147">
        <f ca="1">+'YK_BS &amp; CF'!I21</f>
        <v>63619.422577912468</v>
      </c>
      <c r="J136" s="147">
        <f ca="1">+'YK_BS &amp; CF'!J21</f>
        <v>68701.981630973154</v>
      </c>
      <c r="K136" s="147">
        <f ca="1">+'YK_BS &amp; CF'!K21</f>
        <v>52411.94597208107</v>
      </c>
    </row>
    <row r="137" spans="2:13" ht="15" hidden="1" customHeight="1" outlineLevel="1" x14ac:dyDescent="0.35">
      <c r="B137" s="194" t="s">
        <v>100</v>
      </c>
      <c r="C137" s="195" t="s">
        <v>23</v>
      </c>
      <c r="D137" s="196">
        <v>0</v>
      </c>
      <c r="E137" s="196">
        <v>295</v>
      </c>
      <c r="F137" s="196">
        <v>6</v>
      </c>
      <c r="G137" s="47">
        <v>0</v>
      </c>
      <c r="H137" s="47">
        <v>0</v>
      </c>
      <c r="I137" s="47">
        <v>0</v>
      </c>
      <c r="J137" s="47">
        <v>0</v>
      </c>
      <c r="K137" s="47">
        <v>0</v>
      </c>
    </row>
    <row r="138" spans="2:13" ht="15" hidden="1" customHeight="1" outlineLevel="1" x14ac:dyDescent="0.35">
      <c r="B138" s="194" t="s">
        <v>102</v>
      </c>
      <c r="C138" s="195" t="s">
        <v>23</v>
      </c>
      <c r="D138" s="196">
        <v>356</v>
      </c>
      <c r="E138" s="196">
        <v>1472</v>
      </c>
      <c r="F138" s="196">
        <v>27411</v>
      </c>
      <c r="G138" s="47">
        <v>0</v>
      </c>
      <c r="H138" s="47">
        <v>0</v>
      </c>
      <c r="I138" s="47">
        <v>0</v>
      </c>
      <c r="J138" s="47">
        <v>0</v>
      </c>
      <c r="K138" s="47">
        <v>0</v>
      </c>
    </row>
    <row r="139" spans="2:13" ht="15" hidden="1" customHeight="1" outlineLevel="1" x14ac:dyDescent="0.35">
      <c r="B139" s="194" t="s">
        <v>103</v>
      </c>
      <c r="C139" s="195" t="s">
        <v>23</v>
      </c>
      <c r="D139" s="196">
        <v>32801</v>
      </c>
      <c r="E139" s="196">
        <v>9085</v>
      </c>
      <c r="F139" s="196">
        <v>9661</v>
      </c>
      <c r="G139" s="147">
        <f ca="1">+YK_Cost!G91</f>
        <v>8027.8132870370382</v>
      </c>
      <c r="H139" s="147">
        <f>+YK_Cost!H91</f>
        <v>9950.2296800945187</v>
      </c>
      <c r="I139" s="147">
        <f>+YK_Cost!I91</f>
        <v>11312.451999848534</v>
      </c>
      <c r="J139" s="147">
        <f>+YK_Cost!J91</f>
        <v>12873.163952269255</v>
      </c>
      <c r="K139" s="147">
        <f>+YK_Cost!K91</f>
        <v>14663.862181610577</v>
      </c>
      <c r="L139" s="148"/>
      <c r="M139" s="148"/>
    </row>
    <row r="140" spans="2:13" ht="15" hidden="1" customHeight="1" outlineLevel="1" x14ac:dyDescent="0.35">
      <c r="B140" s="194" t="s">
        <v>104</v>
      </c>
      <c r="C140" s="195" t="s">
        <v>23</v>
      </c>
      <c r="D140" s="196">
        <v>-35</v>
      </c>
      <c r="E140" s="196">
        <v>3943</v>
      </c>
      <c r="F140" s="196">
        <v>17934</v>
      </c>
      <c r="G140" s="47">
        <v>0</v>
      </c>
      <c r="H140" s="47">
        <v>0</v>
      </c>
      <c r="I140" s="47">
        <v>0</v>
      </c>
      <c r="J140" s="47">
        <v>0</v>
      </c>
      <c r="K140" s="47">
        <v>0</v>
      </c>
    </row>
    <row r="141" spans="2:13" ht="15" hidden="1" customHeight="1" outlineLevel="1" x14ac:dyDescent="0.35">
      <c r="B141" s="194" t="s">
        <v>105</v>
      </c>
      <c r="C141" s="195" t="s">
        <v>23</v>
      </c>
      <c r="D141" s="196">
        <v>0</v>
      </c>
      <c r="E141" s="196">
        <v>0</v>
      </c>
      <c r="F141" s="196">
        <v>-2217</v>
      </c>
      <c r="G141" s="47">
        <v>0</v>
      </c>
      <c r="H141" s="47">
        <v>0</v>
      </c>
      <c r="I141" s="47">
        <v>0</v>
      </c>
      <c r="J141" s="47">
        <v>0</v>
      </c>
      <c r="K141" s="47">
        <v>0</v>
      </c>
    </row>
    <row r="142" spans="2:13" ht="15" hidden="1" customHeight="1" outlineLevel="1" x14ac:dyDescent="0.35">
      <c r="B142" s="194" t="s">
        <v>106</v>
      </c>
      <c r="C142" s="195" t="s">
        <v>23</v>
      </c>
      <c r="D142" s="196">
        <v>275712</v>
      </c>
      <c r="E142" s="196">
        <v>213216</v>
      </c>
      <c r="F142" s="196">
        <v>181521</v>
      </c>
      <c r="G142" s="47">
        <v>0</v>
      </c>
      <c r="H142" s="47">
        <v>0</v>
      </c>
      <c r="I142" s="47">
        <v>0</v>
      </c>
      <c r="J142" s="47">
        <v>0</v>
      </c>
      <c r="K142" s="47">
        <v>0</v>
      </c>
    </row>
    <row r="143" spans="2:13" ht="15" hidden="1" customHeight="1" outlineLevel="1" x14ac:dyDescent="0.35">
      <c r="B143" s="194" t="s">
        <v>107</v>
      </c>
      <c r="C143" s="195" t="s">
        <v>23</v>
      </c>
      <c r="D143" s="196">
        <v>0</v>
      </c>
      <c r="E143" s="196">
        <v>0</v>
      </c>
      <c r="F143" s="196">
        <v>529</v>
      </c>
      <c r="G143" s="47">
        <v>0</v>
      </c>
      <c r="H143" s="47">
        <v>0</v>
      </c>
      <c r="I143" s="47">
        <v>0</v>
      </c>
      <c r="J143" s="47">
        <v>0</v>
      </c>
      <c r="K143" s="47">
        <v>0</v>
      </c>
    </row>
    <row r="144" spans="2:13" ht="15" hidden="1" customHeight="1" outlineLevel="1" x14ac:dyDescent="0.35">
      <c r="B144" s="194" t="s">
        <v>108</v>
      </c>
      <c r="C144" s="195" t="s">
        <v>23</v>
      </c>
      <c r="D144" s="196">
        <v>-372</v>
      </c>
      <c r="E144" s="196">
        <v>0</v>
      </c>
      <c r="F144" s="196">
        <v>-966</v>
      </c>
      <c r="G144" s="47">
        <v>0</v>
      </c>
      <c r="H144" s="47">
        <v>0</v>
      </c>
      <c r="I144" s="47">
        <v>0</v>
      </c>
      <c r="J144" s="47">
        <v>0</v>
      </c>
      <c r="K144" s="47">
        <v>0</v>
      </c>
    </row>
    <row r="145" spans="2:16384" ht="15" hidden="1" customHeight="1" outlineLevel="1" x14ac:dyDescent="0.35">
      <c r="B145" s="2" t="s">
        <v>160</v>
      </c>
      <c r="C145" s="16" t="s">
        <v>23</v>
      </c>
      <c r="D145" s="17">
        <v>5950</v>
      </c>
      <c r="E145" s="17">
        <v>3963</v>
      </c>
      <c r="F145" s="17">
        <v>5615</v>
      </c>
      <c r="G145" s="129">
        <f ca="1">-G154</f>
        <v>81511.828475000002</v>
      </c>
      <c r="H145" s="129">
        <f t="shared" ref="H145:K145" ca="1" si="50">-H154</f>
        <v>144491.45368759517</v>
      </c>
      <c r="I145" s="129">
        <f t="shared" ca="1" si="50"/>
        <v>114929.97391307085</v>
      </c>
      <c r="J145" s="129">
        <f t="shared" ca="1" si="50"/>
        <v>67894.002465278929</v>
      </c>
      <c r="K145" s="129">
        <f t="shared" ca="1" si="50"/>
        <v>19697.403764803254</v>
      </c>
    </row>
    <row r="146" spans="2:16384" ht="15" hidden="1" customHeight="1" outlineLevel="1" x14ac:dyDescent="0.35">
      <c r="B146" s="13" t="s">
        <v>15</v>
      </c>
      <c r="C146" s="16"/>
      <c r="D146" s="17"/>
      <c r="E146" s="17"/>
      <c r="F146" s="17"/>
    </row>
    <row r="147" spans="2:16384" ht="15" hidden="1" customHeight="1" outlineLevel="1" x14ac:dyDescent="0.35">
      <c r="B147" s="194" t="s">
        <v>110</v>
      </c>
      <c r="C147" s="195" t="s">
        <v>23</v>
      </c>
      <c r="D147" s="196">
        <v>-172906</v>
      </c>
      <c r="E147" s="196">
        <v>-463252</v>
      </c>
      <c r="F147" s="196">
        <v>-301195</v>
      </c>
      <c r="G147" s="212">
        <f ca="1">+F86-G86+F95-G95+F96-G96</f>
        <v>155494.94976509921</v>
      </c>
      <c r="H147" s="212">
        <f ca="1">+G86-H86+G95-H95+G96-H96</f>
        <v>-229960.26955010951</v>
      </c>
      <c r="I147" s="212">
        <f ca="1">+H86-I86+H95-I95+H96-I96</f>
        <v>-226041.92486324511</v>
      </c>
      <c r="J147" s="212">
        <f ca="1">+I86-J86+I95-J95+I96-J96</f>
        <v>-211492.62929644925</v>
      </c>
      <c r="K147" s="212">
        <f ca="1">+J86-K86+J95-K95+J96-K96</f>
        <v>-165659.51532061049</v>
      </c>
      <c r="L147" s="148"/>
    </row>
    <row r="148" spans="2:16384" ht="15" hidden="1" customHeight="1" outlineLevel="1" x14ac:dyDescent="0.35">
      <c r="B148" s="194" t="s">
        <v>112</v>
      </c>
      <c r="C148" s="195" t="s">
        <v>23</v>
      </c>
      <c r="D148" s="196">
        <v>6372</v>
      </c>
      <c r="E148" s="196">
        <v>-86779</v>
      </c>
      <c r="F148" s="196">
        <v>-20739</v>
      </c>
      <c r="G148" s="212">
        <f ca="1">+F97-G97</f>
        <v>14038.592599999974</v>
      </c>
      <c r="H148" s="212">
        <f t="shared" ref="H148:K148" ca="1" si="51">+G97-H97</f>
        <v>-37226.534219999972</v>
      </c>
      <c r="I148" s="212">
        <f t="shared" ca="1" si="51"/>
        <v>-40148.881976799981</v>
      </c>
      <c r="J148" s="212">
        <f t="shared" ca="1" si="51"/>
        <v>-42825.581356729672</v>
      </c>
      <c r="K148" s="212">
        <f t="shared" ca="1" si="51"/>
        <v>-42420.942907533259</v>
      </c>
      <c r="L148" s="148"/>
    </row>
    <row r="149" spans="2:16384" ht="15" hidden="1" customHeight="1" outlineLevel="1" x14ac:dyDescent="0.35">
      <c r="B149" s="194" t="s">
        <v>111</v>
      </c>
      <c r="C149" s="195" t="s">
        <v>23</v>
      </c>
      <c r="D149" s="196">
        <v>159357</v>
      </c>
      <c r="E149" s="196">
        <v>804217</v>
      </c>
      <c r="F149" s="196">
        <v>-19397</v>
      </c>
      <c r="G149" s="212">
        <f ca="1">+G105-F105+G112-F112</f>
        <v>-116036.49710716004</v>
      </c>
      <c r="H149" s="212">
        <f ca="1">+H105-G105+H112-G112</f>
        <v>278692.61174410989</v>
      </c>
      <c r="I149" s="212">
        <f ca="1">+I105-H105+I112-H112</f>
        <v>303983.77822847315</v>
      </c>
      <c r="J149" s="212">
        <f ca="1">+J105-I105+J112-I112</f>
        <v>324777.12088633049</v>
      </c>
      <c r="K149" s="212">
        <f ca="1">+K105-J105+K112-J112</f>
        <v>328417.12949270266</v>
      </c>
      <c r="L149" s="148"/>
    </row>
    <row r="150" spans="2:16384" ht="15" hidden="1" customHeight="1" outlineLevel="1" x14ac:dyDescent="0.35">
      <c r="B150" s="194" t="s">
        <v>113</v>
      </c>
      <c r="C150" s="195" t="s">
        <v>23</v>
      </c>
      <c r="D150" s="196">
        <v>7016</v>
      </c>
      <c r="E150" s="196">
        <v>62129</v>
      </c>
      <c r="F150" s="196">
        <v>-46268</v>
      </c>
      <c r="G150" s="212">
        <f ca="1">+G113-F113</f>
        <v>16400.116400000006</v>
      </c>
      <c r="H150" s="212">
        <f ca="1">+H113-G113</f>
        <v>14708.942559999989</v>
      </c>
      <c r="I150" s="212">
        <f ca="1">+I113-H113</f>
        <v>18134.548905600008</v>
      </c>
      <c r="J150" s="212">
        <f ca="1">+J113-I113</f>
        <v>22405.084844774407</v>
      </c>
      <c r="K150" s="212">
        <f ca="1">+K113-J113</f>
        <v>26724.246434050758</v>
      </c>
      <c r="L150" s="148"/>
    </row>
    <row r="151" spans="2:16384" ht="15" hidden="1" customHeight="1" outlineLevel="1" x14ac:dyDescent="0.35">
      <c r="B151" s="194" t="s">
        <v>347</v>
      </c>
      <c r="C151" s="195"/>
      <c r="D151" s="196"/>
      <c r="E151" s="196"/>
      <c r="F151" s="196"/>
      <c r="G151" s="212">
        <f ca="1">+F94-G94</f>
        <v>-548.54479273000197</v>
      </c>
      <c r="H151" s="212">
        <f t="shared" ref="H151:K151" ca="1" si="52">+G94-H94</f>
        <v>-2685.9078942049973</v>
      </c>
      <c r="I151" s="212">
        <f t="shared" ca="1" si="52"/>
        <v>-3312.7505804337197</v>
      </c>
      <c r="J151" s="212">
        <f t="shared" ca="1" si="52"/>
        <v>-4060.6220083961871</v>
      </c>
      <c r="K151" s="212">
        <f t="shared" ca="1" si="52"/>
        <v>-4847.7384407076715</v>
      </c>
      <c r="L151" s="148"/>
    </row>
    <row r="152" spans="2:16384" ht="15" hidden="1" customHeight="1" outlineLevel="1" x14ac:dyDescent="0.35">
      <c r="B152" s="209" t="s">
        <v>109</v>
      </c>
      <c r="C152" s="210" t="s">
        <v>23</v>
      </c>
      <c r="D152" s="211">
        <f>SUM(D135:D151)+D133</f>
        <v>34000</v>
      </c>
      <c r="E152" s="211">
        <f t="shared" ref="E152:K152" si="53">SUM(E135:E151)+E133</f>
        <v>311357</v>
      </c>
      <c r="F152" s="211">
        <f t="shared" si="53"/>
        <v>49432</v>
      </c>
      <c r="G152" s="211">
        <f t="shared" ca="1" si="53"/>
        <v>436471.02962500544</v>
      </c>
      <c r="H152" s="211">
        <f t="shared" ca="1" si="53"/>
        <v>774884.11502715223</v>
      </c>
      <c r="I152" s="211">
        <f t="shared" ca="1" si="53"/>
        <v>1356161.8859559277</v>
      </c>
      <c r="J152" s="211">
        <f t="shared" ca="1" si="53"/>
        <v>1797222.5338857234</v>
      </c>
      <c r="K152" s="211">
        <f t="shared" ca="1" si="53"/>
        <v>2459528.8416463854</v>
      </c>
      <c r="L152" s="148"/>
    </row>
    <row r="153" spans="2:16384" ht="15" hidden="1" customHeight="1" outlineLevel="1" x14ac:dyDescent="0.35">
      <c r="B153" s="213" t="s">
        <v>114</v>
      </c>
      <c r="C153" s="214" t="s">
        <v>23</v>
      </c>
      <c r="D153" s="196">
        <v>292</v>
      </c>
      <c r="E153" s="196">
        <v>286</v>
      </c>
      <c r="F153" s="196">
        <v>1466</v>
      </c>
      <c r="G153" s="199">
        <f ca="1">+YK_Revenue!G127</f>
        <v>2858.2910465037935</v>
      </c>
      <c r="H153" s="199">
        <f ca="1">+YK_Revenue!H127</f>
        <v>5047.6180915905352</v>
      </c>
      <c r="I153" s="199">
        <f ca="1">+YK_Revenue!I127</f>
        <v>5014.1387043052082</v>
      </c>
      <c r="J153" s="199">
        <f ca="1">+YK_Revenue!J127</f>
        <v>4977.8297373954147</v>
      </c>
      <c r="K153" s="199">
        <f ca="1">+YK_Revenue!K127</f>
        <v>5486.6847641789227</v>
      </c>
      <c r="L153" s="196"/>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c r="CW153" s="17"/>
      <c r="CX153" s="17"/>
      <c r="CY153" s="17"/>
      <c r="CZ153" s="17"/>
      <c r="DA153" s="17"/>
      <c r="DB153" s="17"/>
      <c r="DC153" s="17"/>
      <c r="DD153" s="17"/>
      <c r="DE153" s="17"/>
      <c r="DF153" s="17"/>
      <c r="DG153" s="17"/>
      <c r="DH153" s="17"/>
      <c r="DI153" s="17"/>
      <c r="DJ153" s="17"/>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7"/>
      <c r="FG153" s="17"/>
      <c r="FH153" s="17"/>
      <c r="FI153" s="17"/>
      <c r="FJ153" s="17"/>
      <c r="FK153" s="17"/>
      <c r="FL153" s="17"/>
      <c r="FM153" s="17"/>
      <c r="FN153" s="17"/>
      <c r="FO153" s="17"/>
      <c r="FP153" s="17"/>
      <c r="FQ153" s="17"/>
      <c r="FR153" s="17"/>
      <c r="FS153" s="17"/>
      <c r="FT153" s="17"/>
      <c r="FU153" s="17"/>
      <c r="FV153" s="17"/>
      <c r="FW153" s="17"/>
      <c r="FX153" s="17"/>
      <c r="FY153" s="17"/>
      <c r="FZ153" s="17"/>
      <c r="GA153" s="17"/>
      <c r="GB153" s="17"/>
      <c r="GC153" s="17"/>
      <c r="GD153" s="17"/>
      <c r="GE153" s="17"/>
      <c r="GF153" s="17"/>
      <c r="GG153" s="17"/>
      <c r="GH153" s="17"/>
      <c r="GI153" s="17"/>
      <c r="GJ153" s="17"/>
      <c r="GK153" s="17"/>
      <c r="GL153" s="17"/>
      <c r="GM153" s="17"/>
      <c r="GN153" s="17"/>
      <c r="GO153" s="17"/>
      <c r="GP153" s="17"/>
      <c r="GQ153" s="17"/>
      <c r="GR153" s="17"/>
      <c r="GS153" s="17"/>
      <c r="GT153" s="17"/>
      <c r="GU153" s="17"/>
      <c r="GV153" s="17"/>
      <c r="GW153" s="17"/>
      <c r="GX153" s="17"/>
      <c r="GY153" s="17"/>
      <c r="GZ153" s="17"/>
      <c r="HA153" s="17"/>
      <c r="HB153" s="17"/>
      <c r="HC153" s="17"/>
      <c r="HD153" s="17"/>
      <c r="HE153" s="17"/>
      <c r="HF153" s="17"/>
      <c r="HG153" s="17"/>
      <c r="HH153" s="17"/>
      <c r="HI153" s="17"/>
      <c r="HJ153" s="17"/>
      <c r="HK153" s="17"/>
      <c r="HL153" s="17"/>
      <c r="HM153" s="17"/>
      <c r="HN153" s="17"/>
      <c r="HO153" s="17"/>
      <c r="HP153" s="17"/>
      <c r="HQ153" s="17"/>
      <c r="HR153" s="17"/>
      <c r="HS153" s="17"/>
      <c r="HT153" s="17"/>
      <c r="HU153" s="17"/>
      <c r="HV153" s="17"/>
      <c r="HW153" s="17"/>
      <c r="HX153" s="17"/>
      <c r="HY153" s="17"/>
      <c r="HZ153" s="17"/>
      <c r="IA153" s="17"/>
      <c r="IB153" s="17"/>
      <c r="IC153" s="17"/>
      <c r="ID153" s="17"/>
      <c r="IE153" s="17"/>
      <c r="IF153" s="17"/>
      <c r="IG153" s="17"/>
      <c r="IH153" s="17"/>
      <c r="II153" s="17"/>
      <c r="IJ153" s="17"/>
      <c r="IK153" s="17"/>
      <c r="IL153" s="17"/>
      <c r="IM153" s="17"/>
      <c r="IN153" s="17"/>
      <c r="IO153" s="17"/>
      <c r="IP153" s="17"/>
      <c r="IQ153" s="17"/>
      <c r="IR153" s="17"/>
      <c r="IS153" s="17"/>
      <c r="IT153" s="17"/>
      <c r="IU153" s="17"/>
      <c r="IV153" s="17"/>
      <c r="IW153" s="17"/>
      <c r="IX153" s="17"/>
      <c r="IY153" s="17"/>
      <c r="IZ153" s="17"/>
      <c r="JA153" s="17"/>
      <c r="JB153" s="17"/>
      <c r="JC153" s="17"/>
      <c r="JD153" s="17"/>
      <c r="JE153" s="17"/>
      <c r="JF153" s="17"/>
      <c r="JG153" s="17"/>
      <c r="JH153" s="17"/>
      <c r="JI153" s="17"/>
      <c r="JJ153" s="17"/>
      <c r="JK153" s="17"/>
      <c r="JL153" s="17"/>
      <c r="JM153" s="17"/>
      <c r="JN153" s="17"/>
      <c r="JO153" s="17"/>
      <c r="JP153" s="17"/>
      <c r="JQ153" s="17"/>
      <c r="JR153" s="17"/>
      <c r="JS153" s="17"/>
      <c r="JT153" s="17"/>
      <c r="JU153" s="17"/>
      <c r="JV153" s="17"/>
      <c r="JW153" s="17"/>
      <c r="JX153" s="17"/>
      <c r="JY153" s="17"/>
      <c r="JZ153" s="17"/>
      <c r="KA153" s="17"/>
      <c r="KB153" s="17"/>
      <c r="KC153" s="17"/>
      <c r="KD153" s="17"/>
      <c r="KE153" s="17"/>
      <c r="KF153" s="17"/>
      <c r="KG153" s="17"/>
      <c r="KH153" s="17"/>
      <c r="KI153" s="17"/>
      <c r="KJ153" s="17"/>
      <c r="KK153" s="17"/>
      <c r="KL153" s="17"/>
      <c r="KM153" s="17"/>
      <c r="KN153" s="17"/>
      <c r="KO153" s="17"/>
      <c r="KP153" s="17"/>
      <c r="KQ153" s="17"/>
      <c r="KR153" s="17"/>
      <c r="KS153" s="17"/>
      <c r="KT153" s="17"/>
      <c r="KU153" s="17"/>
      <c r="KV153" s="17"/>
      <c r="KW153" s="17"/>
      <c r="KX153" s="17"/>
      <c r="KY153" s="17"/>
      <c r="KZ153" s="17"/>
      <c r="LA153" s="17"/>
      <c r="LB153" s="17"/>
      <c r="LC153" s="17"/>
      <c r="LD153" s="17"/>
      <c r="LE153" s="17"/>
      <c r="LF153" s="17"/>
      <c r="LG153" s="17"/>
      <c r="LH153" s="17"/>
      <c r="LI153" s="17"/>
      <c r="LJ153" s="17"/>
      <c r="LK153" s="17"/>
      <c r="LL153" s="17"/>
      <c r="LM153" s="17"/>
      <c r="LN153" s="17"/>
      <c r="LO153" s="17"/>
      <c r="LP153" s="17"/>
      <c r="LQ153" s="17"/>
      <c r="LR153" s="17"/>
      <c r="LS153" s="17"/>
      <c r="LT153" s="17"/>
      <c r="LU153" s="17"/>
      <c r="LV153" s="17"/>
      <c r="LW153" s="17"/>
      <c r="LX153" s="17"/>
      <c r="LY153" s="17"/>
      <c r="LZ153" s="17"/>
      <c r="MA153" s="17"/>
      <c r="MB153" s="17"/>
      <c r="MC153" s="17"/>
      <c r="MD153" s="17"/>
      <c r="ME153" s="17"/>
      <c r="MF153" s="17"/>
      <c r="MG153" s="17"/>
      <c r="MH153" s="17"/>
      <c r="MI153" s="17"/>
      <c r="MJ153" s="17"/>
      <c r="MK153" s="17"/>
      <c r="ML153" s="17"/>
      <c r="MM153" s="17"/>
      <c r="MN153" s="17"/>
      <c r="MO153" s="17"/>
      <c r="MP153" s="17"/>
      <c r="MQ153" s="17"/>
      <c r="MR153" s="17"/>
      <c r="MS153" s="17"/>
      <c r="MT153" s="17"/>
      <c r="MU153" s="17"/>
      <c r="MV153" s="17"/>
      <c r="MW153" s="17"/>
      <c r="MX153" s="17"/>
      <c r="MY153" s="17"/>
      <c r="MZ153" s="17"/>
      <c r="NA153" s="17"/>
      <c r="NB153" s="17"/>
      <c r="NC153" s="17"/>
      <c r="ND153" s="17"/>
      <c r="NE153" s="17"/>
      <c r="NF153" s="17"/>
      <c r="NG153" s="17"/>
      <c r="NH153" s="17"/>
      <c r="NI153" s="17"/>
      <c r="NJ153" s="17"/>
      <c r="NK153" s="17"/>
      <c r="NL153" s="17"/>
      <c r="NM153" s="17"/>
      <c r="NN153" s="17"/>
      <c r="NO153" s="17"/>
      <c r="NP153" s="17"/>
      <c r="NQ153" s="17"/>
      <c r="NR153" s="17"/>
      <c r="NS153" s="17"/>
      <c r="NT153" s="17"/>
      <c r="NU153" s="17"/>
      <c r="NV153" s="17"/>
      <c r="NW153" s="17"/>
      <c r="NX153" s="17"/>
      <c r="NY153" s="17"/>
      <c r="NZ153" s="17"/>
      <c r="OA153" s="17"/>
      <c r="OB153" s="17"/>
      <c r="OC153" s="17"/>
      <c r="OD153" s="17"/>
      <c r="OE153" s="17"/>
      <c r="OF153" s="17"/>
      <c r="OG153" s="17"/>
      <c r="OH153" s="17"/>
      <c r="OI153" s="17"/>
      <c r="OJ153" s="17"/>
      <c r="OK153" s="17"/>
      <c r="OL153" s="17"/>
      <c r="OM153" s="17"/>
      <c r="ON153" s="17"/>
      <c r="OO153" s="17"/>
      <c r="OP153" s="17"/>
      <c r="OQ153" s="17"/>
      <c r="OR153" s="17"/>
      <c r="OS153" s="17"/>
      <c r="OT153" s="17"/>
      <c r="OU153" s="17"/>
      <c r="OV153" s="17"/>
      <c r="OW153" s="17"/>
      <c r="OX153" s="17"/>
      <c r="OY153" s="17"/>
      <c r="OZ153" s="17"/>
      <c r="PA153" s="17"/>
      <c r="PB153" s="17"/>
      <c r="PC153" s="17"/>
      <c r="PD153" s="17"/>
      <c r="PE153" s="17"/>
      <c r="PF153" s="17"/>
      <c r="PG153" s="17"/>
      <c r="PH153" s="17"/>
      <c r="PI153" s="17"/>
      <c r="PJ153" s="17"/>
      <c r="PK153" s="17"/>
      <c r="PL153" s="17"/>
      <c r="PM153" s="17"/>
      <c r="PN153" s="17"/>
      <c r="PO153" s="17"/>
      <c r="PP153" s="17"/>
      <c r="PQ153" s="17"/>
      <c r="PR153" s="17"/>
      <c r="PS153" s="17"/>
      <c r="PT153" s="17"/>
      <c r="PU153" s="17"/>
      <c r="PV153" s="17"/>
      <c r="PW153" s="17"/>
      <c r="PX153" s="17"/>
      <c r="PY153" s="17"/>
      <c r="PZ153" s="17"/>
      <c r="QA153" s="17"/>
      <c r="QB153" s="17"/>
      <c r="QC153" s="17"/>
      <c r="QD153" s="17"/>
      <c r="QE153" s="17"/>
      <c r="QF153" s="17"/>
      <c r="QG153" s="17"/>
      <c r="QH153" s="17"/>
      <c r="QI153" s="17"/>
      <c r="QJ153" s="17"/>
      <c r="QK153" s="17"/>
      <c r="QL153" s="17"/>
      <c r="QM153" s="17"/>
      <c r="QN153" s="17"/>
      <c r="QO153" s="17"/>
      <c r="QP153" s="17"/>
      <c r="QQ153" s="17"/>
      <c r="QR153" s="17"/>
      <c r="QS153" s="17"/>
      <c r="QT153" s="17"/>
      <c r="QU153" s="17"/>
      <c r="QV153" s="17"/>
      <c r="QW153" s="17"/>
      <c r="QX153" s="17"/>
      <c r="QY153" s="17"/>
      <c r="QZ153" s="17"/>
      <c r="RA153" s="17"/>
      <c r="RB153" s="17"/>
      <c r="RC153" s="17"/>
      <c r="RD153" s="17"/>
      <c r="RE153" s="17"/>
      <c r="RF153" s="17"/>
      <c r="RG153" s="17"/>
      <c r="RH153" s="17"/>
      <c r="RI153" s="17"/>
      <c r="RJ153" s="17"/>
      <c r="RK153" s="17"/>
      <c r="RL153" s="17"/>
      <c r="RM153" s="17"/>
      <c r="RN153" s="17"/>
      <c r="RO153" s="17"/>
      <c r="RP153" s="17"/>
      <c r="RQ153" s="17"/>
      <c r="RR153" s="17"/>
      <c r="RS153" s="17"/>
      <c r="RT153" s="17"/>
      <c r="RU153" s="17"/>
      <c r="RV153" s="17"/>
      <c r="RW153" s="17"/>
      <c r="RX153" s="17"/>
      <c r="RY153" s="17"/>
      <c r="RZ153" s="17"/>
      <c r="SA153" s="17"/>
      <c r="SB153" s="17"/>
      <c r="SC153" s="17"/>
      <c r="SD153" s="17"/>
      <c r="SE153" s="17"/>
      <c r="SF153" s="17"/>
      <c r="SG153" s="17"/>
      <c r="SH153" s="17"/>
      <c r="SI153" s="17"/>
      <c r="SJ153" s="17"/>
      <c r="SK153" s="17"/>
      <c r="SL153" s="17"/>
      <c r="SM153" s="17"/>
      <c r="SN153" s="17"/>
      <c r="SO153" s="17"/>
      <c r="SP153" s="17"/>
      <c r="SQ153" s="17"/>
      <c r="SR153" s="17"/>
      <c r="SS153" s="17"/>
      <c r="ST153" s="17"/>
      <c r="SU153" s="17"/>
      <c r="SV153" s="17"/>
      <c r="SW153" s="17"/>
      <c r="SX153" s="17"/>
      <c r="SY153" s="17"/>
      <c r="SZ153" s="17"/>
      <c r="TA153" s="17"/>
      <c r="TB153" s="17"/>
      <c r="TC153" s="17"/>
      <c r="TD153" s="17"/>
      <c r="TE153" s="17"/>
      <c r="TF153" s="17"/>
      <c r="TG153" s="17"/>
      <c r="TH153" s="17"/>
      <c r="TI153" s="17"/>
      <c r="TJ153" s="17"/>
      <c r="TK153" s="17"/>
      <c r="TL153" s="17"/>
      <c r="TM153" s="17"/>
      <c r="TN153" s="17"/>
      <c r="TO153" s="17"/>
      <c r="TP153" s="17"/>
      <c r="TQ153" s="17"/>
      <c r="TR153" s="17"/>
      <c r="TS153" s="17"/>
      <c r="TT153" s="17"/>
      <c r="TU153" s="17"/>
      <c r="TV153" s="17"/>
      <c r="TW153" s="17"/>
      <c r="TX153" s="17"/>
      <c r="TY153" s="17"/>
      <c r="TZ153" s="17"/>
      <c r="UA153" s="17"/>
      <c r="UB153" s="17"/>
      <c r="UC153" s="17"/>
      <c r="UD153" s="17"/>
      <c r="UE153" s="17"/>
      <c r="UF153" s="17"/>
      <c r="UG153" s="17"/>
      <c r="UH153" s="17"/>
      <c r="UI153" s="17"/>
      <c r="UJ153" s="17"/>
      <c r="UK153" s="17"/>
      <c r="UL153" s="17"/>
      <c r="UM153" s="17"/>
      <c r="UN153" s="17"/>
      <c r="UO153" s="17"/>
      <c r="UP153" s="17"/>
      <c r="UQ153" s="17"/>
      <c r="UR153" s="17"/>
      <c r="US153" s="17"/>
      <c r="UT153" s="17"/>
      <c r="UU153" s="17"/>
      <c r="UV153" s="17"/>
      <c r="UW153" s="17"/>
      <c r="UX153" s="17"/>
      <c r="UY153" s="17"/>
      <c r="UZ153" s="17"/>
      <c r="VA153" s="17"/>
      <c r="VB153" s="17"/>
      <c r="VC153" s="17"/>
      <c r="VD153" s="17"/>
      <c r="VE153" s="17"/>
      <c r="VF153" s="17"/>
      <c r="VG153" s="17"/>
      <c r="VH153" s="17"/>
      <c r="VI153" s="17"/>
      <c r="VJ153" s="17"/>
      <c r="VK153" s="17"/>
      <c r="VL153" s="17"/>
      <c r="VM153" s="17"/>
      <c r="VN153" s="17"/>
      <c r="VO153" s="17"/>
      <c r="VP153" s="17"/>
      <c r="VQ153" s="17"/>
      <c r="VR153" s="17"/>
      <c r="VS153" s="17"/>
      <c r="VT153" s="17"/>
      <c r="VU153" s="17"/>
      <c r="VV153" s="17"/>
      <c r="VW153" s="17"/>
      <c r="VX153" s="17"/>
      <c r="VY153" s="17"/>
      <c r="VZ153" s="17"/>
      <c r="WA153" s="17"/>
      <c r="WB153" s="17"/>
      <c r="WC153" s="17"/>
      <c r="WD153" s="17"/>
      <c r="WE153" s="17"/>
      <c r="WF153" s="17"/>
      <c r="WG153" s="17"/>
      <c r="WH153" s="17"/>
      <c r="WI153" s="17"/>
      <c r="WJ153" s="17"/>
      <c r="WK153" s="17"/>
      <c r="WL153" s="17"/>
      <c r="WM153" s="17"/>
      <c r="WN153" s="17"/>
      <c r="WO153" s="17"/>
      <c r="WP153" s="17"/>
      <c r="WQ153" s="17"/>
      <c r="WR153" s="17"/>
      <c r="WS153" s="17"/>
      <c r="WT153" s="17"/>
      <c r="WU153" s="17"/>
      <c r="WV153" s="17"/>
      <c r="WW153" s="17"/>
      <c r="WX153" s="17"/>
      <c r="WY153" s="17"/>
      <c r="WZ153" s="17"/>
      <c r="XA153" s="17"/>
      <c r="XB153" s="17"/>
      <c r="XC153" s="17"/>
      <c r="XD153" s="17"/>
      <c r="XE153" s="17"/>
      <c r="XF153" s="17"/>
      <c r="XG153" s="17"/>
      <c r="XH153" s="17"/>
      <c r="XI153" s="17"/>
      <c r="XJ153" s="17"/>
      <c r="XK153" s="17"/>
      <c r="XL153" s="17"/>
      <c r="XM153" s="17"/>
      <c r="XN153" s="17"/>
      <c r="XO153" s="17"/>
      <c r="XP153" s="17"/>
      <c r="XQ153" s="17"/>
      <c r="XR153" s="17"/>
      <c r="XS153" s="17"/>
      <c r="XT153" s="17"/>
      <c r="XU153" s="17"/>
      <c r="XV153" s="17"/>
      <c r="XW153" s="17"/>
      <c r="XX153" s="17"/>
      <c r="XY153" s="17"/>
      <c r="XZ153" s="17"/>
      <c r="YA153" s="17"/>
      <c r="YB153" s="17"/>
      <c r="YC153" s="17"/>
      <c r="YD153" s="17"/>
      <c r="YE153" s="17"/>
      <c r="YF153" s="17"/>
      <c r="YG153" s="17"/>
      <c r="YH153" s="17"/>
      <c r="YI153" s="17"/>
      <c r="YJ153" s="17"/>
      <c r="YK153" s="17"/>
      <c r="YL153" s="17"/>
      <c r="YM153" s="17"/>
      <c r="YN153" s="17"/>
      <c r="YO153" s="17"/>
      <c r="YP153" s="17"/>
      <c r="YQ153" s="17"/>
      <c r="YR153" s="17"/>
      <c r="YS153" s="17"/>
      <c r="YT153" s="17"/>
      <c r="YU153" s="17"/>
      <c r="YV153" s="17"/>
      <c r="YW153" s="17"/>
      <c r="YX153" s="17"/>
      <c r="YY153" s="17"/>
      <c r="YZ153" s="17"/>
      <c r="ZA153" s="17"/>
      <c r="ZB153" s="17"/>
      <c r="ZC153" s="17"/>
      <c r="ZD153" s="17"/>
      <c r="ZE153" s="17"/>
      <c r="ZF153" s="17"/>
      <c r="ZG153" s="17"/>
      <c r="ZH153" s="17"/>
      <c r="ZI153" s="17"/>
      <c r="ZJ153" s="17"/>
      <c r="ZK153" s="17"/>
      <c r="ZL153" s="17"/>
      <c r="ZM153" s="17"/>
      <c r="ZN153" s="17"/>
      <c r="ZO153" s="17"/>
      <c r="ZP153" s="17"/>
      <c r="ZQ153" s="17"/>
      <c r="ZR153" s="17"/>
      <c r="ZS153" s="17"/>
      <c r="ZT153" s="17"/>
      <c r="ZU153" s="17"/>
      <c r="ZV153" s="17"/>
      <c r="ZW153" s="17"/>
      <c r="ZX153" s="17"/>
      <c r="ZY153" s="17"/>
      <c r="ZZ153" s="17"/>
      <c r="AAA153" s="17"/>
      <c r="AAB153" s="17"/>
      <c r="AAC153" s="17"/>
      <c r="AAD153" s="17"/>
      <c r="AAE153" s="17"/>
      <c r="AAF153" s="17"/>
      <c r="AAG153" s="17"/>
      <c r="AAH153" s="17"/>
      <c r="AAI153" s="17"/>
      <c r="AAJ153" s="17"/>
      <c r="AAK153" s="17"/>
      <c r="AAL153" s="17"/>
      <c r="AAM153" s="17"/>
      <c r="AAN153" s="17"/>
      <c r="AAO153" s="17"/>
      <c r="AAP153" s="17"/>
      <c r="AAQ153" s="17"/>
      <c r="AAR153" s="17"/>
      <c r="AAS153" s="17"/>
      <c r="AAT153" s="17"/>
      <c r="AAU153" s="17"/>
      <c r="AAV153" s="17"/>
      <c r="AAW153" s="17"/>
      <c r="AAX153" s="17"/>
      <c r="AAY153" s="17"/>
      <c r="AAZ153" s="17"/>
      <c r="ABA153" s="17"/>
      <c r="ABB153" s="17"/>
      <c r="ABC153" s="17"/>
      <c r="ABD153" s="17"/>
      <c r="ABE153" s="17"/>
      <c r="ABF153" s="17"/>
      <c r="ABG153" s="17"/>
      <c r="ABH153" s="17"/>
      <c r="ABI153" s="17"/>
      <c r="ABJ153" s="17"/>
      <c r="ABK153" s="17"/>
      <c r="ABL153" s="17"/>
      <c r="ABM153" s="17"/>
      <c r="ABN153" s="17"/>
      <c r="ABO153" s="17"/>
      <c r="ABP153" s="17"/>
      <c r="ABQ153" s="17"/>
      <c r="ABR153" s="17"/>
      <c r="ABS153" s="17"/>
      <c r="ABT153" s="17"/>
      <c r="ABU153" s="17"/>
      <c r="ABV153" s="17"/>
      <c r="ABW153" s="17"/>
      <c r="ABX153" s="17"/>
      <c r="ABY153" s="17"/>
      <c r="ABZ153" s="17"/>
      <c r="ACA153" s="17"/>
      <c r="ACB153" s="17"/>
      <c r="ACC153" s="17"/>
      <c r="ACD153" s="17"/>
      <c r="ACE153" s="17"/>
      <c r="ACF153" s="17"/>
      <c r="ACG153" s="17"/>
      <c r="ACH153" s="17"/>
      <c r="ACI153" s="17"/>
      <c r="ACJ153" s="17"/>
      <c r="ACK153" s="17"/>
      <c r="ACL153" s="17"/>
      <c r="ACM153" s="17"/>
      <c r="ACN153" s="17"/>
      <c r="ACO153" s="17"/>
      <c r="ACP153" s="17"/>
      <c r="ACQ153" s="17"/>
      <c r="ACR153" s="17"/>
      <c r="ACS153" s="17"/>
      <c r="ACT153" s="17"/>
      <c r="ACU153" s="17"/>
      <c r="ACV153" s="17"/>
      <c r="ACW153" s="17"/>
      <c r="ACX153" s="17"/>
      <c r="ACY153" s="17"/>
      <c r="ACZ153" s="17"/>
      <c r="ADA153" s="17"/>
      <c r="ADB153" s="17"/>
      <c r="ADC153" s="17"/>
      <c r="ADD153" s="17"/>
      <c r="ADE153" s="17"/>
      <c r="ADF153" s="17"/>
      <c r="ADG153" s="17"/>
      <c r="ADH153" s="17"/>
      <c r="ADI153" s="17"/>
      <c r="ADJ153" s="17"/>
      <c r="ADK153" s="17"/>
      <c r="ADL153" s="17"/>
      <c r="ADM153" s="17"/>
      <c r="ADN153" s="17"/>
      <c r="ADO153" s="17"/>
      <c r="ADP153" s="17"/>
      <c r="ADQ153" s="17"/>
      <c r="ADR153" s="17"/>
      <c r="ADS153" s="17"/>
      <c r="ADT153" s="17"/>
      <c r="ADU153" s="17"/>
      <c r="ADV153" s="17"/>
      <c r="ADW153" s="17"/>
      <c r="ADX153" s="17"/>
      <c r="ADY153" s="17"/>
      <c r="ADZ153" s="17"/>
      <c r="AEA153" s="17"/>
      <c r="AEB153" s="17"/>
      <c r="AEC153" s="17"/>
      <c r="AED153" s="17"/>
      <c r="AEE153" s="17"/>
      <c r="AEF153" s="17"/>
      <c r="AEG153" s="17"/>
      <c r="AEH153" s="17"/>
      <c r="AEI153" s="17"/>
      <c r="AEJ153" s="17"/>
      <c r="AEK153" s="17"/>
      <c r="AEL153" s="17"/>
      <c r="AEM153" s="17"/>
      <c r="AEN153" s="17"/>
      <c r="AEO153" s="17"/>
      <c r="AEP153" s="17"/>
      <c r="AEQ153" s="17"/>
      <c r="AER153" s="17"/>
      <c r="AES153" s="17"/>
      <c r="AET153" s="17"/>
      <c r="AEU153" s="17"/>
      <c r="AEV153" s="17"/>
      <c r="AEW153" s="17"/>
      <c r="AEX153" s="17"/>
      <c r="AEY153" s="17"/>
      <c r="AEZ153" s="17"/>
      <c r="AFA153" s="17"/>
      <c r="AFB153" s="17"/>
      <c r="AFC153" s="17"/>
      <c r="AFD153" s="17"/>
      <c r="AFE153" s="17"/>
      <c r="AFF153" s="17"/>
      <c r="AFG153" s="17"/>
      <c r="AFH153" s="17"/>
      <c r="AFI153" s="17"/>
      <c r="AFJ153" s="17"/>
      <c r="AFK153" s="17"/>
      <c r="AFL153" s="17"/>
      <c r="AFM153" s="17"/>
      <c r="AFN153" s="17"/>
      <c r="AFO153" s="17"/>
      <c r="AFP153" s="17"/>
      <c r="AFQ153" s="17"/>
      <c r="AFR153" s="17"/>
      <c r="AFS153" s="17"/>
      <c r="AFT153" s="17"/>
      <c r="AFU153" s="17"/>
      <c r="AFV153" s="17"/>
      <c r="AFW153" s="17"/>
      <c r="AFX153" s="17"/>
      <c r="AFY153" s="17"/>
      <c r="AFZ153" s="17"/>
      <c r="AGA153" s="17"/>
      <c r="AGB153" s="17"/>
      <c r="AGC153" s="17"/>
      <c r="AGD153" s="17"/>
      <c r="AGE153" s="17"/>
      <c r="AGF153" s="17"/>
      <c r="AGG153" s="17"/>
      <c r="AGH153" s="17"/>
      <c r="AGI153" s="17"/>
      <c r="AGJ153" s="17"/>
      <c r="AGK153" s="17"/>
      <c r="AGL153" s="17"/>
      <c r="AGM153" s="17"/>
      <c r="AGN153" s="17"/>
      <c r="AGO153" s="17"/>
      <c r="AGP153" s="17"/>
      <c r="AGQ153" s="17"/>
      <c r="AGR153" s="17"/>
      <c r="AGS153" s="17"/>
      <c r="AGT153" s="17"/>
      <c r="AGU153" s="17"/>
      <c r="AGV153" s="17"/>
      <c r="AGW153" s="17"/>
      <c r="AGX153" s="17"/>
      <c r="AGY153" s="17"/>
      <c r="AGZ153" s="17"/>
      <c r="AHA153" s="17"/>
      <c r="AHB153" s="17"/>
      <c r="AHC153" s="17"/>
      <c r="AHD153" s="17"/>
      <c r="AHE153" s="17"/>
      <c r="AHF153" s="17"/>
      <c r="AHG153" s="17"/>
      <c r="AHH153" s="17"/>
      <c r="AHI153" s="17"/>
      <c r="AHJ153" s="17"/>
      <c r="AHK153" s="17"/>
      <c r="AHL153" s="17"/>
      <c r="AHM153" s="17"/>
      <c r="AHN153" s="17"/>
      <c r="AHO153" s="17"/>
      <c r="AHP153" s="17"/>
      <c r="AHQ153" s="17"/>
      <c r="AHR153" s="17"/>
      <c r="AHS153" s="17"/>
      <c r="AHT153" s="17"/>
      <c r="AHU153" s="17"/>
      <c r="AHV153" s="17"/>
      <c r="AHW153" s="17"/>
      <c r="AHX153" s="17"/>
      <c r="AHY153" s="17"/>
      <c r="AHZ153" s="17"/>
      <c r="AIA153" s="17"/>
      <c r="AIB153" s="17"/>
      <c r="AIC153" s="17"/>
      <c r="AID153" s="17"/>
      <c r="AIE153" s="17"/>
      <c r="AIF153" s="17"/>
      <c r="AIG153" s="17"/>
      <c r="AIH153" s="17"/>
      <c r="AII153" s="17"/>
      <c r="AIJ153" s="17"/>
      <c r="AIK153" s="17"/>
      <c r="AIL153" s="17"/>
      <c r="AIM153" s="17"/>
      <c r="AIN153" s="17"/>
      <c r="AIO153" s="17"/>
      <c r="AIP153" s="17"/>
      <c r="AIQ153" s="17"/>
      <c r="AIR153" s="17"/>
      <c r="AIS153" s="17"/>
      <c r="AIT153" s="17"/>
      <c r="AIU153" s="17"/>
      <c r="AIV153" s="17"/>
      <c r="AIW153" s="17"/>
      <c r="AIX153" s="17"/>
      <c r="AIY153" s="17"/>
      <c r="AIZ153" s="17"/>
      <c r="AJA153" s="17"/>
      <c r="AJB153" s="17"/>
      <c r="AJC153" s="17"/>
      <c r="AJD153" s="17"/>
      <c r="AJE153" s="17"/>
      <c r="AJF153" s="17"/>
      <c r="AJG153" s="17"/>
      <c r="AJH153" s="17"/>
      <c r="AJI153" s="17"/>
      <c r="AJJ153" s="17"/>
      <c r="AJK153" s="17"/>
      <c r="AJL153" s="17"/>
      <c r="AJM153" s="17"/>
      <c r="AJN153" s="17"/>
      <c r="AJO153" s="17"/>
      <c r="AJP153" s="17"/>
      <c r="AJQ153" s="17"/>
      <c r="AJR153" s="17"/>
      <c r="AJS153" s="17"/>
      <c r="AJT153" s="17"/>
      <c r="AJU153" s="17"/>
      <c r="AJV153" s="17"/>
      <c r="AJW153" s="17"/>
      <c r="AJX153" s="17"/>
      <c r="AJY153" s="17"/>
      <c r="AJZ153" s="17"/>
      <c r="AKA153" s="17"/>
      <c r="AKB153" s="17"/>
      <c r="AKC153" s="17"/>
      <c r="AKD153" s="17"/>
      <c r="AKE153" s="17"/>
      <c r="AKF153" s="17"/>
      <c r="AKG153" s="17"/>
      <c r="AKH153" s="17"/>
      <c r="AKI153" s="17"/>
      <c r="AKJ153" s="17"/>
      <c r="AKK153" s="17"/>
      <c r="AKL153" s="17"/>
      <c r="AKM153" s="17"/>
      <c r="AKN153" s="17"/>
      <c r="AKO153" s="17"/>
      <c r="AKP153" s="17"/>
      <c r="AKQ153" s="17"/>
      <c r="AKR153" s="17"/>
      <c r="AKS153" s="17"/>
      <c r="AKT153" s="17"/>
      <c r="AKU153" s="17"/>
      <c r="AKV153" s="17"/>
      <c r="AKW153" s="17"/>
      <c r="AKX153" s="17"/>
      <c r="AKY153" s="17"/>
      <c r="AKZ153" s="17"/>
      <c r="ALA153" s="17"/>
      <c r="ALB153" s="17"/>
      <c r="ALC153" s="17"/>
      <c r="ALD153" s="17"/>
      <c r="ALE153" s="17"/>
      <c r="ALF153" s="17"/>
      <c r="ALG153" s="17"/>
      <c r="ALH153" s="17"/>
      <c r="ALI153" s="17"/>
      <c r="ALJ153" s="17"/>
      <c r="ALK153" s="17"/>
      <c r="ALL153" s="17"/>
      <c r="ALM153" s="17"/>
      <c r="ALN153" s="17"/>
      <c r="ALO153" s="17"/>
      <c r="ALP153" s="17"/>
      <c r="ALQ153" s="17"/>
      <c r="ALR153" s="17"/>
      <c r="ALS153" s="17"/>
      <c r="ALT153" s="17"/>
      <c r="ALU153" s="17"/>
      <c r="ALV153" s="17"/>
      <c r="ALW153" s="17"/>
      <c r="ALX153" s="17"/>
      <c r="ALY153" s="17"/>
      <c r="ALZ153" s="17"/>
      <c r="AMA153" s="17"/>
      <c r="AMB153" s="17"/>
      <c r="AMC153" s="17"/>
      <c r="AMD153" s="17"/>
      <c r="AME153" s="17"/>
      <c r="AMF153" s="17"/>
      <c r="AMG153" s="17"/>
      <c r="AMH153" s="17"/>
      <c r="AMI153" s="17"/>
      <c r="AMJ153" s="17"/>
      <c r="AMK153" s="17"/>
      <c r="AML153" s="17"/>
      <c r="AMM153" s="17"/>
      <c r="AMN153" s="17"/>
      <c r="AMO153" s="17"/>
      <c r="AMP153" s="17"/>
      <c r="AMQ153" s="17"/>
      <c r="AMR153" s="17"/>
      <c r="AMS153" s="17"/>
      <c r="AMT153" s="17"/>
      <c r="AMU153" s="17"/>
      <c r="AMV153" s="17"/>
      <c r="AMW153" s="17"/>
      <c r="AMX153" s="17"/>
      <c r="AMY153" s="17"/>
      <c r="AMZ153" s="17"/>
      <c r="ANA153" s="17"/>
      <c r="ANB153" s="17"/>
      <c r="ANC153" s="17"/>
      <c r="AND153" s="17"/>
      <c r="ANE153" s="17"/>
      <c r="ANF153" s="17"/>
      <c r="ANG153" s="17"/>
      <c r="ANH153" s="17"/>
      <c r="ANI153" s="17"/>
      <c r="ANJ153" s="17"/>
      <c r="ANK153" s="17"/>
      <c r="ANL153" s="17"/>
      <c r="ANM153" s="17"/>
      <c r="ANN153" s="17"/>
      <c r="ANO153" s="17"/>
      <c r="ANP153" s="17"/>
      <c r="ANQ153" s="17"/>
      <c r="ANR153" s="17"/>
      <c r="ANS153" s="17"/>
      <c r="ANT153" s="17"/>
      <c r="ANU153" s="17"/>
      <c r="ANV153" s="17"/>
      <c r="ANW153" s="17"/>
      <c r="ANX153" s="17"/>
      <c r="ANY153" s="17"/>
      <c r="ANZ153" s="17"/>
      <c r="AOA153" s="17"/>
      <c r="AOB153" s="17"/>
      <c r="AOC153" s="17"/>
      <c r="AOD153" s="17"/>
      <c r="AOE153" s="17"/>
      <c r="AOF153" s="17"/>
      <c r="AOG153" s="17"/>
      <c r="AOH153" s="17"/>
      <c r="AOI153" s="17"/>
      <c r="AOJ153" s="17"/>
      <c r="AOK153" s="17"/>
      <c r="AOL153" s="17"/>
      <c r="AOM153" s="17"/>
      <c r="AON153" s="17"/>
      <c r="AOO153" s="17"/>
      <c r="AOP153" s="17"/>
      <c r="AOQ153" s="17"/>
      <c r="AOR153" s="17"/>
      <c r="AOS153" s="17"/>
      <c r="AOT153" s="17"/>
      <c r="AOU153" s="17"/>
      <c r="AOV153" s="17"/>
      <c r="AOW153" s="17"/>
      <c r="AOX153" s="17"/>
      <c r="AOY153" s="17"/>
      <c r="AOZ153" s="17"/>
      <c r="APA153" s="17"/>
      <c r="APB153" s="17"/>
      <c r="APC153" s="17"/>
      <c r="APD153" s="17"/>
      <c r="APE153" s="17"/>
      <c r="APF153" s="17"/>
      <c r="APG153" s="17"/>
      <c r="APH153" s="17"/>
      <c r="API153" s="17"/>
      <c r="APJ153" s="17"/>
      <c r="APK153" s="17"/>
      <c r="APL153" s="17"/>
      <c r="APM153" s="17"/>
      <c r="APN153" s="17"/>
      <c r="APO153" s="17"/>
      <c r="APP153" s="17"/>
      <c r="APQ153" s="17"/>
      <c r="APR153" s="17"/>
      <c r="APS153" s="17"/>
      <c r="APT153" s="17"/>
      <c r="APU153" s="17"/>
      <c r="APV153" s="17"/>
      <c r="APW153" s="17"/>
      <c r="APX153" s="17"/>
      <c r="APY153" s="17"/>
      <c r="APZ153" s="17"/>
      <c r="AQA153" s="17"/>
      <c r="AQB153" s="17"/>
      <c r="AQC153" s="17"/>
      <c r="AQD153" s="17"/>
      <c r="AQE153" s="17"/>
      <c r="AQF153" s="17"/>
      <c r="AQG153" s="17"/>
      <c r="AQH153" s="17"/>
      <c r="AQI153" s="17"/>
      <c r="AQJ153" s="17"/>
      <c r="AQK153" s="17"/>
      <c r="AQL153" s="17"/>
      <c r="AQM153" s="17"/>
      <c r="AQN153" s="17"/>
      <c r="AQO153" s="17"/>
      <c r="AQP153" s="17"/>
      <c r="AQQ153" s="17"/>
      <c r="AQR153" s="17"/>
      <c r="AQS153" s="17"/>
      <c r="AQT153" s="17"/>
      <c r="AQU153" s="17"/>
      <c r="AQV153" s="17"/>
      <c r="AQW153" s="17"/>
      <c r="AQX153" s="17"/>
      <c r="AQY153" s="17"/>
      <c r="AQZ153" s="17"/>
      <c r="ARA153" s="17"/>
      <c r="ARB153" s="17"/>
      <c r="ARC153" s="17"/>
      <c r="ARD153" s="17"/>
      <c r="ARE153" s="17"/>
      <c r="ARF153" s="17"/>
      <c r="ARG153" s="17"/>
      <c r="ARH153" s="17"/>
      <c r="ARI153" s="17"/>
      <c r="ARJ153" s="17"/>
      <c r="ARK153" s="17"/>
      <c r="ARL153" s="17"/>
      <c r="ARM153" s="17"/>
      <c r="ARN153" s="17"/>
      <c r="ARO153" s="17"/>
      <c r="ARP153" s="17"/>
      <c r="ARQ153" s="17"/>
      <c r="ARR153" s="17"/>
      <c r="ARS153" s="17"/>
      <c r="ART153" s="17"/>
      <c r="ARU153" s="17"/>
      <c r="ARV153" s="17"/>
      <c r="ARW153" s="17"/>
      <c r="ARX153" s="17"/>
      <c r="ARY153" s="17"/>
      <c r="ARZ153" s="17"/>
      <c r="ASA153" s="17"/>
      <c r="ASB153" s="17"/>
      <c r="ASC153" s="17"/>
      <c r="ASD153" s="17"/>
      <c r="ASE153" s="17"/>
      <c r="ASF153" s="17"/>
      <c r="ASG153" s="17"/>
      <c r="ASH153" s="17"/>
      <c r="ASI153" s="17"/>
      <c r="ASJ153" s="17"/>
      <c r="ASK153" s="17"/>
      <c r="ASL153" s="17"/>
      <c r="ASM153" s="17"/>
      <c r="ASN153" s="17"/>
      <c r="ASO153" s="17"/>
      <c r="ASP153" s="17"/>
      <c r="ASQ153" s="17"/>
      <c r="ASR153" s="17"/>
      <c r="ASS153" s="17"/>
      <c r="AST153" s="17"/>
      <c r="ASU153" s="17"/>
      <c r="ASV153" s="17"/>
      <c r="ASW153" s="17"/>
      <c r="ASX153" s="17"/>
      <c r="ASY153" s="17"/>
      <c r="ASZ153" s="17"/>
      <c r="ATA153" s="17"/>
      <c r="ATB153" s="17"/>
      <c r="ATC153" s="17"/>
      <c r="ATD153" s="17"/>
      <c r="ATE153" s="17"/>
      <c r="ATF153" s="17"/>
      <c r="ATG153" s="17"/>
      <c r="ATH153" s="17"/>
      <c r="ATI153" s="17"/>
      <c r="ATJ153" s="17"/>
      <c r="ATK153" s="17"/>
      <c r="ATL153" s="17"/>
      <c r="ATM153" s="17"/>
      <c r="ATN153" s="17"/>
      <c r="ATO153" s="17"/>
      <c r="ATP153" s="17"/>
      <c r="ATQ153" s="17"/>
      <c r="ATR153" s="17"/>
      <c r="ATS153" s="17"/>
      <c r="ATT153" s="17"/>
      <c r="ATU153" s="17"/>
      <c r="ATV153" s="17"/>
      <c r="ATW153" s="17"/>
      <c r="ATX153" s="17"/>
      <c r="ATY153" s="17"/>
      <c r="ATZ153" s="17"/>
      <c r="AUA153" s="17"/>
      <c r="AUB153" s="17"/>
      <c r="AUC153" s="17"/>
      <c r="AUD153" s="17"/>
      <c r="AUE153" s="17"/>
      <c r="AUF153" s="17"/>
      <c r="AUG153" s="17"/>
      <c r="AUH153" s="17"/>
      <c r="AUI153" s="17"/>
      <c r="AUJ153" s="17"/>
      <c r="AUK153" s="17"/>
      <c r="AUL153" s="17"/>
      <c r="AUM153" s="17"/>
      <c r="AUN153" s="17"/>
      <c r="AUO153" s="17"/>
      <c r="AUP153" s="17"/>
      <c r="AUQ153" s="17"/>
      <c r="AUR153" s="17"/>
      <c r="AUS153" s="17"/>
      <c r="AUT153" s="17"/>
      <c r="AUU153" s="17"/>
      <c r="AUV153" s="17"/>
      <c r="AUW153" s="17"/>
      <c r="AUX153" s="17"/>
      <c r="AUY153" s="17"/>
      <c r="AUZ153" s="17"/>
      <c r="AVA153" s="17"/>
      <c r="AVB153" s="17"/>
      <c r="AVC153" s="17"/>
      <c r="AVD153" s="17"/>
      <c r="AVE153" s="17"/>
      <c r="AVF153" s="17"/>
      <c r="AVG153" s="17"/>
      <c r="AVH153" s="17"/>
      <c r="AVI153" s="17"/>
      <c r="AVJ153" s="17"/>
      <c r="AVK153" s="17"/>
      <c r="AVL153" s="17"/>
      <c r="AVM153" s="17"/>
      <c r="AVN153" s="17"/>
      <c r="AVO153" s="17"/>
      <c r="AVP153" s="17"/>
      <c r="AVQ153" s="17"/>
      <c r="AVR153" s="17"/>
      <c r="AVS153" s="17"/>
      <c r="AVT153" s="17"/>
      <c r="AVU153" s="17"/>
      <c r="AVV153" s="17"/>
      <c r="AVW153" s="17"/>
      <c r="AVX153" s="17"/>
      <c r="AVY153" s="17"/>
      <c r="AVZ153" s="17"/>
      <c r="AWA153" s="17"/>
      <c r="AWB153" s="17"/>
      <c r="AWC153" s="17"/>
      <c r="AWD153" s="17"/>
      <c r="AWE153" s="17"/>
      <c r="AWF153" s="17"/>
      <c r="AWG153" s="17"/>
      <c r="AWH153" s="17"/>
      <c r="AWI153" s="17"/>
      <c r="AWJ153" s="17"/>
      <c r="AWK153" s="17"/>
      <c r="AWL153" s="17"/>
      <c r="AWM153" s="17"/>
      <c r="AWN153" s="17"/>
      <c r="AWO153" s="17"/>
      <c r="AWP153" s="17"/>
      <c r="AWQ153" s="17"/>
      <c r="AWR153" s="17"/>
      <c r="AWS153" s="17"/>
      <c r="AWT153" s="17"/>
      <c r="AWU153" s="17"/>
      <c r="AWV153" s="17"/>
      <c r="AWW153" s="17"/>
      <c r="AWX153" s="17"/>
      <c r="AWY153" s="17"/>
      <c r="AWZ153" s="17"/>
      <c r="AXA153" s="17"/>
      <c r="AXB153" s="17"/>
      <c r="AXC153" s="17"/>
      <c r="AXD153" s="17"/>
      <c r="AXE153" s="17"/>
      <c r="AXF153" s="17"/>
      <c r="AXG153" s="17"/>
      <c r="AXH153" s="17"/>
      <c r="AXI153" s="17"/>
      <c r="AXJ153" s="17"/>
      <c r="AXK153" s="17"/>
      <c r="AXL153" s="17"/>
      <c r="AXM153" s="17"/>
      <c r="AXN153" s="17"/>
      <c r="AXO153" s="17"/>
      <c r="AXP153" s="17"/>
      <c r="AXQ153" s="17"/>
      <c r="AXR153" s="17"/>
      <c r="AXS153" s="17"/>
      <c r="AXT153" s="17"/>
      <c r="AXU153" s="17"/>
      <c r="AXV153" s="17"/>
      <c r="AXW153" s="17"/>
      <c r="AXX153" s="17"/>
      <c r="AXY153" s="17"/>
      <c r="AXZ153" s="17"/>
      <c r="AYA153" s="17"/>
      <c r="AYB153" s="17"/>
      <c r="AYC153" s="17"/>
      <c r="AYD153" s="17"/>
      <c r="AYE153" s="17"/>
      <c r="AYF153" s="17"/>
      <c r="AYG153" s="17"/>
      <c r="AYH153" s="17"/>
      <c r="AYI153" s="17"/>
      <c r="AYJ153" s="17"/>
      <c r="AYK153" s="17"/>
      <c r="AYL153" s="17"/>
      <c r="AYM153" s="17"/>
      <c r="AYN153" s="17"/>
      <c r="AYO153" s="17"/>
      <c r="AYP153" s="17"/>
      <c r="AYQ153" s="17"/>
      <c r="AYR153" s="17"/>
      <c r="AYS153" s="17"/>
      <c r="AYT153" s="17"/>
      <c r="AYU153" s="17"/>
      <c r="AYV153" s="17"/>
      <c r="AYW153" s="17"/>
      <c r="AYX153" s="17"/>
      <c r="AYY153" s="17"/>
      <c r="AYZ153" s="17"/>
      <c r="AZA153" s="17"/>
      <c r="AZB153" s="17"/>
      <c r="AZC153" s="17"/>
      <c r="AZD153" s="17"/>
      <c r="AZE153" s="17"/>
      <c r="AZF153" s="17"/>
      <c r="AZG153" s="17"/>
      <c r="AZH153" s="17"/>
      <c r="AZI153" s="17"/>
      <c r="AZJ153" s="17"/>
      <c r="AZK153" s="17"/>
      <c r="AZL153" s="17"/>
      <c r="AZM153" s="17"/>
      <c r="AZN153" s="17"/>
      <c r="AZO153" s="17"/>
      <c r="AZP153" s="17"/>
      <c r="AZQ153" s="17"/>
      <c r="AZR153" s="17"/>
      <c r="AZS153" s="17"/>
      <c r="AZT153" s="17"/>
      <c r="AZU153" s="17"/>
      <c r="AZV153" s="17"/>
      <c r="AZW153" s="17"/>
      <c r="AZX153" s="17"/>
      <c r="AZY153" s="17"/>
      <c r="AZZ153" s="17"/>
      <c r="BAA153" s="17"/>
      <c r="BAB153" s="17"/>
      <c r="BAC153" s="17"/>
      <c r="BAD153" s="17"/>
      <c r="BAE153" s="17"/>
      <c r="BAF153" s="17"/>
      <c r="BAG153" s="17"/>
      <c r="BAH153" s="17"/>
      <c r="BAI153" s="17"/>
      <c r="BAJ153" s="17"/>
      <c r="BAK153" s="17"/>
      <c r="BAL153" s="17"/>
      <c r="BAM153" s="17"/>
      <c r="BAN153" s="17"/>
      <c r="BAO153" s="17"/>
      <c r="BAP153" s="17"/>
      <c r="BAQ153" s="17"/>
      <c r="BAR153" s="17"/>
      <c r="BAS153" s="17"/>
      <c r="BAT153" s="17"/>
      <c r="BAU153" s="17"/>
      <c r="BAV153" s="17"/>
      <c r="BAW153" s="17"/>
      <c r="BAX153" s="17"/>
      <c r="BAY153" s="17"/>
      <c r="BAZ153" s="17"/>
      <c r="BBA153" s="17"/>
      <c r="BBB153" s="17"/>
      <c r="BBC153" s="17"/>
      <c r="BBD153" s="17"/>
      <c r="BBE153" s="17"/>
      <c r="BBF153" s="17"/>
      <c r="BBG153" s="17"/>
      <c r="BBH153" s="17"/>
      <c r="BBI153" s="17"/>
      <c r="BBJ153" s="17"/>
      <c r="BBK153" s="17"/>
      <c r="BBL153" s="17"/>
      <c r="BBM153" s="17"/>
      <c r="BBN153" s="17"/>
      <c r="BBO153" s="17"/>
      <c r="BBP153" s="17"/>
      <c r="BBQ153" s="17"/>
      <c r="BBR153" s="17"/>
      <c r="BBS153" s="17"/>
      <c r="BBT153" s="17"/>
      <c r="BBU153" s="17"/>
      <c r="BBV153" s="17"/>
      <c r="BBW153" s="17"/>
      <c r="BBX153" s="17"/>
      <c r="BBY153" s="17"/>
      <c r="BBZ153" s="17"/>
      <c r="BCA153" s="17"/>
      <c r="BCB153" s="17"/>
      <c r="BCC153" s="17"/>
      <c r="BCD153" s="17"/>
      <c r="BCE153" s="17"/>
      <c r="BCF153" s="17"/>
      <c r="BCG153" s="17"/>
      <c r="BCH153" s="17"/>
      <c r="BCI153" s="17"/>
      <c r="BCJ153" s="17"/>
      <c r="BCK153" s="17"/>
      <c r="BCL153" s="17"/>
      <c r="BCM153" s="17"/>
      <c r="BCN153" s="17"/>
      <c r="BCO153" s="17"/>
      <c r="BCP153" s="17"/>
      <c r="BCQ153" s="17"/>
      <c r="BCR153" s="17"/>
      <c r="BCS153" s="17"/>
      <c r="BCT153" s="17"/>
      <c r="BCU153" s="17"/>
      <c r="BCV153" s="17"/>
      <c r="BCW153" s="17"/>
      <c r="BCX153" s="17"/>
      <c r="BCY153" s="17"/>
      <c r="BCZ153" s="17"/>
      <c r="BDA153" s="17"/>
      <c r="BDB153" s="17"/>
      <c r="BDC153" s="17"/>
      <c r="BDD153" s="17"/>
      <c r="BDE153" s="17"/>
      <c r="BDF153" s="17"/>
      <c r="BDG153" s="17"/>
      <c r="BDH153" s="17"/>
      <c r="BDI153" s="17"/>
      <c r="BDJ153" s="17"/>
      <c r="BDK153" s="17"/>
      <c r="BDL153" s="17"/>
      <c r="BDM153" s="17"/>
      <c r="BDN153" s="17"/>
      <c r="BDO153" s="17"/>
      <c r="BDP153" s="17"/>
      <c r="BDQ153" s="17"/>
      <c r="BDR153" s="17"/>
      <c r="BDS153" s="17"/>
      <c r="BDT153" s="17"/>
      <c r="BDU153" s="17"/>
      <c r="BDV153" s="17"/>
      <c r="BDW153" s="17"/>
      <c r="BDX153" s="17"/>
      <c r="BDY153" s="17"/>
      <c r="BDZ153" s="17"/>
      <c r="BEA153" s="17"/>
      <c r="BEB153" s="17"/>
      <c r="BEC153" s="17"/>
      <c r="BED153" s="17"/>
      <c r="BEE153" s="17"/>
      <c r="BEF153" s="17"/>
      <c r="BEG153" s="17"/>
      <c r="BEH153" s="17"/>
      <c r="BEI153" s="17"/>
      <c r="BEJ153" s="17"/>
      <c r="BEK153" s="17"/>
      <c r="BEL153" s="17"/>
      <c r="BEM153" s="17"/>
      <c r="BEN153" s="17"/>
      <c r="BEO153" s="17"/>
      <c r="BEP153" s="17"/>
      <c r="BEQ153" s="17"/>
      <c r="BER153" s="17"/>
      <c r="BES153" s="17"/>
      <c r="BET153" s="17"/>
      <c r="BEU153" s="17"/>
      <c r="BEV153" s="17"/>
      <c r="BEW153" s="17"/>
      <c r="BEX153" s="17"/>
      <c r="BEY153" s="17"/>
      <c r="BEZ153" s="17"/>
      <c r="BFA153" s="17"/>
      <c r="BFB153" s="17"/>
      <c r="BFC153" s="17"/>
      <c r="BFD153" s="17"/>
      <c r="BFE153" s="17"/>
      <c r="BFF153" s="17"/>
      <c r="BFG153" s="17"/>
      <c r="BFH153" s="17"/>
      <c r="BFI153" s="17"/>
      <c r="BFJ153" s="17"/>
      <c r="BFK153" s="17"/>
      <c r="BFL153" s="17"/>
      <c r="BFM153" s="17"/>
      <c r="BFN153" s="17"/>
      <c r="BFO153" s="17"/>
      <c r="BFP153" s="17"/>
      <c r="BFQ153" s="17"/>
      <c r="BFR153" s="17"/>
      <c r="BFS153" s="17"/>
      <c r="BFT153" s="17"/>
      <c r="BFU153" s="17"/>
      <c r="BFV153" s="17"/>
      <c r="BFW153" s="17"/>
      <c r="BFX153" s="17"/>
      <c r="BFY153" s="17"/>
      <c r="BFZ153" s="17"/>
      <c r="BGA153" s="17"/>
      <c r="BGB153" s="17"/>
      <c r="BGC153" s="17"/>
      <c r="BGD153" s="17"/>
      <c r="BGE153" s="17"/>
      <c r="BGF153" s="17"/>
      <c r="BGG153" s="17"/>
      <c r="BGH153" s="17"/>
      <c r="BGI153" s="17"/>
      <c r="BGJ153" s="17"/>
      <c r="BGK153" s="17"/>
      <c r="BGL153" s="17"/>
      <c r="BGM153" s="17"/>
      <c r="BGN153" s="17"/>
      <c r="BGO153" s="17"/>
      <c r="BGP153" s="17"/>
      <c r="BGQ153" s="17"/>
      <c r="BGR153" s="17"/>
      <c r="BGS153" s="17"/>
      <c r="BGT153" s="17"/>
      <c r="BGU153" s="17"/>
      <c r="BGV153" s="17"/>
      <c r="BGW153" s="17"/>
      <c r="BGX153" s="17"/>
      <c r="BGY153" s="17"/>
      <c r="BGZ153" s="17"/>
      <c r="BHA153" s="17"/>
      <c r="BHB153" s="17"/>
      <c r="BHC153" s="17"/>
      <c r="BHD153" s="17"/>
      <c r="BHE153" s="17"/>
      <c r="BHF153" s="17"/>
      <c r="BHG153" s="17"/>
      <c r="BHH153" s="17"/>
      <c r="BHI153" s="17"/>
      <c r="BHJ153" s="17"/>
      <c r="BHK153" s="17"/>
      <c r="BHL153" s="17"/>
      <c r="BHM153" s="17"/>
      <c r="BHN153" s="17"/>
      <c r="BHO153" s="17"/>
      <c r="BHP153" s="17"/>
      <c r="BHQ153" s="17"/>
      <c r="BHR153" s="17"/>
      <c r="BHS153" s="17"/>
      <c r="BHT153" s="17"/>
      <c r="BHU153" s="17"/>
      <c r="BHV153" s="17"/>
      <c r="BHW153" s="17"/>
      <c r="BHX153" s="17"/>
      <c r="BHY153" s="17"/>
      <c r="BHZ153" s="17"/>
      <c r="BIA153" s="17"/>
      <c r="BIB153" s="17"/>
      <c r="BIC153" s="17"/>
      <c r="BID153" s="17"/>
      <c r="BIE153" s="17"/>
      <c r="BIF153" s="17"/>
      <c r="BIG153" s="17"/>
      <c r="BIH153" s="17"/>
      <c r="BII153" s="17"/>
      <c r="BIJ153" s="17"/>
      <c r="BIK153" s="17"/>
      <c r="BIL153" s="17"/>
      <c r="BIM153" s="17"/>
      <c r="BIN153" s="17"/>
      <c r="BIO153" s="17"/>
      <c r="BIP153" s="17"/>
      <c r="BIQ153" s="17"/>
      <c r="BIR153" s="17"/>
      <c r="BIS153" s="17"/>
      <c r="BIT153" s="17"/>
      <c r="BIU153" s="17"/>
      <c r="BIV153" s="17"/>
      <c r="BIW153" s="17"/>
      <c r="BIX153" s="17"/>
      <c r="BIY153" s="17"/>
      <c r="BIZ153" s="17"/>
      <c r="BJA153" s="17"/>
      <c r="BJB153" s="17"/>
      <c r="BJC153" s="17"/>
      <c r="BJD153" s="17"/>
      <c r="BJE153" s="17"/>
      <c r="BJF153" s="17"/>
      <c r="BJG153" s="17"/>
      <c r="BJH153" s="17"/>
      <c r="BJI153" s="17"/>
      <c r="BJJ153" s="17"/>
      <c r="BJK153" s="17"/>
      <c r="BJL153" s="17"/>
      <c r="BJM153" s="17"/>
      <c r="BJN153" s="17"/>
      <c r="BJO153" s="17"/>
      <c r="BJP153" s="17"/>
      <c r="BJQ153" s="17"/>
      <c r="BJR153" s="17"/>
      <c r="BJS153" s="17"/>
      <c r="BJT153" s="17"/>
      <c r="BJU153" s="17"/>
      <c r="BJV153" s="17"/>
      <c r="BJW153" s="17"/>
      <c r="BJX153" s="17"/>
      <c r="BJY153" s="17"/>
      <c r="BJZ153" s="17"/>
      <c r="BKA153" s="17"/>
      <c r="BKB153" s="17"/>
      <c r="BKC153" s="17"/>
      <c r="BKD153" s="17"/>
      <c r="BKE153" s="17"/>
      <c r="BKF153" s="17"/>
      <c r="BKG153" s="17"/>
      <c r="BKH153" s="17"/>
      <c r="BKI153" s="17"/>
      <c r="BKJ153" s="17"/>
      <c r="BKK153" s="17"/>
      <c r="BKL153" s="17"/>
      <c r="BKM153" s="17"/>
      <c r="BKN153" s="17"/>
      <c r="BKO153" s="17"/>
      <c r="BKP153" s="17"/>
      <c r="BKQ153" s="17"/>
      <c r="BKR153" s="17"/>
      <c r="BKS153" s="17"/>
      <c r="BKT153" s="17"/>
      <c r="BKU153" s="17"/>
      <c r="BKV153" s="17"/>
      <c r="BKW153" s="17"/>
      <c r="BKX153" s="17"/>
      <c r="BKY153" s="17"/>
      <c r="BKZ153" s="17"/>
      <c r="BLA153" s="17"/>
      <c r="BLB153" s="17"/>
      <c r="BLC153" s="17"/>
      <c r="BLD153" s="17"/>
      <c r="BLE153" s="17"/>
      <c r="BLF153" s="17"/>
      <c r="BLG153" s="17"/>
      <c r="BLH153" s="17"/>
      <c r="BLI153" s="17"/>
      <c r="BLJ153" s="17"/>
      <c r="BLK153" s="17"/>
      <c r="BLL153" s="17"/>
      <c r="BLM153" s="17"/>
      <c r="BLN153" s="17"/>
      <c r="BLO153" s="17"/>
      <c r="BLP153" s="17"/>
      <c r="BLQ153" s="17"/>
      <c r="BLR153" s="17"/>
      <c r="BLS153" s="17"/>
      <c r="BLT153" s="17"/>
      <c r="BLU153" s="17"/>
      <c r="BLV153" s="17"/>
      <c r="BLW153" s="17"/>
      <c r="BLX153" s="17"/>
      <c r="BLY153" s="17"/>
      <c r="BLZ153" s="17"/>
      <c r="BMA153" s="17"/>
      <c r="BMB153" s="17"/>
      <c r="BMC153" s="17"/>
      <c r="BMD153" s="17"/>
      <c r="BME153" s="17"/>
      <c r="BMF153" s="17"/>
      <c r="BMG153" s="17"/>
      <c r="BMH153" s="17"/>
      <c r="BMI153" s="17"/>
      <c r="BMJ153" s="17"/>
      <c r="BMK153" s="17"/>
      <c r="BML153" s="17"/>
      <c r="BMM153" s="17"/>
      <c r="BMN153" s="17"/>
      <c r="BMO153" s="17"/>
      <c r="BMP153" s="17"/>
      <c r="BMQ153" s="17"/>
      <c r="BMR153" s="17"/>
      <c r="BMS153" s="17"/>
      <c r="BMT153" s="17"/>
      <c r="BMU153" s="17"/>
      <c r="BMV153" s="17"/>
      <c r="BMW153" s="17"/>
      <c r="BMX153" s="17"/>
      <c r="BMY153" s="17"/>
      <c r="BMZ153" s="17"/>
      <c r="BNA153" s="17"/>
      <c r="BNB153" s="17"/>
      <c r="BNC153" s="17"/>
      <c r="BND153" s="17"/>
      <c r="BNE153" s="17"/>
      <c r="BNF153" s="17"/>
      <c r="BNG153" s="17"/>
      <c r="BNH153" s="17"/>
      <c r="BNI153" s="17"/>
      <c r="BNJ153" s="17"/>
      <c r="BNK153" s="17"/>
      <c r="BNL153" s="17"/>
      <c r="BNM153" s="17"/>
      <c r="BNN153" s="17"/>
      <c r="BNO153" s="17"/>
      <c r="BNP153" s="17"/>
      <c r="BNQ153" s="17"/>
      <c r="BNR153" s="17"/>
      <c r="BNS153" s="17"/>
      <c r="BNT153" s="17"/>
      <c r="BNU153" s="17"/>
      <c r="BNV153" s="17"/>
      <c r="BNW153" s="17"/>
      <c r="BNX153" s="17"/>
      <c r="BNY153" s="17"/>
      <c r="BNZ153" s="17"/>
      <c r="BOA153" s="17"/>
      <c r="BOB153" s="17"/>
      <c r="BOC153" s="17"/>
      <c r="BOD153" s="17"/>
      <c r="BOE153" s="17"/>
      <c r="BOF153" s="17"/>
      <c r="BOG153" s="17"/>
      <c r="BOH153" s="17"/>
      <c r="BOI153" s="17"/>
      <c r="BOJ153" s="17"/>
      <c r="BOK153" s="17"/>
      <c r="BOL153" s="17"/>
      <c r="BOM153" s="17"/>
      <c r="BON153" s="17"/>
      <c r="BOO153" s="17"/>
      <c r="BOP153" s="17"/>
      <c r="BOQ153" s="17"/>
      <c r="BOR153" s="17"/>
      <c r="BOS153" s="17"/>
      <c r="BOT153" s="17"/>
      <c r="BOU153" s="17"/>
      <c r="BOV153" s="17"/>
      <c r="BOW153" s="17"/>
      <c r="BOX153" s="17"/>
      <c r="BOY153" s="17"/>
      <c r="BOZ153" s="17"/>
      <c r="BPA153" s="17"/>
      <c r="BPB153" s="17"/>
      <c r="BPC153" s="17"/>
      <c r="BPD153" s="17"/>
      <c r="BPE153" s="17"/>
      <c r="BPF153" s="17"/>
      <c r="BPG153" s="17"/>
      <c r="BPH153" s="17"/>
      <c r="BPI153" s="17"/>
      <c r="BPJ153" s="17"/>
      <c r="BPK153" s="17"/>
      <c r="BPL153" s="17"/>
      <c r="BPM153" s="17"/>
      <c r="BPN153" s="17"/>
      <c r="BPO153" s="17"/>
      <c r="BPP153" s="17"/>
      <c r="BPQ153" s="17"/>
      <c r="BPR153" s="17"/>
      <c r="BPS153" s="17"/>
      <c r="BPT153" s="17"/>
      <c r="BPU153" s="17"/>
      <c r="BPV153" s="17"/>
      <c r="BPW153" s="17"/>
      <c r="BPX153" s="17"/>
      <c r="BPY153" s="17"/>
      <c r="BPZ153" s="17"/>
      <c r="BQA153" s="17"/>
      <c r="BQB153" s="17"/>
      <c r="BQC153" s="17"/>
      <c r="BQD153" s="17"/>
      <c r="BQE153" s="17"/>
      <c r="BQF153" s="17"/>
      <c r="BQG153" s="17"/>
      <c r="BQH153" s="17"/>
      <c r="BQI153" s="17"/>
      <c r="BQJ153" s="17"/>
      <c r="BQK153" s="17"/>
      <c r="BQL153" s="17"/>
      <c r="BQM153" s="17"/>
      <c r="BQN153" s="17"/>
      <c r="BQO153" s="17"/>
      <c r="BQP153" s="17"/>
      <c r="BQQ153" s="17"/>
      <c r="BQR153" s="17"/>
      <c r="BQS153" s="17"/>
      <c r="BQT153" s="17"/>
      <c r="BQU153" s="17"/>
      <c r="BQV153" s="17"/>
      <c r="BQW153" s="17"/>
      <c r="BQX153" s="17"/>
      <c r="BQY153" s="17"/>
      <c r="BQZ153" s="17"/>
      <c r="BRA153" s="17"/>
      <c r="BRB153" s="17"/>
      <c r="BRC153" s="17"/>
      <c r="BRD153" s="17"/>
      <c r="BRE153" s="17"/>
      <c r="BRF153" s="17"/>
      <c r="BRG153" s="17"/>
      <c r="BRH153" s="17"/>
      <c r="BRI153" s="17"/>
      <c r="BRJ153" s="17"/>
      <c r="BRK153" s="17"/>
      <c r="BRL153" s="17"/>
      <c r="BRM153" s="17"/>
      <c r="BRN153" s="17"/>
      <c r="BRO153" s="17"/>
      <c r="BRP153" s="17"/>
      <c r="BRQ153" s="17"/>
      <c r="BRR153" s="17"/>
      <c r="BRS153" s="17"/>
      <c r="BRT153" s="17"/>
      <c r="BRU153" s="17"/>
      <c r="BRV153" s="17"/>
      <c r="BRW153" s="17"/>
      <c r="BRX153" s="17"/>
      <c r="BRY153" s="17"/>
      <c r="BRZ153" s="17"/>
      <c r="BSA153" s="17"/>
      <c r="BSB153" s="17"/>
      <c r="BSC153" s="17"/>
      <c r="BSD153" s="17"/>
      <c r="BSE153" s="17"/>
      <c r="BSF153" s="17"/>
      <c r="BSG153" s="17"/>
      <c r="BSH153" s="17"/>
      <c r="BSI153" s="17"/>
      <c r="BSJ153" s="17"/>
      <c r="BSK153" s="17"/>
      <c r="BSL153" s="17"/>
      <c r="BSM153" s="17"/>
      <c r="BSN153" s="17"/>
      <c r="BSO153" s="17"/>
      <c r="BSP153" s="17"/>
      <c r="BSQ153" s="17"/>
      <c r="BSR153" s="17"/>
      <c r="BSS153" s="17"/>
      <c r="BST153" s="17"/>
      <c r="BSU153" s="17"/>
      <c r="BSV153" s="17"/>
      <c r="BSW153" s="17"/>
      <c r="BSX153" s="17"/>
      <c r="BSY153" s="17"/>
      <c r="BSZ153" s="17"/>
      <c r="BTA153" s="17"/>
      <c r="BTB153" s="17"/>
      <c r="BTC153" s="17"/>
      <c r="BTD153" s="17"/>
      <c r="BTE153" s="17"/>
      <c r="BTF153" s="17"/>
      <c r="BTG153" s="17"/>
      <c r="BTH153" s="17"/>
      <c r="BTI153" s="17"/>
      <c r="BTJ153" s="17"/>
      <c r="BTK153" s="17"/>
      <c r="BTL153" s="17"/>
      <c r="BTM153" s="17"/>
      <c r="BTN153" s="17"/>
      <c r="BTO153" s="17"/>
      <c r="BTP153" s="17"/>
      <c r="BTQ153" s="17"/>
      <c r="BTR153" s="17"/>
      <c r="BTS153" s="17"/>
      <c r="BTT153" s="17"/>
      <c r="BTU153" s="17"/>
      <c r="BTV153" s="17"/>
      <c r="BTW153" s="17"/>
      <c r="BTX153" s="17"/>
      <c r="BTY153" s="17"/>
      <c r="BTZ153" s="17"/>
      <c r="BUA153" s="17"/>
      <c r="BUB153" s="17"/>
      <c r="BUC153" s="17"/>
      <c r="BUD153" s="17"/>
      <c r="BUE153" s="17"/>
      <c r="BUF153" s="17"/>
      <c r="BUG153" s="17"/>
      <c r="BUH153" s="17"/>
      <c r="BUI153" s="17"/>
      <c r="BUJ153" s="17"/>
      <c r="BUK153" s="17"/>
      <c r="BUL153" s="17"/>
      <c r="BUM153" s="17"/>
      <c r="BUN153" s="17"/>
      <c r="BUO153" s="17"/>
      <c r="BUP153" s="17"/>
      <c r="BUQ153" s="17"/>
      <c r="BUR153" s="17"/>
      <c r="BUS153" s="17"/>
      <c r="BUT153" s="17"/>
      <c r="BUU153" s="17"/>
      <c r="BUV153" s="17"/>
      <c r="BUW153" s="17"/>
      <c r="BUX153" s="17"/>
      <c r="BUY153" s="17"/>
      <c r="BUZ153" s="17"/>
      <c r="BVA153" s="17"/>
      <c r="BVB153" s="17"/>
      <c r="BVC153" s="17"/>
      <c r="BVD153" s="17"/>
      <c r="BVE153" s="17"/>
      <c r="BVF153" s="17"/>
      <c r="BVG153" s="17"/>
      <c r="BVH153" s="17"/>
      <c r="BVI153" s="17"/>
      <c r="BVJ153" s="17"/>
      <c r="BVK153" s="17"/>
      <c r="BVL153" s="17"/>
      <c r="BVM153" s="17"/>
      <c r="BVN153" s="17"/>
      <c r="BVO153" s="17"/>
      <c r="BVP153" s="17"/>
      <c r="BVQ153" s="17"/>
      <c r="BVR153" s="17"/>
      <c r="BVS153" s="17"/>
      <c r="BVT153" s="17"/>
      <c r="BVU153" s="17"/>
      <c r="BVV153" s="17"/>
      <c r="BVW153" s="17"/>
      <c r="BVX153" s="17"/>
      <c r="BVY153" s="17"/>
      <c r="BVZ153" s="17"/>
      <c r="BWA153" s="17"/>
      <c r="BWB153" s="17"/>
      <c r="BWC153" s="17"/>
      <c r="BWD153" s="17"/>
      <c r="BWE153" s="17"/>
      <c r="BWF153" s="17"/>
      <c r="BWG153" s="17"/>
      <c r="BWH153" s="17"/>
      <c r="BWI153" s="17"/>
      <c r="BWJ153" s="17"/>
      <c r="BWK153" s="17"/>
      <c r="BWL153" s="17"/>
      <c r="BWM153" s="17"/>
      <c r="BWN153" s="17"/>
      <c r="BWO153" s="17"/>
      <c r="BWP153" s="17"/>
      <c r="BWQ153" s="17"/>
      <c r="BWR153" s="17"/>
      <c r="BWS153" s="17"/>
      <c r="BWT153" s="17"/>
      <c r="BWU153" s="17"/>
      <c r="BWV153" s="17"/>
      <c r="BWW153" s="17"/>
      <c r="BWX153" s="17"/>
      <c r="BWY153" s="17"/>
      <c r="BWZ153" s="17"/>
      <c r="BXA153" s="17"/>
      <c r="BXB153" s="17"/>
      <c r="BXC153" s="17"/>
      <c r="BXD153" s="17"/>
      <c r="BXE153" s="17"/>
      <c r="BXF153" s="17"/>
      <c r="BXG153" s="17"/>
      <c r="BXH153" s="17"/>
      <c r="BXI153" s="17"/>
      <c r="BXJ153" s="17"/>
      <c r="BXK153" s="17"/>
      <c r="BXL153" s="17"/>
      <c r="BXM153" s="17"/>
      <c r="BXN153" s="17"/>
      <c r="BXO153" s="17"/>
      <c r="BXP153" s="17"/>
      <c r="BXQ153" s="17"/>
      <c r="BXR153" s="17"/>
      <c r="BXS153" s="17"/>
      <c r="BXT153" s="17"/>
      <c r="BXU153" s="17"/>
      <c r="BXV153" s="17"/>
      <c r="BXW153" s="17"/>
      <c r="BXX153" s="17"/>
      <c r="BXY153" s="17"/>
      <c r="BXZ153" s="17"/>
      <c r="BYA153" s="17"/>
      <c r="BYB153" s="17"/>
      <c r="BYC153" s="17"/>
      <c r="BYD153" s="17"/>
      <c r="BYE153" s="17"/>
      <c r="BYF153" s="17"/>
      <c r="BYG153" s="17"/>
      <c r="BYH153" s="17"/>
      <c r="BYI153" s="17"/>
      <c r="BYJ153" s="17"/>
      <c r="BYK153" s="17"/>
      <c r="BYL153" s="17"/>
      <c r="BYM153" s="17"/>
      <c r="BYN153" s="17"/>
      <c r="BYO153" s="17"/>
      <c r="BYP153" s="17"/>
      <c r="BYQ153" s="17"/>
      <c r="BYR153" s="17"/>
      <c r="BYS153" s="17"/>
      <c r="BYT153" s="17"/>
      <c r="BYU153" s="17"/>
      <c r="BYV153" s="17"/>
      <c r="BYW153" s="17"/>
      <c r="BYX153" s="17"/>
      <c r="BYY153" s="17"/>
      <c r="BYZ153" s="17"/>
      <c r="BZA153" s="17"/>
      <c r="BZB153" s="17"/>
      <c r="BZC153" s="17"/>
      <c r="BZD153" s="17"/>
      <c r="BZE153" s="17"/>
      <c r="BZF153" s="17"/>
      <c r="BZG153" s="17"/>
      <c r="BZH153" s="17"/>
      <c r="BZI153" s="17"/>
      <c r="BZJ153" s="17"/>
      <c r="BZK153" s="17"/>
      <c r="BZL153" s="17"/>
      <c r="BZM153" s="17"/>
      <c r="BZN153" s="17"/>
      <c r="BZO153" s="17"/>
      <c r="BZP153" s="17"/>
      <c r="BZQ153" s="17"/>
      <c r="BZR153" s="17"/>
      <c r="BZS153" s="17"/>
      <c r="BZT153" s="17"/>
      <c r="BZU153" s="17"/>
      <c r="BZV153" s="17"/>
      <c r="BZW153" s="17"/>
      <c r="BZX153" s="17"/>
      <c r="BZY153" s="17"/>
      <c r="BZZ153" s="17"/>
      <c r="CAA153" s="17"/>
      <c r="CAB153" s="17"/>
      <c r="CAC153" s="17"/>
      <c r="CAD153" s="17"/>
      <c r="CAE153" s="17"/>
      <c r="CAF153" s="17"/>
      <c r="CAG153" s="17"/>
      <c r="CAH153" s="17"/>
      <c r="CAI153" s="17"/>
      <c r="CAJ153" s="17"/>
      <c r="CAK153" s="17"/>
      <c r="CAL153" s="17"/>
      <c r="CAM153" s="17"/>
      <c r="CAN153" s="17"/>
      <c r="CAO153" s="17"/>
      <c r="CAP153" s="17"/>
      <c r="CAQ153" s="17"/>
      <c r="CAR153" s="17"/>
      <c r="CAS153" s="17"/>
      <c r="CAT153" s="17"/>
      <c r="CAU153" s="17"/>
      <c r="CAV153" s="17"/>
      <c r="CAW153" s="17"/>
      <c r="CAX153" s="17"/>
      <c r="CAY153" s="17"/>
      <c r="CAZ153" s="17"/>
      <c r="CBA153" s="17"/>
      <c r="CBB153" s="17"/>
      <c r="CBC153" s="17"/>
      <c r="CBD153" s="17"/>
      <c r="CBE153" s="17"/>
      <c r="CBF153" s="17"/>
      <c r="CBG153" s="17"/>
      <c r="CBH153" s="17"/>
      <c r="CBI153" s="17"/>
      <c r="CBJ153" s="17"/>
      <c r="CBK153" s="17"/>
      <c r="CBL153" s="17"/>
      <c r="CBM153" s="17"/>
      <c r="CBN153" s="17"/>
      <c r="CBO153" s="17"/>
      <c r="CBP153" s="17"/>
      <c r="CBQ153" s="17"/>
      <c r="CBR153" s="17"/>
      <c r="CBS153" s="17"/>
      <c r="CBT153" s="17"/>
      <c r="CBU153" s="17"/>
      <c r="CBV153" s="17"/>
      <c r="CBW153" s="17"/>
      <c r="CBX153" s="17"/>
      <c r="CBY153" s="17"/>
      <c r="CBZ153" s="17"/>
      <c r="CCA153" s="17"/>
      <c r="CCB153" s="17"/>
      <c r="CCC153" s="17"/>
      <c r="CCD153" s="17"/>
      <c r="CCE153" s="17"/>
      <c r="CCF153" s="17"/>
      <c r="CCG153" s="17"/>
      <c r="CCH153" s="17"/>
      <c r="CCI153" s="17"/>
      <c r="CCJ153" s="17"/>
      <c r="CCK153" s="17"/>
      <c r="CCL153" s="17"/>
      <c r="CCM153" s="17"/>
      <c r="CCN153" s="17"/>
      <c r="CCO153" s="17"/>
      <c r="CCP153" s="17"/>
      <c r="CCQ153" s="17"/>
      <c r="CCR153" s="17"/>
      <c r="CCS153" s="17"/>
      <c r="CCT153" s="17"/>
      <c r="CCU153" s="17"/>
      <c r="CCV153" s="17"/>
      <c r="CCW153" s="17"/>
      <c r="CCX153" s="17"/>
      <c r="CCY153" s="17"/>
      <c r="CCZ153" s="17"/>
      <c r="CDA153" s="17"/>
      <c r="CDB153" s="17"/>
      <c r="CDC153" s="17"/>
      <c r="CDD153" s="17"/>
      <c r="CDE153" s="17"/>
      <c r="CDF153" s="17"/>
      <c r="CDG153" s="17"/>
      <c r="CDH153" s="17"/>
      <c r="CDI153" s="17"/>
      <c r="CDJ153" s="17"/>
      <c r="CDK153" s="17"/>
      <c r="CDL153" s="17"/>
      <c r="CDM153" s="17"/>
      <c r="CDN153" s="17"/>
      <c r="CDO153" s="17"/>
      <c r="CDP153" s="17"/>
      <c r="CDQ153" s="17"/>
      <c r="CDR153" s="17"/>
      <c r="CDS153" s="17"/>
      <c r="CDT153" s="17"/>
      <c r="CDU153" s="17"/>
      <c r="CDV153" s="17"/>
      <c r="CDW153" s="17"/>
      <c r="CDX153" s="17"/>
      <c r="CDY153" s="17"/>
      <c r="CDZ153" s="17"/>
      <c r="CEA153" s="17"/>
      <c r="CEB153" s="17"/>
      <c r="CEC153" s="17"/>
      <c r="CED153" s="17"/>
      <c r="CEE153" s="17"/>
      <c r="CEF153" s="17"/>
      <c r="CEG153" s="17"/>
      <c r="CEH153" s="17"/>
      <c r="CEI153" s="17"/>
      <c r="CEJ153" s="17"/>
      <c r="CEK153" s="17"/>
      <c r="CEL153" s="17"/>
      <c r="CEM153" s="17"/>
      <c r="CEN153" s="17"/>
      <c r="CEO153" s="17"/>
      <c r="CEP153" s="17"/>
      <c r="CEQ153" s="17"/>
      <c r="CER153" s="17"/>
      <c r="CES153" s="17"/>
      <c r="CET153" s="17"/>
      <c r="CEU153" s="17"/>
      <c r="CEV153" s="17"/>
      <c r="CEW153" s="17"/>
      <c r="CEX153" s="17"/>
      <c r="CEY153" s="17"/>
      <c r="CEZ153" s="17"/>
      <c r="CFA153" s="17"/>
      <c r="CFB153" s="17"/>
      <c r="CFC153" s="17"/>
      <c r="CFD153" s="17"/>
      <c r="CFE153" s="17"/>
      <c r="CFF153" s="17"/>
      <c r="CFG153" s="17"/>
      <c r="CFH153" s="17"/>
      <c r="CFI153" s="17"/>
      <c r="CFJ153" s="17"/>
      <c r="CFK153" s="17"/>
      <c r="CFL153" s="17"/>
      <c r="CFM153" s="17"/>
      <c r="CFN153" s="17"/>
      <c r="CFO153" s="17"/>
      <c r="CFP153" s="17"/>
      <c r="CFQ153" s="17"/>
      <c r="CFR153" s="17"/>
      <c r="CFS153" s="17"/>
      <c r="CFT153" s="17"/>
      <c r="CFU153" s="17"/>
      <c r="CFV153" s="17"/>
      <c r="CFW153" s="17"/>
      <c r="CFX153" s="17"/>
      <c r="CFY153" s="17"/>
      <c r="CFZ153" s="17"/>
      <c r="CGA153" s="17"/>
      <c r="CGB153" s="17"/>
      <c r="CGC153" s="17"/>
      <c r="CGD153" s="17"/>
      <c r="CGE153" s="17"/>
      <c r="CGF153" s="17"/>
      <c r="CGG153" s="17"/>
      <c r="CGH153" s="17"/>
      <c r="CGI153" s="17"/>
      <c r="CGJ153" s="17"/>
      <c r="CGK153" s="17"/>
      <c r="CGL153" s="17"/>
      <c r="CGM153" s="17"/>
      <c r="CGN153" s="17"/>
      <c r="CGO153" s="17"/>
      <c r="CGP153" s="17"/>
      <c r="CGQ153" s="17"/>
      <c r="CGR153" s="17"/>
      <c r="CGS153" s="17"/>
      <c r="CGT153" s="17"/>
      <c r="CGU153" s="17"/>
      <c r="CGV153" s="17"/>
      <c r="CGW153" s="17"/>
      <c r="CGX153" s="17"/>
      <c r="CGY153" s="17"/>
      <c r="CGZ153" s="17"/>
      <c r="CHA153" s="17"/>
      <c r="CHB153" s="17"/>
      <c r="CHC153" s="17"/>
      <c r="CHD153" s="17"/>
      <c r="CHE153" s="17"/>
      <c r="CHF153" s="17"/>
      <c r="CHG153" s="17"/>
      <c r="CHH153" s="17"/>
      <c r="CHI153" s="17"/>
      <c r="CHJ153" s="17"/>
      <c r="CHK153" s="17"/>
      <c r="CHL153" s="17"/>
      <c r="CHM153" s="17"/>
      <c r="CHN153" s="17"/>
      <c r="CHO153" s="17"/>
      <c r="CHP153" s="17"/>
      <c r="CHQ153" s="17"/>
      <c r="CHR153" s="17"/>
      <c r="CHS153" s="17"/>
      <c r="CHT153" s="17"/>
      <c r="CHU153" s="17"/>
      <c r="CHV153" s="17"/>
      <c r="CHW153" s="17"/>
      <c r="CHX153" s="17"/>
      <c r="CHY153" s="17"/>
      <c r="CHZ153" s="17"/>
      <c r="CIA153" s="17"/>
      <c r="CIB153" s="17"/>
      <c r="CIC153" s="17"/>
      <c r="CID153" s="17"/>
      <c r="CIE153" s="17"/>
      <c r="CIF153" s="17"/>
      <c r="CIG153" s="17"/>
      <c r="CIH153" s="17"/>
      <c r="CII153" s="17"/>
      <c r="CIJ153" s="17"/>
      <c r="CIK153" s="17"/>
      <c r="CIL153" s="17"/>
      <c r="CIM153" s="17"/>
      <c r="CIN153" s="17"/>
      <c r="CIO153" s="17"/>
      <c r="CIP153" s="17"/>
      <c r="CIQ153" s="17"/>
      <c r="CIR153" s="17"/>
      <c r="CIS153" s="17"/>
      <c r="CIT153" s="17"/>
      <c r="CIU153" s="17"/>
      <c r="CIV153" s="17"/>
      <c r="CIW153" s="17"/>
      <c r="CIX153" s="17"/>
      <c r="CIY153" s="17"/>
      <c r="CIZ153" s="17"/>
      <c r="CJA153" s="17"/>
      <c r="CJB153" s="17"/>
      <c r="CJC153" s="17"/>
      <c r="CJD153" s="17"/>
      <c r="CJE153" s="17"/>
      <c r="CJF153" s="17"/>
      <c r="CJG153" s="17"/>
      <c r="CJH153" s="17"/>
      <c r="CJI153" s="17"/>
      <c r="CJJ153" s="17"/>
      <c r="CJK153" s="17"/>
      <c r="CJL153" s="17"/>
      <c r="CJM153" s="17"/>
      <c r="CJN153" s="17"/>
      <c r="CJO153" s="17"/>
      <c r="CJP153" s="17"/>
      <c r="CJQ153" s="17"/>
      <c r="CJR153" s="17"/>
      <c r="CJS153" s="17"/>
      <c r="CJT153" s="17"/>
      <c r="CJU153" s="17"/>
      <c r="CJV153" s="17"/>
      <c r="CJW153" s="17"/>
      <c r="CJX153" s="17"/>
      <c r="CJY153" s="17"/>
      <c r="CJZ153" s="17"/>
      <c r="CKA153" s="17"/>
      <c r="CKB153" s="17"/>
      <c r="CKC153" s="17"/>
      <c r="CKD153" s="17"/>
      <c r="CKE153" s="17"/>
      <c r="CKF153" s="17"/>
      <c r="CKG153" s="17"/>
      <c r="CKH153" s="17"/>
      <c r="CKI153" s="17"/>
      <c r="CKJ153" s="17"/>
      <c r="CKK153" s="17"/>
      <c r="CKL153" s="17"/>
      <c r="CKM153" s="17"/>
      <c r="CKN153" s="17"/>
      <c r="CKO153" s="17"/>
      <c r="CKP153" s="17"/>
      <c r="CKQ153" s="17"/>
      <c r="CKR153" s="17"/>
      <c r="CKS153" s="17"/>
      <c r="CKT153" s="17"/>
      <c r="CKU153" s="17"/>
      <c r="CKV153" s="17"/>
      <c r="CKW153" s="17"/>
      <c r="CKX153" s="17"/>
      <c r="CKY153" s="17"/>
      <c r="CKZ153" s="17"/>
      <c r="CLA153" s="17"/>
      <c r="CLB153" s="17"/>
      <c r="CLC153" s="17"/>
      <c r="CLD153" s="17"/>
      <c r="CLE153" s="17"/>
      <c r="CLF153" s="17"/>
      <c r="CLG153" s="17"/>
      <c r="CLH153" s="17"/>
      <c r="CLI153" s="17"/>
      <c r="CLJ153" s="17"/>
      <c r="CLK153" s="17"/>
      <c r="CLL153" s="17"/>
      <c r="CLM153" s="17"/>
      <c r="CLN153" s="17"/>
      <c r="CLO153" s="17"/>
      <c r="CLP153" s="17"/>
      <c r="CLQ153" s="17"/>
      <c r="CLR153" s="17"/>
      <c r="CLS153" s="17"/>
      <c r="CLT153" s="17"/>
      <c r="CLU153" s="17"/>
      <c r="CLV153" s="17"/>
      <c r="CLW153" s="17"/>
      <c r="CLX153" s="17"/>
      <c r="CLY153" s="17"/>
      <c r="CLZ153" s="17"/>
      <c r="CMA153" s="17"/>
      <c r="CMB153" s="17"/>
      <c r="CMC153" s="17"/>
      <c r="CMD153" s="17"/>
      <c r="CME153" s="17"/>
      <c r="CMF153" s="17"/>
      <c r="CMG153" s="17"/>
      <c r="CMH153" s="17"/>
      <c r="CMI153" s="17"/>
      <c r="CMJ153" s="17"/>
      <c r="CMK153" s="17"/>
      <c r="CML153" s="17"/>
      <c r="CMM153" s="17"/>
      <c r="CMN153" s="17"/>
      <c r="CMO153" s="17"/>
      <c r="CMP153" s="17"/>
      <c r="CMQ153" s="17"/>
      <c r="CMR153" s="17"/>
      <c r="CMS153" s="17"/>
      <c r="CMT153" s="17"/>
      <c r="CMU153" s="17"/>
      <c r="CMV153" s="17"/>
      <c r="CMW153" s="17"/>
      <c r="CMX153" s="17"/>
      <c r="CMY153" s="17"/>
      <c r="CMZ153" s="17"/>
      <c r="CNA153" s="17"/>
      <c r="CNB153" s="17"/>
      <c r="CNC153" s="17"/>
      <c r="CND153" s="17"/>
      <c r="CNE153" s="17"/>
      <c r="CNF153" s="17"/>
      <c r="CNG153" s="17"/>
      <c r="CNH153" s="17"/>
      <c r="CNI153" s="17"/>
      <c r="CNJ153" s="17"/>
      <c r="CNK153" s="17"/>
      <c r="CNL153" s="17"/>
      <c r="CNM153" s="17"/>
      <c r="CNN153" s="17"/>
      <c r="CNO153" s="17"/>
      <c r="CNP153" s="17"/>
      <c r="CNQ153" s="17"/>
      <c r="CNR153" s="17"/>
      <c r="CNS153" s="17"/>
      <c r="CNT153" s="17"/>
      <c r="CNU153" s="17"/>
      <c r="CNV153" s="17"/>
      <c r="CNW153" s="17"/>
      <c r="CNX153" s="17"/>
      <c r="CNY153" s="17"/>
      <c r="CNZ153" s="17"/>
      <c r="COA153" s="17"/>
      <c r="COB153" s="17"/>
      <c r="COC153" s="17"/>
      <c r="COD153" s="17"/>
      <c r="COE153" s="17"/>
      <c r="COF153" s="17"/>
      <c r="COG153" s="17"/>
      <c r="COH153" s="17"/>
      <c r="COI153" s="17"/>
      <c r="COJ153" s="17"/>
      <c r="COK153" s="17"/>
      <c r="COL153" s="17"/>
      <c r="COM153" s="17"/>
      <c r="CON153" s="17"/>
      <c r="COO153" s="17"/>
      <c r="COP153" s="17"/>
      <c r="COQ153" s="17"/>
      <c r="COR153" s="17"/>
      <c r="COS153" s="17"/>
      <c r="COT153" s="17"/>
      <c r="COU153" s="17"/>
      <c r="COV153" s="17"/>
      <c r="COW153" s="17"/>
      <c r="COX153" s="17"/>
      <c r="COY153" s="17"/>
      <c r="COZ153" s="17"/>
      <c r="CPA153" s="17"/>
      <c r="CPB153" s="17"/>
      <c r="CPC153" s="17"/>
      <c r="CPD153" s="17"/>
      <c r="CPE153" s="17"/>
      <c r="CPF153" s="17"/>
      <c r="CPG153" s="17"/>
      <c r="CPH153" s="17"/>
      <c r="CPI153" s="17"/>
      <c r="CPJ153" s="17"/>
      <c r="CPK153" s="17"/>
      <c r="CPL153" s="17"/>
      <c r="CPM153" s="17"/>
      <c r="CPN153" s="17"/>
      <c r="CPO153" s="17"/>
      <c r="CPP153" s="17"/>
      <c r="CPQ153" s="17"/>
      <c r="CPR153" s="17"/>
      <c r="CPS153" s="17"/>
      <c r="CPT153" s="17"/>
      <c r="CPU153" s="17"/>
      <c r="CPV153" s="17"/>
      <c r="CPW153" s="17"/>
      <c r="CPX153" s="17"/>
      <c r="CPY153" s="17"/>
      <c r="CPZ153" s="17"/>
      <c r="CQA153" s="17"/>
      <c r="CQB153" s="17"/>
      <c r="CQC153" s="17"/>
      <c r="CQD153" s="17"/>
      <c r="CQE153" s="17"/>
      <c r="CQF153" s="17"/>
      <c r="CQG153" s="17"/>
      <c r="CQH153" s="17"/>
      <c r="CQI153" s="17"/>
      <c r="CQJ153" s="17"/>
      <c r="CQK153" s="17"/>
      <c r="CQL153" s="17"/>
      <c r="CQM153" s="17"/>
      <c r="CQN153" s="17"/>
      <c r="CQO153" s="17"/>
      <c r="CQP153" s="17"/>
      <c r="CQQ153" s="17"/>
      <c r="CQR153" s="17"/>
      <c r="CQS153" s="17"/>
      <c r="CQT153" s="17"/>
      <c r="CQU153" s="17"/>
      <c r="CQV153" s="17"/>
      <c r="CQW153" s="17"/>
      <c r="CQX153" s="17"/>
      <c r="CQY153" s="17"/>
      <c r="CQZ153" s="17"/>
      <c r="CRA153" s="17"/>
      <c r="CRB153" s="17"/>
      <c r="CRC153" s="17"/>
      <c r="CRD153" s="17"/>
      <c r="CRE153" s="17"/>
      <c r="CRF153" s="17"/>
      <c r="CRG153" s="17"/>
      <c r="CRH153" s="17"/>
      <c r="CRI153" s="17"/>
      <c r="CRJ153" s="17"/>
      <c r="CRK153" s="17"/>
      <c r="CRL153" s="17"/>
      <c r="CRM153" s="17"/>
      <c r="CRN153" s="17"/>
      <c r="CRO153" s="17"/>
      <c r="CRP153" s="17"/>
      <c r="CRQ153" s="17"/>
      <c r="CRR153" s="17"/>
      <c r="CRS153" s="17"/>
      <c r="CRT153" s="17"/>
      <c r="CRU153" s="17"/>
      <c r="CRV153" s="17"/>
      <c r="CRW153" s="17"/>
      <c r="CRX153" s="17"/>
      <c r="CRY153" s="17"/>
      <c r="CRZ153" s="17"/>
      <c r="CSA153" s="17"/>
      <c r="CSB153" s="17"/>
      <c r="CSC153" s="17"/>
      <c r="CSD153" s="17"/>
      <c r="CSE153" s="17"/>
      <c r="CSF153" s="17"/>
      <c r="CSG153" s="17"/>
      <c r="CSH153" s="17"/>
      <c r="CSI153" s="17"/>
      <c r="CSJ153" s="17"/>
      <c r="CSK153" s="17"/>
      <c r="CSL153" s="17"/>
      <c r="CSM153" s="17"/>
      <c r="CSN153" s="17"/>
      <c r="CSO153" s="17"/>
      <c r="CSP153" s="17"/>
      <c r="CSQ153" s="17"/>
      <c r="CSR153" s="17"/>
      <c r="CSS153" s="17"/>
      <c r="CST153" s="17"/>
      <c r="CSU153" s="17"/>
      <c r="CSV153" s="17"/>
      <c r="CSW153" s="17"/>
      <c r="CSX153" s="17"/>
      <c r="CSY153" s="17"/>
      <c r="CSZ153" s="17"/>
      <c r="CTA153" s="17"/>
      <c r="CTB153" s="17"/>
      <c r="CTC153" s="17"/>
      <c r="CTD153" s="17"/>
      <c r="CTE153" s="17"/>
      <c r="CTF153" s="17"/>
      <c r="CTG153" s="17"/>
      <c r="CTH153" s="17"/>
      <c r="CTI153" s="17"/>
      <c r="CTJ153" s="17"/>
      <c r="CTK153" s="17"/>
      <c r="CTL153" s="17"/>
      <c r="CTM153" s="17"/>
      <c r="CTN153" s="17"/>
      <c r="CTO153" s="17"/>
      <c r="CTP153" s="17"/>
      <c r="CTQ153" s="17"/>
      <c r="CTR153" s="17"/>
      <c r="CTS153" s="17"/>
      <c r="CTT153" s="17"/>
      <c r="CTU153" s="17"/>
      <c r="CTV153" s="17"/>
      <c r="CTW153" s="17"/>
      <c r="CTX153" s="17"/>
      <c r="CTY153" s="17"/>
      <c r="CTZ153" s="17"/>
      <c r="CUA153" s="17"/>
      <c r="CUB153" s="17"/>
      <c r="CUC153" s="17"/>
      <c r="CUD153" s="17"/>
      <c r="CUE153" s="17"/>
      <c r="CUF153" s="17"/>
      <c r="CUG153" s="17"/>
      <c r="CUH153" s="17"/>
      <c r="CUI153" s="17"/>
      <c r="CUJ153" s="17"/>
      <c r="CUK153" s="17"/>
      <c r="CUL153" s="17"/>
      <c r="CUM153" s="17"/>
      <c r="CUN153" s="17"/>
      <c r="CUO153" s="17"/>
      <c r="CUP153" s="17"/>
      <c r="CUQ153" s="17"/>
      <c r="CUR153" s="17"/>
      <c r="CUS153" s="17"/>
      <c r="CUT153" s="17"/>
      <c r="CUU153" s="17"/>
      <c r="CUV153" s="17"/>
      <c r="CUW153" s="17"/>
      <c r="CUX153" s="17"/>
      <c r="CUY153" s="17"/>
      <c r="CUZ153" s="17"/>
      <c r="CVA153" s="17"/>
      <c r="CVB153" s="17"/>
      <c r="CVC153" s="17"/>
      <c r="CVD153" s="17"/>
      <c r="CVE153" s="17"/>
      <c r="CVF153" s="17"/>
      <c r="CVG153" s="17"/>
      <c r="CVH153" s="17"/>
      <c r="CVI153" s="17"/>
      <c r="CVJ153" s="17"/>
      <c r="CVK153" s="17"/>
      <c r="CVL153" s="17"/>
      <c r="CVM153" s="17"/>
      <c r="CVN153" s="17"/>
      <c r="CVO153" s="17"/>
      <c r="CVP153" s="17"/>
      <c r="CVQ153" s="17"/>
      <c r="CVR153" s="17"/>
      <c r="CVS153" s="17"/>
      <c r="CVT153" s="17"/>
      <c r="CVU153" s="17"/>
      <c r="CVV153" s="17"/>
      <c r="CVW153" s="17"/>
      <c r="CVX153" s="17"/>
      <c r="CVY153" s="17"/>
      <c r="CVZ153" s="17"/>
      <c r="CWA153" s="17"/>
      <c r="CWB153" s="17"/>
      <c r="CWC153" s="17"/>
      <c r="CWD153" s="17"/>
      <c r="CWE153" s="17"/>
      <c r="CWF153" s="17"/>
      <c r="CWG153" s="17"/>
      <c r="CWH153" s="17"/>
      <c r="CWI153" s="17"/>
      <c r="CWJ153" s="17"/>
      <c r="CWK153" s="17"/>
      <c r="CWL153" s="17"/>
      <c r="CWM153" s="17"/>
      <c r="CWN153" s="17"/>
      <c r="CWO153" s="17"/>
      <c r="CWP153" s="17"/>
      <c r="CWQ153" s="17"/>
      <c r="CWR153" s="17"/>
      <c r="CWS153" s="17"/>
      <c r="CWT153" s="17"/>
      <c r="CWU153" s="17"/>
      <c r="CWV153" s="17"/>
      <c r="CWW153" s="17"/>
      <c r="CWX153" s="17"/>
      <c r="CWY153" s="17"/>
      <c r="CWZ153" s="17"/>
      <c r="CXA153" s="17"/>
      <c r="CXB153" s="17"/>
      <c r="CXC153" s="17"/>
      <c r="CXD153" s="17"/>
      <c r="CXE153" s="17"/>
      <c r="CXF153" s="17"/>
      <c r="CXG153" s="17"/>
      <c r="CXH153" s="17"/>
      <c r="CXI153" s="17"/>
      <c r="CXJ153" s="17"/>
      <c r="CXK153" s="17"/>
      <c r="CXL153" s="17"/>
      <c r="CXM153" s="17"/>
      <c r="CXN153" s="17"/>
      <c r="CXO153" s="17"/>
      <c r="CXP153" s="17"/>
      <c r="CXQ153" s="17"/>
      <c r="CXR153" s="17"/>
      <c r="CXS153" s="17"/>
      <c r="CXT153" s="17"/>
      <c r="CXU153" s="17"/>
      <c r="CXV153" s="17"/>
      <c r="CXW153" s="17"/>
      <c r="CXX153" s="17"/>
      <c r="CXY153" s="17"/>
      <c r="CXZ153" s="17"/>
      <c r="CYA153" s="17"/>
      <c r="CYB153" s="17"/>
      <c r="CYC153" s="17"/>
      <c r="CYD153" s="17"/>
      <c r="CYE153" s="17"/>
      <c r="CYF153" s="17"/>
      <c r="CYG153" s="17"/>
      <c r="CYH153" s="17"/>
      <c r="CYI153" s="17"/>
      <c r="CYJ153" s="17"/>
      <c r="CYK153" s="17"/>
      <c r="CYL153" s="17"/>
      <c r="CYM153" s="17"/>
      <c r="CYN153" s="17"/>
      <c r="CYO153" s="17"/>
      <c r="CYP153" s="17"/>
      <c r="CYQ153" s="17"/>
      <c r="CYR153" s="17"/>
      <c r="CYS153" s="17"/>
      <c r="CYT153" s="17"/>
      <c r="CYU153" s="17"/>
      <c r="CYV153" s="17"/>
      <c r="CYW153" s="17"/>
      <c r="CYX153" s="17"/>
      <c r="CYY153" s="17"/>
      <c r="CYZ153" s="17"/>
      <c r="CZA153" s="17"/>
      <c r="CZB153" s="17"/>
      <c r="CZC153" s="17"/>
      <c r="CZD153" s="17"/>
      <c r="CZE153" s="17"/>
      <c r="CZF153" s="17"/>
      <c r="CZG153" s="17"/>
      <c r="CZH153" s="17"/>
      <c r="CZI153" s="17"/>
      <c r="CZJ153" s="17"/>
      <c r="CZK153" s="17"/>
      <c r="CZL153" s="17"/>
      <c r="CZM153" s="17"/>
      <c r="CZN153" s="17"/>
      <c r="CZO153" s="17"/>
      <c r="CZP153" s="17"/>
      <c r="CZQ153" s="17"/>
      <c r="CZR153" s="17"/>
      <c r="CZS153" s="17"/>
      <c r="CZT153" s="17"/>
      <c r="CZU153" s="17"/>
      <c r="CZV153" s="17"/>
      <c r="CZW153" s="17"/>
      <c r="CZX153" s="17"/>
      <c r="CZY153" s="17"/>
      <c r="CZZ153" s="17"/>
      <c r="DAA153" s="17"/>
      <c r="DAB153" s="17"/>
      <c r="DAC153" s="17"/>
      <c r="DAD153" s="17"/>
      <c r="DAE153" s="17"/>
      <c r="DAF153" s="17"/>
      <c r="DAG153" s="17"/>
      <c r="DAH153" s="17"/>
      <c r="DAI153" s="17"/>
      <c r="DAJ153" s="17"/>
      <c r="DAK153" s="17"/>
      <c r="DAL153" s="17"/>
      <c r="DAM153" s="17"/>
      <c r="DAN153" s="17"/>
      <c r="DAO153" s="17"/>
      <c r="DAP153" s="17"/>
      <c r="DAQ153" s="17"/>
      <c r="DAR153" s="17"/>
      <c r="DAS153" s="17"/>
      <c r="DAT153" s="17"/>
      <c r="DAU153" s="17"/>
      <c r="DAV153" s="17"/>
      <c r="DAW153" s="17"/>
      <c r="DAX153" s="17"/>
      <c r="DAY153" s="17"/>
      <c r="DAZ153" s="17"/>
      <c r="DBA153" s="17"/>
      <c r="DBB153" s="17"/>
      <c r="DBC153" s="17"/>
      <c r="DBD153" s="17"/>
      <c r="DBE153" s="17"/>
      <c r="DBF153" s="17"/>
      <c r="DBG153" s="17"/>
      <c r="DBH153" s="17"/>
      <c r="DBI153" s="17"/>
      <c r="DBJ153" s="17"/>
      <c r="DBK153" s="17"/>
      <c r="DBL153" s="17"/>
      <c r="DBM153" s="17"/>
      <c r="DBN153" s="17"/>
      <c r="DBO153" s="17"/>
      <c r="DBP153" s="17"/>
      <c r="DBQ153" s="17"/>
      <c r="DBR153" s="17"/>
      <c r="DBS153" s="17"/>
      <c r="DBT153" s="17"/>
      <c r="DBU153" s="17"/>
      <c r="DBV153" s="17"/>
      <c r="DBW153" s="17"/>
      <c r="DBX153" s="17"/>
      <c r="DBY153" s="17"/>
      <c r="DBZ153" s="17"/>
      <c r="DCA153" s="17"/>
      <c r="DCB153" s="17"/>
      <c r="DCC153" s="17"/>
      <c r="DCD153" s="17"/>
      <c r="DCE153" s="17"/>
      <c r="DCF153" s="17"/>
      <c r="DCG153" s="17"/>
      <c r="DCH153" s="17"/>
      <c r="DCI153" s="17"/>
      <c r="DCJ153" s="17"/>
      <c r="DCK153" s="17"/>
      <c r="DCL153" s="17"/>
      <c r="DCM153" s="17"/>
      <c r="DCN153" s="17"/>
      <c r="DCO153" s="17"/>
      <c r="DCP153" s="17"/>
      <c r="DCQ153" s="17"/>
      <c r="DCR153" s="17"/>
      <c r="DCS153" s="17"/>
      <c r="DCT153" s="17"/>
      <c r="DCU153" s="17"/>
      <c r="DCV153" s="17"/>
      <c r="DCW153" s="17"/>
      <c r="DCX153" s="17"/>
      <c r="DCY153" s="17"/>
      <c r="DCZ153" s="17"/>
      <c r="DDA153" s="17"/>
      <c r="DDB153" s="17"/>
      <c r="DDC153" s="17"/>
      <c r="DDD153" s="17"/>
      <c r="DDE153" s="17"/>
      <c r="DDF153" s="17"/>
      <c r="DDG153" s="17"/>
      <c r="DDH153" s="17"/>
      <c r="DDI153" s="17"/>
      <c r="DDJ153" s="17"/>
      <c r="DDK153" s="17"/>
      <c r="DDL153" s="17"/>
      <c r="DDM153" s="17"/>
      <c r="DDN153" s="17"/>
      <c r="DDO153" s="17"/>
      <c r="DDP153" s="17"/>
      <c r="DDQ153" s="17"/>
      <c r="DDR153" s="17"/>
      <c r="DDS153" s="17"/>
      <c r="DDT153" s="17"/>
      <c r="DDU153" s="17"/>
      <c r="DDV153" s="17"/>
      <c r="DDW153" s="17"/>
      <c r="DDX153" s="17"/>
      <c r="DDY153" s="17"/>
      <c r="DDZ153" s="17"/>
      <c r="DEA153" s="17"/>
      <c r="DEB153" s="17"/>
      <c r="DEC153" s="17"/>
      <c r="DED153" s="17"/>
      <c r="DEE153" s="17"/>
      <c r="DEF153" s="17"/>
      <c r="DEG153" s="17"/>
      <c r="DEH153" s="17"/>
      <c r="DEI153" s="17"/>
      <c r="DEJ153" s="17"/>
      <c r="DEK153" s="17"/>
      <c r="DEL153" s="17"/>
      <c r="DEM153" s="17"/>
      <c r="DEN153" s="17"/>
      <c r="DEO153" s="17"/>
      <c r="DEP153" s="17"/>
      <c r="DEQ153" s="17"/>
      <c r="DER153" s="17"/>
      <c r="DES153" s="17"/>
      <c r="DET153" s="17"/>
      <c r="DEU153" s="17"/>
      <c r="DEV153" s="17"/>
      <c r="DEW153" s="17"/>
      <c r="DEX153" s="17"/>
      <c r="DEY153" s="17"/>
      <c r="DEZ153" s="17"/>
      <c r="DFA153" s="17"/>
      <c r="DFB153" s="17"/>
      <c r="DFC153" s="17"/>
      <c r="DFD153" s="17"/>
      <c r="DFE153" s="17"/>
      <c r="DFF153" s="17"/>
      <c r="DFG153" s="17"/>
      <c r="DFH153" s="17"/>
      <c r="DFI153" s="17"/>
      <c r="DFJ153" s="17"/>
      <c r="DFK153" s="17"/>
      <c r="DFL153" s="17"/>
      <c r="DFM153" s="17"/>
      <c r="DFN153" s="17"/>
      <c r="DFO153" s="17"/>
      <c r="DFP153" s="17"/>
      <c r="DFQ153" s="17"/>
      <c r="DFR153" s="17"/>
      <c r="DFS153" s="17"/>
      <c r="DFT153" s="17"/>
      <c r="DFU153" s="17"/>
      <c r="DFV153" s="17"/>
      <c r="DFW153" s="17"/>
      <c r="DFX153" s="17"/>
      <c r="DFY153" s="17"/>
      <c r="DFZ153" s="17"/>
      <c r="DGA153" s="17"/>
      <c r="DGB153" s="17"/>
      <c r="DGC153" s="17"/>
      <c r="DGD153" s="17"/>
      <c r="DGE153" s="17"/>
      <c r="DGF153" s="17"/>
      <c r="DGG153" s="17"/>
      <c r="DGH153" s="17"/>
      <c r="DGI153" s="17"/>
      <c r="DGJ153" s="17"/>
      <c r="DGK153" s="17"/>
      <c r="DGL153" s="17"/>
      <c r="DGM153" s="17"/>
      <c r="DGN153" s="17"/>
      <c r="DGO153" s="17"/>
      <c r="DGP153" s="17"/>
      <c r="DGQ153" s="17"/>
      <c r="DGR153" s="17"/>
      <c r="DGS153" s="17"/>
      <c r="DGT153" s="17"/>
      <c r="DGU153" s="17"/>
      <c r="DGV153" s="17"/>
      <c r="DGW153" s="17"/>
      <c r="DGX153" s="17"/>
      <c r="DGY153" s="17"/>
      <c r="DGZ153" s="17"/>
      <c r="DHA153" s="17"/>
      <c r="DHB153" s="17"/>
      <c r="DHC153" s="17"/>
      <c r="DHD153" s="17"/>
      <c r="DHE153" s="17"/>
      <c r="DHF153" s="17"/>
      <c r="DHG153" s="17"/>
      <c r="DHH153" s="17"/>
      <c r="DHI153" s="17"/>
      <c r="DHJ153" s="17"/>
      <c r="DHK153" s="17"/>
      <c r="DHL153" s="17"/>
      <c r="DHM153" s="17"/>
      <c r="DHN153" s="17"/>
      <c r="DHO153" s="17"/>
      <c r="DHP153" s="17"/>
      <c r="DHQ153" s="17"/>
      <c r="DHR153" s="17"/>
      <c r="DHS153" s="17"/>
      <c r="DHT153" s="17"/>
      <c r="DHU153" s="17"/>
      <c r="DHV153" s="17"/>
      <c r="DHW153" s="17"/>
      <c r="DHX153" s="17"/>
      <c r="DHY153" s="17"/>
      <c r="DHZ153" s="17"/>
      <c r="DIA153" s="17"/>
      <c r="DIB153" s="17"/>
      <c r="DIC153" s="17"/>
      <c r="DID153" s="17"/>
      <c r="DIE153" s="17"/>
      <c r="DIF153" s="17"/>
      <c r="DIG153" s="17"/>
      <c r="DIH153" s="17"/>
      <c r="DII153" s="17"/>
      <c r="DIJ153" s="17"/>
      <c r="DIK153" s="17"/>
      <c r="DIL153" s="17"/>
      <c r="DIM153" s="17"/>
      <c r="DIN153" s="17"/>
      <c r="DIO153" s="17"/>
      <c r="DIP153" s="17"/>
      <c r="DIQ153" s="17"/>
      <c r="DIR153" s="17"/>
      <c r="DIS153" s="17"/>
      <c r="DIT153" s="17"/>
      <c r="DIU153" s="17"/>
      <c r="DIV153" s="17"/>
      <c r="DIW153" s="17"/>
      <c r="DIX153" s="17"/>
      <c r="DIY153" s="17"/>
      <c r="DIZ153" s="17"/>
      <c r="DJA153" s="17"/>
      <c r="DJB153" s="17"/>
      <c r="DJC153" s="17"/>
      <c r="DJD153" s="17"/>
      <c r="DJE153" s="17"/>
      <c r="DJF153" s="17"/>
      <c r="DJG153" s="17"/>
      <c r="DJH153" s="17"/>
      <c r="DJI153" s="17"/>
      <c r="DJJ153" s="17"/>
      <c r="DJK153" s="17"/>
      <c r="DJL153" s="17"/>
      <c r="DJM153" s="17"/>
      <c r="DJN153" s="17"/>
      <c r="DJO153" s="17"/>
      <c r="DJP153" s="17"/>
      <c r="DJQ153" s="17"/>
      <c r="DJR153" s="17"/>
      <c r="DJS153" s="17"/>
      <c r="DJT153" s="17"/>
      <c r="DJU153" s="17"/>
      <c r="DJV153" s="17"/>
      <c r="DJW153" s="17"/>
      <c r="DJX153" s="17"/>
      <c r="DJY153" s="17"/>
      <c r="DJZ153" s="17"/>
      <c r="DKA153" s="17"/>
      <c r="DKB153" s="17"/>
      <c r="DKC153" s="17"/>
      <c r="DKD153" s="17"/>
      <c r="DKE153" s="17"/>
      <c r="DKF153" s="17"/>
      <c r="DKG153" s="17"/>
      <c r="DKH153" s="17"/>
      <c r="DKI153" s="17"/>
      <c r="DKJ153" s="17"/>
      <c r="DKK153" s="17"/>
      <c r="DKL153" s="17"/>
      <c r="DKM153" s="17"/>
      <c r="DKN153" s="17"/>
      <c r="DKO153" s="17"/>
      <c r="DKP153" s="17"/>
      <c r="DKQ153" s="17"/>
      <c r="DKR153" s="17"/>
      <c r="DKS153" s="17"/>
      <c r="DKT153" s="17"/>
      <c r="DKU153" s="17"/>
      <c r="DKV153" s="17"/>
      <c r="DKW153" s="17"/>
      <c r="DKX153" s="17"/>
      <c r="DKY153" s="17"/>
      <c r="DKZ153" s="17"/>
      <c r="DLA153" s="17"/>
      <c r="DLB153" s="17"/>
      <c r="DLC153" s="17"/>
      <c r="DLD153" s="17"/>
      <c r="DLE153" s="17"/>
      <c r="DLF153" s="17"/>
      <c r="DLG153" s="17"/>
      <c r="DLH153" s="17"/>
      <c r="DLI153" s="17"/>
      <c r="DLJ153" s="17"/>
      <c r="DLK153" s="17"/>
      <c r="DLL153" s="17"/>
      <c r="DLM153" s="17"/>
      <c r="DLN153" s="17"/>
      <c r="DLO153" s="17"/>
      <c r="DLP153" s="17"/>
      <c r="DLQ153" s="17"/>
      <c r="DLR153" s="17"/>
      <c r="DLS153" s="17"/>
      <c r="DLT153" s="17"/>
      <c r="DLU153" s="17"/>
      <c r="DLV153" s="17"/>
      <c r="DLW153" s="17"/>
      <c r="DLX153" s="17"/>
      <c r="DLY153" s="17"/>
      <c r="DLZ153" s="17"/>
      <c r="DMA153" s="17"/>
      <c r="DMB153" s="17"/>
      <c r="DMC153" s="17"/>
      <c r="DMD153" s="17"/>
      <c r="DME153" s="17"/>
      <c r="DMF153" s="17"/>
      <c r="DMG153" s="17"/>
      <c r="DMH153" s="17"/>
      <c r="DMI153" s="17"/>
      <c r="DMJ153" s="17"/>
      <c r="DMK153" s="17"/>
      <c r="DML153" s="17"/>
      <c r="DMM153" s="17"/>
      <c r="DMN153" s="17"/>
      <c r="DMO153" s="17"/>
      <c r="DMP153" s="17"/>
      <c r="DMQ153" s="17"/>
      <c r="DMR153" s="17"/>
      <c r="DMS153" s="17"/>
      <c r="DMT153" s="17"/>
      <c r="DMU153" s="17"/>
      <c r="DMV153" s="17"/>
      <c r="DMW153" s="17"/>
      <c r="DMX153" s="17"/>
      <c r="DMY153" s="17"/>
      <c r="DMZ153" s="17"/>
      <c r="DNA153" s="17"/>
      <c r="DNB153" s="17"/>
      <c r="DNC153" s="17"/>
      <c r="DND153" s="17"/>
      <c r="DNE153" s="17"/>
      <c r="DNF153" s="17"/>
      <c r="DNG153" s="17"/>
      <c r="DNH153" s="17"/>
      <c r="DNI153" s="17"/>
      <c r="DNJ153" s="17"/>
      <c r="DNK153" s="17"/>
      <c r="DNL153" s="17"/>
      <c r="DNM153" s="17"/>
      <c r="DNN153" s="17"/>
      <c r="DNO153" s="17"/>
      <c r="DNP153" s="17"/>
      <c r="DNQ153" s="17"/>
      <c r="DNR153" s="17"/>
      <c r="DNS153" s="17"/>
      <c r="DNT153" s="17"/>
      <c r="DNU153" s="17"/>
      <c r="DNV153" s="17"/>
      <c r="DNW153" s="17"/>
      <c r="DNX153" s="17"/>
      <c r="DNY153" s="17"/>
      <c r="DNZ153" s="17"/>
      <c r="DOA153" s="17"/>
      <c r="DOB153" s="17"/>
      <c r="DOC153" s="17"/>
      <c r="DOD153" s="17"/>
      <c r="DOE153" s="17"/>
      <c r="DOF153" s="17"/>
      <c r="DOG153" s="17"/>
      <c r="DOH153" s="17"/>
      <c r="DOI153" s="17"/>
      <c r="DOJ153" s="17"/>
      <c r="DOK153" s="17"/>
      <c r="DOL153" s="17"/>
      <c r="DOM153" s="17"/>
      <c r="DON153" s="17"/>
      <c r="DOO153" s="17"/>
      <c r="DOP153" s="17"/>
      <c r="DOQ153" s="17"/>
      <c r="DOR153" s="17"/>
      <c r="DOS153" s="17"/>
      <c r="DOT153" s="17"/>
      <c r="DOU153" s="17"/>
      <c r="DOV153" s="17"/>
      <c r="DOW153" s="17"/>
      <c r="DOX153" s="17"/>
      <c r="DOY153" s="17"/>
      <c r="DOZ153" s="17"/>
      <c r="DPA153" s="17"/>
      <c r="DPB153" s="17"/>
      <c r="DPC153" s="17"/>
      <c r="DPD153" s="17"/>
      <c r="DPE153" s="17"/>
      <c r="DPF153" s="17"/>
      <c r="DPG153" s="17"/>
      <c r="DPH153" s="17"/>
      <c r="DPI153" s="17"/>
      <c r="DPJ153" s="17"/>
      <c r="DPK153" s="17"/>
      <c r="DPL153" s="17"/>
      <c r="DPM153" s="17"/>
      <c r="DPN153" s="17"/>
      <c r="DPO153" s="17"/>
      <c r="DPP153" s="17"/>
      <c r="DPQ153" s="17"/>
      <c r="DPR153" s="17"/>
      <c r="DPS153" s="17"/>
      <c r="DPT153" s="17"/>
      <c r="DPU153" s="17"/>
      <c r="DPV153" s="17"/>
      <c r="DPW153" s="17"/>
      <c r="DPX153" s="17"/>
      <c r="DPY153" s="17"/>
      <c r="DPZ153" s="17"/>
      <c r="DQA153" s="17"/>
      <c r="DQB153" s="17"/>
      <c r="DQC153" s="17"/>
      <c r="DQD153" s="17"/>
      <c r="DQE153" s="17"/>
      <c r="DQF153" s="17"/>
      <c r="DQG153" s="17"/>
      <c r="DQH153" s="17"/>
      <c r="DQI153" s="17"/>
      <c r="DQJ153" s="17"/>
      <c r="DQK153" s="17"/>
      <c r="DQL153" s="17"/>
      <c r="DQM153" s="17"/>
      <c r="DQN153" s="17"/>
      <c r="DQO153" s="17"/>
      <c r="DQP153" s="17"/>
      <c r="DQQ153" s="17"/>
      <c r="DQR153" s="17"/>
      <c r="DQS153" s="17"/>
      <c r="DQT153" s="17"/>
      <c r="DQU153" s="17"/>
      <c r="DQV153" s="17"/>
      <c r="DQW153" s="17"/>
      <c r="DQX153" s="17"/>
      <c r="DQY153" s="17"/>
      <c r="DQZ153" s="17"/>
      <c r="DRA153" s="17"/>
      <c r="DRB153" s="17"/>
      <c r="DRC153" s="17"/>
      <c r="DRD153" s="17"/>
      <c r="DRE153" s="17"/>
      <c r="DRF153" s="17"/>
      <c r="DRG153" s="17"/>
      <c r="DRH153" s="17"/>
      <c r="DRI153" s="17"/>
      <c r="DRJ153" s="17"/>
      <c r="DRK153" s="17"/>
      <c r="DRL153" s="17"/>
      <c r="DRM153" s="17"/>
      <c r="DRN153" s="17"/>
      <c r="DRO153" s="17"/>
      <c r="DRP153" s="17"/>
      <c r="DRQ153" s="17"/>
      <c r="DRR153" s="17"/>
      <c r="DRS153" s="17"/>
      <c r="DRT153" s="17"/>
      <c r="DRU153" s="17"/>
      <c r="DRV153" s="17"/>
      <c r="DRW153" s="17"/>
      <c r="DRX153" s="17"/>
      <c r="DRY153" s="17"/>
      <c r="DRZ153" s="17"/>
      <c r="DSA153" s="17"/>
      <c r="DSB153" s="17"/>
      <c r="DSC153" s="17"/>
      <c r="DSD153" s="17"/>
      <c r="DSE153" s="17"/>
      <c r="DSF153" s="17"/>
      <c r="DSG153" s="17"/>
      <c r="DSH153" s="17"/>
      <c r="DSI153" s="17"/>
      <c r="DSJ153" s="17"/>
      <c r="DSK153" s="17"/>
      <c r="DSL153" s="17"/>
      <c r="DSM153" s="17"/>
      <c r="DSN153" s="17"/>
      <c r="DSO153" s="17"/>
      <c r="DSP153" s="17"/>
      <c r="DSQ153" s="17"/>
      <c r="DSR153" s="17"/>
      <c r="DSS153" s="17"/>
      <c r="DST153" s="17"/>
      <c r="DSU153" s="17"/>
      <c r="DSV153" s="17"/>
      <c r="DSW153" s="17"/>
      <c r="DSX153" s="17"/>
      <c r="DSY153" s="17"/>
      <c r="DSZ153" s="17"/>
      <c r="DTA153" s="17"/>
      <c r="DTB153" s="17"/>
      <c r="DTC153" s="17"/>
      <c r="DTD153" s="17"/>
      <c r="DTE153" s="17"/>
      <c r="DTF153" s="17"/>
      <c r="DTG153" s="17"/>
      <c r="DTH153" s="17"/>
      <c r="DTI153" s="17"/>
      <c r="DTJ153" s="17"/>
      <c r="DTK153" s="17"/>
      <c r="DTL153" s="17"/>
      <c r="DTM153" s="17"/>
      <c r="DTN153" s="17"/>
      <c r="DTO153" s="17"/>
      <c r="DTP153" s="17"/>
      <c r="DTQ153" s="17"/>
      <c r="DTR153" s="17"/>
      <c r="DTS153" s="17"/>
      <c r="DTT153" s="17"/>
      <c r="DTU153" s="17"/>
      <c r="DTV153" s="17"/>
      <c r="DTW153" s="17"/>
      <c r="DTX153" s="17"/>
      <c r="DTY153" s="17"/>
      <c r="DTZ153" s="17"/>
      <c r="DUA153" s="17"/>
      <c r="DUB153" s="17"/>
      <c r="DUC153" s="17"/>
      <c r="DUD153" s="17"/>
      <c r="DUE153" s="17"/>
      <c r="DUF153" s="17"/>
      <c r="DUG153" s="17"/>
      <c r="DUH153" s="17"/>
      <c r="DUI153" s="17"/>
      <c r="DUJ153" s="17"/>
      <c r="DUK153" s="17"/>
      <c r="DUL153" s="17"/>
      <c r="DUM153" s="17"/>
      <c r="DUN153" s="17"/>
      <c r="DUO153" s="17"/>
      <c r="DUP153" s="17"/>
      <c r="DUQ153" s="17"/>
      <c r="DUR153" s="17"/>
      <c r="DUS153" s="17"/>
      <c r="DUT153" s="17"/>
      <c r="DUU153" s="17"/>
      <c r="DUV153" s="17"/>
      <c r="DUW153" s="17"/>
      <c r="DUX153" s="17"/>
      <c r="DUY153" s="17"/>
      <c r="DUZ153" s="17"/>
      <c r="DVA153" s="17"/>
      <c r="DVB153" s="17"/>
      <c r="DVC153" s="17"/>
      <c r="DVD153" s="17"/>
      <c r="DVE153" s="17"/>
      <c r="DVF153" s="17"/>
      <c r="DVG153" s="17"/>
      <c r="DVH153" s="17"/>
      <c r="DVI153" s="17"/>
      <c r="DVJ153" s="17"/>
      <c r="DVK153" s="17"/>
      <c r="DVL153" s="17"/>
      <c r="DVM153" s="17"/>
      <c r="DVN153" s="17"/>
      <c r="DVO153" s="17"/>
      <c r="DVP153" s="17"/>
      <c r="DVQ153" s="17"/>
      <c r="DVR153" s="17"/>
      <c r="DVS153" s="17"/>
      <c r="DVT153" s="17"/>
      <c r="DVU153" s="17"/>
      <c r="DVV153" s="17"/>
      <c r="DVW153" s="17"/>
      <c r="DVX153" s="17"/>
      <c r="DVY153" s="17"/>
      <c r="DVZ153" s="17"/>
      <c r="DWA153" s="17"/>
      <c r="DWB153" s="17"/>
      <c r="DWC153" s="17"/>
      <c r="DWD153" s="17"/>
      <c r="DWE153" s="17"/>
      <c r="DWF153" s="17"/>
      <c r="DWG153" s="17"/>
      <c r="DWH153" s="17"/>
      <c r="DWI153" s="17"/>
      <c r="DWJ153" s="17"/>
      <c r="DWK153" s="17"/>
      <c r="DWL153" s="17"/>
      <c r="DWM153" s="17"/>
      <c r="DWN153" s="17"/>
      <c r="DWO153" s="17"/>
      <c r="DWP153" s="17"/>
      <c r="DWQ153" s="17"/>
      <c r="DWR153" s="17"/>
      <c r="DWS153" s="17"/>
      <c r="DWT153" s="17"/>
      <c r="DWU153" s="17"/>
      <c r="DWV153" s="17"/>
      <c r="DWW153" s="17"/>
      <c r="DWX153" s="17"/>
      <c r="DWY153" s="17"/>
      <c r="DWZ153" s="17"/>
      <c r="DXA153" s="17"/>
      <c r="DXB153" s="17"/>
      <c r="DXC153" s="17"/>
      <c r="DXD153" s="17"/>
      <c r="DXE153" s="17"/>
      <c r="DXF153" s="17"/>
      <c r="DXG153" s="17"/>
      <c r="DXH153" s="17"/>
      <c r="DXI153" s="17"/>
      <c r="DXJ153" s="17"/>
      <c r="DXK153" s="17"/>
      <c r="DXL153" s="17"/>
      <c r="DXM153" s="17"/>
      <c r="DXN153" s="17"/>
      <c r="DXO153" s="17"/>
      <c r="DXP153" s="17"/>
      <c r="DXQ153" s="17"/>
      <c r="DXR153" s="17"/>
      <c r="DXS153" s="17"/>
      <c r="DXT153" s="17"/>
      <c r="DXU153" s="17"/>
      <c r="DXV153" s="17"/>
      <c r="DXW153" s="17"/>
      <c r="DXX153" s="17"/>
      <c r="DXY153" s="17"/>
      <c r="DXZ153" s="17"/>
      <c r="DYA153" s="17"/>
      <c r="DYB153" s="17"/>
      <c r="DYC153" s="17"/>
      <c r="DYD153" s="17"/>
      <c r="DYE153" s="17"/>
      <c r="DYF153" s="17"/>
      <c r="DYG153" s="17"/>
      <c r="DYH153" s="17"/>
      <c r="DYI153" s="17"/>
      <c r="DYJ153" s="17"/>
      <c r="DYK153" s="17"/>
      <c r="DYL153" s="17"/>
      <c r="DYM153" s="17"/>
      <c r="DYN153" s="17"/>
      <c r="DYO153" s="17"/>
      <c r="DYP153" s="17"/>
      <c r="DYQ153" s="17"/>
      <c r="DYR153" s="17"/>
      <c r="DYS153" s="17"/>
      <c r="DYT153" s="17"/>
      <c r="DYU153" s="17"/>
      <c r="DYV153" s="17"/>
      <c r="DYW153" s="17"/>
      <c r="DYX153" s="17"/>
      <c r="DYY153" s="17"/>
      <c r="DYZ153" s="17"/>
      <c r="DZA153" s="17"/>
      <c r="DZB153" s="17"/>
      <c r="DZC153" s="17"/>
      <c r="DZD153" s="17"/>
      <c r="DZE153" s="17"/>
      <c r="DZF153" s="17"/>
      <c r="DZG153" s="17"/>
      <c r="DZH153" s="17"/>
      <c r="DZI153" s="17"/>
      <c r="DZJ153" s="17"/>
      <c r="DZK153" s="17"/>
      <c r="DZL153" s="17"/>
      <c r="DZM153" s="17"/>
      <c r="DZN153" s="17"/>
      <c r="DZO153" s="17"/>
      <c r="DZP153" s="17"/>
      <c r="DZQ153" s="17"/>
      <c r="DZR153" s="17"/>
      <c r="DZS153" s="17"/>
      <c r="DZT153" s="17"/>
      <c r="DZU153" s="17"/>
      <c r="DZV153" s="17"/>
      <c r="DZW153" s="17"/>
      <c r="DZX153" s="17"/>
      <c r="DZY153" s="17"/>
      <c r="DZZ153" s="17"/>
      <c r="EAA153" s="17"/>
      <c r="EAB153" s="17"/>
      <c r="EAC153" s="17"/>
      <c r="EAD153" s="17"/>
      <c r="EAE153" s="17"/>
      <c r="EAF153" s="17"/>
      <c r="EAG153" s="17"/>
      <c r="EAH153" s="17"/>
      <c r="EAI153" s="17"/>
      <c r="EAJ153" s="17"/>
      <c r="EAK153" s="17"/>
      <c r="EAL153" s="17"/>
      <c r="EAM153" s="17"/>
      <c r="EAN153" s="17"/>
      <c r="EAO153" s="17"/>
      <c r="EAP153" s="17"/>
      <c r="EAQ153" s="17"/>
      <c r="EAR153" s="17"/>
      <c r="EAS153" s="17"/>
      <c r="EAT153" s="17"/>
      <c r="EAU153" s="17"/>
      <c r="EAV153" s="17"/>
      <c r="EAW153" s="17"/>
      <c r="EAX153" s="17"/>
      <c r="EAY153" s="17"/>
      <c r="EAZ153" s="17"/>
      <c r="EBA153" s="17"/>
      <c r="EBB153" s="17"/>
      <c r="EBC153" s="17"/>
      <c r="EBD153" s="17"/>
      <c r="EBE153" s="17"/>
      <c r="EBF153" s="17"/>
      <c r="EBG153" s="17"/>
      <c r="EBH153" s="17"/>
      <c r="EBI153" s="17"/>
      <c r="EBJ153" s="17"/>
      <c r="EBK153" s="17"/>
      <c r="EBL153" s="17"/>
      <c r="EBM153" s="17"/>
      <c r="EBN153" s="17"/>
      <c r="EBO153" s="17"/>
      <c r="EBP153" s="17"/>
      <c r="EBQ153" s="17"/>
      <c r="EBR153" s="17"/>
      <c r="EBS153" s="17"/>
      <c r="EBT153" s="17"/>
      <c r="EBU153" s="17"/>
      <c r="EBV153" s="17"/>
      <c r="EBW153" s="17"/>
      <c r="EBX153" s="17"/>
      <c r="EBY153" s="17"/>
      <c r="EBZ153" s="17"/>
      <c r="ECA153" s="17"/>
      <c r="ECB153" s="17"/>
      <c r="ECC153" s="17"/>
      <c r="ECD153" s="17"/>
      <c r="ECE153" s="17"/>
      <c r="ECF153" s="17"/>
      <c r="ECG153" s="17"/>
      <c r="ECH153" s="17"/>
      <c r="ECI153" s="17"/>
      <c r="ECJ153" s="17"/>
      <c r="ECK153" s="17"/>
      <c r="ECL153" s="17"/>
      <c r="ECM153" s="17"/>
      <c r="ECN153" s="17"/>
      <c r="ECO153" s="17"/>
      <c r="ECP153" s="17"/>
      <c r="ECQ153" s="17"/>
      <c r="ECR153" s="17"/>
      <c r="ECS153" s="17"/>
      <c r="ECT153" s="17"/>
      <c r="ECU153" s="17"/>
      <c r="ECV153" s="17"/>
      <c r="ECW153" s="17"/>
      <c r="ECX153" s="17"/>
      <c r="ECY153" s="17"/>
      <c r="ECZ153" s="17"/>
      <c r="EDA153" s="17"/>
      <c r="EDB153" s="17"/>
      <c r="EDC153" s="17"/>
      <c r="EDD153" s="17"/>
      <c r="EDE153" s="17"/>
      <c r="EDF153" s="17"/>
      <c r="EDG153" s="17"/>
      <c r="EDH153" s="17"/>
      <c r="EDI153" s="17"/>
      <c r="EDJ153" s="17"/>
      <c r="EDK153" s="17"/>
      <c r="EDL153" s="17"/>
      <c r="EDM153" s="17"/>
      <c r="EDN153" s="17"/>
      <c r="EDO153" s="17"/>
      <c r="EDP153" s="17"/>
      <c r="EDQ153" s="17"/>
      <c r="EDR153" s="17"/>
      <c r="EDS153" s="17"/>
      <c r="EDT153" s="17"/>
      <c r="EDU153" s="17"/>
      <c r="EDV153" s="17"/>
      <c r="EDW153" s="17"/>
      <c r="EDX153" s="17"/>
      <c r="EDY153" s="17"/>
      <c r="EDZ153" s="17"/>
      <c r="EEA153" s="17"/>
      <c r="EEB153" s="17"/>
      <c r="EEC153" s="17"/>
      <c r="EED153" s="17"/>
      <c r="EEE153" s="17"/>
      <c r="EEF153" s="17"/>
      <c r="EEG153" s="17"/>
      <c r="EEH153" s="17"/>
      <c r="EEI153" s="17"/>
      <c r="EEJ153" s="17"/>
      <c r="EEK153" s="17"/>
      <c r="EEL153" s="17"/>
      <c r="EEM153" s="17"/>
      <c r="EEN153" s="17"/>
      <c r="EEO153" s="17"/>
      <c r="EEP153" s="17"/>
      <c r="EEQ153" s="17"/>
      <c r="EER153" s="17"/>
      <c r="EES153" s="17"/>
      <c r="EET153" s="17"/>
      <c r="EEU153" s="17"/>
      <c r="EEV153" s="17"/>
      <c r="EEW153" s="17"/>
      <c r="EEX153" s="17"/>
      <c r="EEY153" s="17"/>
      <c r="EEZ153" s="17"/>
      <c r="EFA153" s="17"/>
      <c r="EFB153" s="17"/>
      <c r="EFC153" s="17"/>
      <c r="EFD153" s="17"/>
      <c r="EFE153" s="17"/>
      <c r="EFF153" s="17"/>
      <c r="EFG153" s="17"/>
      <c r="EFH153" s="17"/>
      <c r="EFI153" s="17"/>
      <c r="EFJ153" s="17"/>
      <c r="EFK153" s="17"/>
      <c r="EFL153" s="17"/>
      <c r="EFM153" s="17"/>
      <c r="EFN153" s="17"/>
      <c r="EFO153" s="17"/>
      <c r="EFP153" s="17"/>
      <c r="EFQ153" s="17"/>
      <c r="EFR153" s="17"/>
      <c r="EFS153" s="17"/>
      <c r="EFT153" s="17"/>
      <c r="EFU153" s="17"/>
      <c r="EFV153" s="17"/>
      <c r="EFW153" s="17"/>
      <c r="EFX153" s="17"/>
      <c r="EFY153" s="17"/>
      <c r="EFZ153" s="17"/>
      <c r="EGA153" s="17"/>
      <c r="EGB153" s="17"/>
      <c r="EGC153" s="17"/>
      <c r="EGD153" s="17"/>
      <c r="EGE153" s="17"/>
      <c r="EGF153" s="17"/>
      <c r="EGG153" s="17"/>
      <c r="EGH153" s="17"/>
      <c r="EGI153" s="17"/>
      <c r="EGJ153" s="17"/>
      <c r="EGK153" s="17"/>
      <c r="EGL153" s="17"/>
      <c r="EGM153" s="17"/>
      <c r="EGN153" s="17"/>
      <c r="EGO153" s="17"/>
      <c r="EGP153" s="17"/>
      <c r="EGQ153" s="17"/>
      <c r="EGR153" s="17"/>
      <c r="EGS153" s="17"/>
      <c r="EGT153" s="17"/>
      <c r="EGU153" s="17"/>
      <c r="EGV153" s="17"/>
      <c r="EGW153" s="17"/>
      <c r="EGX153" s="17"/>
      <c r="EGY153" s="17"/>
      <c r="EGZ153" s="17"/>
      <c r="EHA153" s="17"/>
      <c r="EHB153" s="17"/>
      <c r="EHC153" s="17"/>
      <c r="EHD153" s="17"/>
      <c r="EHE153" s="17"/>
      <c r="EHF153" s="17"/>
      <c r="EHG153" s="17"/>
      <c r="EHH153" s="17"/>
      <c r="EHI153" s="17"/>
      <c r="EHJ153" s="17"/>
      <c r="EHK153" s="17"/>
      <c r="EHL153" s="17"/>
      <c r="EHM153" s="17"/>
      <c r="EHN153" s="17"/>
      <c r="EHO153" s="17"/>
      <c r="EHP153" s="17"/>
      <c r="EHQ153" s="17"/>
      <c r="EHR153" s="17"/>
      <c r="EHS153" s="17"/>
      <c r="EHT153" s="17"/>
      <c r="EHU153" s="17"/>
      <c r="EHV153" s="17"/>
      <c r="EHW153" s="17"/>
      <c r="EHX153" s="17"/>
      <c r="EHY153" s="17"/>
      <c r="EHZ153" s="17"/>
      <c r="EIA153" s="17"/>
      <c r="EIB153" s="17"/>
      <c r="EIC153" s="17"/>
      <c r="EID153" s="17"/>
      <c r="EIE153" s="17"/>
      <c r="EIF153" s="17"/>
      <c r="EIG153" s="17"/>
      <c r="EIH153" s="17"/>
      <c r="EII153" s="17"/>
      <c r="EIJ153" s="17"/>
      <c r="EIK153" s="17"/>
      <c r="EIL153" s="17"/>
      <c r="EIM153" s="17"/>
      <c r="EIN153" s="17"/>
      <c r="EIO153" s="17"/>
      <c r="EIP153" s="17"/>
      <c r="EIQ153" s="17"/>
      <c r="EIR153" s="17"/>
      <c r="EIS153" s="17"/>
      <c r="EIT153" s="17"/>
      <c r="EIU153" s="17"/>
      <c r="EIV153" s="17"/>
      <c r="EIW153" s="17"/>
      <c r="EIX153" s="17"/>
      <c r="EIY153" s="17"/>
      <c r="EIZ153" s="17"/>
      <c r="EJA153" s="17"/>
      <c r="EJB153" s="17"/>
      <c r="EJC153" s="17"/>
      <c r="EJD153" s="17"/>
      <c r="EJE153" s="17"/>
      <c r="EJF153" s="17"/>
      <c r="EJG153" s="17"/>
      <c r="EJH153" s="17"/>
      <c r="EJI153" s="17"/>
      <c r="EJJ153" s="17"/>
      <c r="EJK153" s="17"/>
      <c r="EJL153" s="17"/>
      <c r="EJM153" s="17"/>
      <c r="EJN153" s="17"/>
      <c r="EJO153" s="17"/>
      <c r="EJP153" s="17"/>
      <c r="EJQ153" s="17"/>
      <c r="EJR153" s="17"/>
      <c r="EJS153" s="17"/>
      <c r="EJT153" s="17"/>
      <c r="EJU153" s="17"/>
      <c r="EJV153" s="17"/>
      <c r="EJW153" s="17"/>
      <c r="EJX153" s="17"/>
      <c r="EJY153" s="17"/>
      <c r="EJZ153" s="17"/>
      <c r="EKA153" s="17"/>
      <c r="EKB153" s="17"/>
      <c r="EKC153" s="17"/>
      <c r="EKD153" s="17"/>
      <c r="EKE153" s="17"/>
      <c r="EKF153" s="17"/>
      <c r="EKG153" s="17"/>
      <c r="EKH153" s="17"/>
      <c r="EKI153" s="17"/>
      <c r="EKJ153" s="17"/>
      <c r="EKK153" s="17"/>
      <c r="EKL153" s="17"/>
      <c r="EKM153" s="17"/>
      <c r="EKN153" s="17"/>
      <c r="EKO153" s="17"/>
      <c r="EKP153" s="17"/>
      <c r="EKQ153" s="17"/>
      <c r="EKR153" s="17"/>
      <c r="EKS153" s="17"/>
      <c r="EKT153" s="17"/>
      <c r="EKU153" s="17"/>
      <c r="EKV153" s="17"/>
      <c r="EKW153" s="17"/>
      <c r="EKX153" s="17"/>
      <c r="EKY153" s="17"/>
      <c r="EKZ153" s="17"/>
      <c r="ELA153" s="17"/>
      <c r="ELB153" s="17"/>
      <c r="ELC153" s="17"/>
      <c r="ELD153" s="17"/>
      <c r="ELE153" s="17"/>
      <c r="ELF153" s="17"/>
      <c r="ELG153" s="17"/>
      <c r="ELH153" s="17"/>
      <c r="ELI153" s="17"/>
      <c r="ELJ153" s="17"/>
      <c r="ELK153" s="17"/>
      <c r="ELL153" s="17"/>
      <c r="ELM153" s="17"/>
      <c r="ELN153" s="17"/>
      <c r="ELO153" s="17"/>
      <c r="ELP153" s="17"/>
      <c r="ELQ153" s="17"/>
      <c r="ELR153" s="17"/>
      <c r="ELS153" s="17"/>
      <c r="ELT153" s="17"/>
      <c r="ELU153" s="17"/>
      <c r="ELV153" s="17"/>
      <c r="ELW153" s="17"/>
      <c r="ELX153" s="17"/>
      <c r="ELY153" s="17"/>
      <c r="ELZ153" s="17"/>
      <c r="EMA153" s="17"/>
      <c r="EMB153" s="17"/>
      <c r="EMC153" s="17"/>
      <c r="EMD153" s="17"/>
      <c r="EME153" s="17"/>
      <c r="EMF153" s="17"/>
      <c r="EMG153" s="17"/>
      <c r="EMH153" s="17"/>
      <c r="EMI153" s="17"/>
      <c r="EMJ153" s="17"/>
      <c r="EMK153" s="17"/>
      <c r="EML153" s="17"/>
      <c r="EMM153" s="17"/>
      <c r="EMN153" s="17"/>
      <c r="EMO153" s="17"/>
      <c r="EMP153" s="17"/>
      <c r="EMQ153" s="17"/>
      <c r="EMR153" s="17"/>
      <c r="EMS153" s="17"/>
      <c r="EMT153" s="17"/>
      <c r="EMU153" s="17"/>
      <c r="EMV153" s="17"/>
      <c r="EMW153" s="17"/>
      <c r="EMX153" s="17"/>
      <c r="EMY153" s="17"/>
      <c r="EMZ153" s="17"/>
      <c r="ENA153" s="17"/>
      <c r="ENB153" s="17"/>
      <c r="ENC153" s="17"/>
      <c r="END153" s="17"/>
      <c r="ENE153" s="17"/>
      <c r="ENF153" s="17"/>
      <c r="ENG153" s="17"/>
      <c r="ENH153" s="17"/>
      <c r="ENI153" s="17"/>
      <c r="ENJ153" s="17"/>
      <c r="ENK153" s="17"/>
      <c r="ENL153" s="17"/>
      <c r="ENM153" s="17"/>
      <c r="ENN153" s="17"/>
      <c r="ENO153" s="17"/>
      <c r="ENP153" s="17"/>
      <c r="ENQ153" s="17"/>
      <c r="ENR153" s="17"/>
      <c r="ENS153" s="17"/>
      <c r="ENT153" s="17"/>
      <c r="ENU153" s="17"/>
      <c r="ENV153" s="17"/>
      <c r="ENW153" s="17"/>
      <c r="ENX153" s="17"/>
      <c r="ENY153" s="17"/>
      <c r="ENZ153" s="17"/>
      <c r="EOA153" s="17"/>
      <c r="EOB153" s="17"/>
      <c r="EOC153" s="17"/>
      <c r="EOD153" s="17"/>
      <c r="EOE153" s="17"/>
      <c r="EOF153" s="17"/>
      <c r="EOG153" s="17"/>
      <c r="EOH153" s="17"/>
      <c r="EOI153" s="17"/>
      <c r="EOJ153" s="17"/>
      <c r="EOK153" s="17"/>
      <c r="EOL153" s="17"/>
      <c r="EOM153" s="17"/>
      <c r="EON153" s="17"/>
      <c r="EOO153" s="17"/>
      <c r="EOP153" s="17"/>
      <c r="EOQ153" s="17"/>
      <c r="EOR153" s="17"/>
      <c r="EOS153" s="17"/>
      <c r="EOT153" s="17"/>
      <c r="EOU153" s="17"/>
      <c r="EOV153" s="17"/>
      <c r="EOW153" s="17"/>
      <c r="EOX153" s="17"/>
      <c r="EOY153" s="17"/>
      <c r="EOZ153" s="17"/>
      <c r="EPA153" s="17"/>
      <c r="EPB153" s="17"/>
      <c r="EPC153" s="17"/>
      <c r="EPD153" s="17"/>
      <c r="EPE153" s="17"/>
      <c r="EPF153" s="17"/>
      <c r="EPG153" s="17"/>
      <c r="EPH153" s="17"/>
      <c r="EPI153" s="17"/>
      <c r="EPJ153" s="17"/>
      <c r="EPK153" s="17"/>
      <c r="EPL153" s="17"/>
      <c r="EPM153" s="17"/>
      <c r="EPN153" s="17"/>
      <c r="EPO153" s="17"/>
      <c r="EPP153" s="17"/>
      <c r="EPQ153" s="17"/>
      <c r="EPR153" s="17"/>
      <c r="EPS153" s="17"/>
      <c r="EPT153" s="17"/>
      <c r="EPU153" s="17"/>
      <c r="EPV153" s="17"/>
      <c r="EPW153" s="17"/>
      <c r="EPX153" s="17"/>
      <c r="EPY153" s="17"/>
      <c r="EPZ153" s="17"/>
      <c r="EQA153" s="17"/>
      <c r="EQB153" s="17"/>
      <c r="EQC153" s="17"/>
      <c r="EQD153" s="17"/>
      <c r="EQE153" s="17"/>
      <c r="EQF153" s="17"/>
      <c r="EQG153" s="17"/>
      <c r="EQH153" s="17"/>
      <c r="EQI153" s="17"/>
      <c r="EQJ153" s="17"/>
      <c r="EQK153" s="17"/>
      <c r="EQL153" s="17"/>
      <c r="EQM153" s="17"/>
      <c r="EQN153" s="17"/>
      <c r="EQO153" s="17"/>
      <c r="EQP153" s="17"/>
      <c r="EQQ153" s="17"/>
      <c r="EQR153" s="17"/>
      <c r="EQS153" s="17"/>
      <c r="EQT153" s="17"/>
      <c r="EQU153" s="17"/>
      <c r="EQV153" s="17"/>
      <c r="EQW153" s="17"/>
      <c r="EQX153" s="17"/>
      <c r="EQY153" s="17"/>
      <c r="EQZ153" s="17"/>
      <c r="ERA153" s="17"/>
      <c r="ERB153" s="17"/>
      <c r="ERC153" s="17"/>
      <c r="ERD153" s="17"/>
      <c r="ERE153" s="17"/>
      <c r="ERF153" s="17"/>
      <c r="ERG153" s="17"/>
      <c r="ERH153" s="17"/>
      <c r="ERI153" s="17"/>
      <c r="ERJ153" s="17"/>
      <c r="ERK153" s="17"/>
      <c r="ERL153" s="17"/>
      <c r="ERM153" s="17"/>
      <c r="ERN153" s="17"/>
      <c r="ERO153" s="17"/>
      <c r="ERP153" s="17"/>
      <c r="ERQ153" s="17"/>
      <c r="ERR153" s="17"/>
      <c r="ERS153" s="17"/>
      <c r="ERT153" s="17"/>
      <c r="ERU153" s="17"/>
      <c r="ERV153" s="17"/>
      <c r="ERW153" s="17"/>
      <c r="ERX153" s="17"/>
      <c r="ERY153" s="17"/>
      <c r="ERZ153" s="17"/>
      <c r="ESA153" s="17"/>
      <c r="ESB153" s="17"/>
      <c r="ESC153" s="17"/>
      <c r="ESD153" s="17"/>
      <c r="ESE153" s="17"/>
      <c r="ESF153" s="17"/>
      <c r="ESG153" s="17"/>
      <c r="ESH153" s="17"/>
      <c r="ESI153" s="17"/>
      <c r="ESJ153" s="17"/>
      <c r="ESK153" s="17"/>
      <c r="ESL153" s="17"/>
      <c r="ESM153" s="17"/>
      <c r="ESN153" s="17"/>
      <c r="ESO153" s="17"/>
      <c r="ESP153" s="17"/>
      <c r="ESQ153" s="17"/>
      <c r="ESR153" s="17"/>
      <c r="ESS153" s="17"/>
      <c r="EST153" s="17"/>
      <c r="ESU153" s="17"/>
      <c r="ESV153" s="17"/>
      <c r="ESW153" s="17"/>
      <c r="ESX153" s="17"/>
      <c r="ESY153" s="17"/>
      <c r="ESZ153" s="17"/>
      <c r="ETA153" s="17"/>
      <c r="ETB153" s="17"/>
      <c r="ETC153" s="17"/>
      <c r="ETD153" s="17"/>
      <c r="ETE153" s="17"/>
      <c r="ETF153" s="17"/>
      <c r="ETG153" s="17"/>
      <c r="ETH153" s="17"/>
      <c r="ETI153" s="17"/>
      <c r="ETJ153" s="17"/>
      <c r="ETK153" s="17"/>
      <c r="ETL153" s="17"/>
      <c r="ETM153" s="17"/>
      <c r="ETN153" s="17"/>
      <c r="ETO153" s="17"/>
      <c r="ETP153" s="17"/>
      <c r="ETQ153" s="17"/>
      <c r="ETR153" s="17"/>
      <c r="ETS153" s="17"/>
      <c r="ETT153" s="17"/>
      <c r="ETU153" s="17"/>
      <c r="ETV153" s="17"/>
      <c r="ETW153" s="17"/>
      <c r="ETX153" s="17"/>
      <c r="ETY153" s="17"/>
      <c r="ETZ153" s="17"/>
      <c r="EUA153" s="17"/>
      <c r="EUB153" s="17"/>
      <c r="EUC153" s="17"/>
      <c r="EUD153" s="17"/>
      <c r="EUE153" s="17"/>
      <c r="EUF153" s="17"/>
      <c r="EUG153" s="17"/>
      <c r="EUH153" s="17"/>
      <c r="EUI153" s="17"/>
      <c r="EUJ153" s="17"/>
      <c r="EUK153" s="17"/>
      <c r="EUL153" s="17"/>
      <c r="EUM153" s="17"/>
      <c r="EUN153" s="17"/>
      <c r="EUO153" s="17"/>
      <c r="EUP153" s="17"/>
      <c r="EUQ153" s="17"/>
      <c r="EUR153" s="17"/>
      <c r="EUS153" s="17"/>
      <c r="EUT153" s="17"/>
      <c r="EUU153" s="17"/>
      <c r="EUV153" s="17"/>
      <c r="EUW153" s="17"/>
      <c r="EUX153" s="17"/>
      <c r="EUY153" s="17"/>
      <c r="EUZ153" s="17"/>
      <c r="EVA153" s="17"/>
      <c r="EVB153" s="17"/>
      <c r="EVC153" s="17"/>
      <c r="EVD153" s="17"/>
      <c r="EVE153" s="17"/>
      <c r="EVF153" s="17"/>
      <c r="EVG153" s="17"/>
      <c r="EVH153" s="17"/>
      <c r="EVI153" s="17"/>
      <c r="EVJ153" s="17"/>
      <c r="EVK153" s="17"/>
      <c r="EVL153" s="17"/>
      <c r="EVM153" s="17"/>
      <c r="EVN153" s="17"/>
      <c r="EVO153" s="17"/>
      <c r="EVP153" s="17"/>
      <c r="EVQ153" s="17"/>
      <c r="EVR153" s="17"/>
      <c r="EVS153" s="17"/>
      <c r="EVT153" s="17"/>
      <c r="EVU153" s="17"/>
      <c r="EVV153" s="17"/>
      <c r="EVW153" s="17"/>
      <c r="EVX153" s="17"/>
      <c r="EVY153" s="17"/>
      <c r="EVZ153" s="17"/>
      <c r="EWA153" s="17"/>
      <c r="EWB153" s="17"/>
      <c r="EWC153" s="17"/>
      <c r="EWD153" s="17"/>
      <c r="EWE153" s="17"/>
      <c r="EWF153" s="17"/>
      <c r="EWG153" s="17"/>
      <c r="EWH153" s="17"/>
      <c r="EWI153" s="17"/>
      <c r="EWJ153" s="17"/>
      <c r="EWK153" s="17"/>
      <c r="EWL153" s="17"/>
      <c r="EWM153" s="17"/>
      <c r="EWN153" s="17"/>
      <c r="EWO153" s="17"/>
      <c r="EWP153" s="17"/>
      <c r="EWQ153" s="17"/>
      <c r="EWR153" s="17"/>
      <c r="EWS153" s="17"/>
      <c r="EWT153" s="17"/>
      <c r="EWU153" s="17"/>
      <c r="EWV153" s="17"/>
      <c r="EWW153" s="17"/>
      <c r="EWX153" s="17"/>
      <c r="EWY153" s="17"/>
      <c r="EWZ153" s="17"/>
      <c r="EXA153" s="17"/>
      <c r="EXB153" s="17"/>
      <c r="EXC153" s="17"/>
      <c r="EXD153" s="17"/>
      <c r="EXE153" s="17"/>
      <c r="EXF153" s="17"/>
      <c r="EXG153" s="17"/>
      <c r="EXH153" s="17"/>
      <c r="EXI153" s="17"/>
      <c r="EXJ153" s="17"/>
      <c r="EXK153" s="17"/>
      <c r="EXL153" s="17"/>
      <c r="EXM153" s="17"/>
      <c r="EXN153" s="17"/>
      <c r="EXO153" s="17"/>
      <c r="EXP153" s="17"/>
      <c r="EXQ153" s="17"/>
      <c r="EXR153" s="17"/>
      <c r="EXS153" s="17"/>
      <c r="EXT153" s="17"/>
      <c r="EXU153" s="17"/>
      <c r="EXV153" s="17"/>
      <c r="EXW153" s="17"/>
      <c r="EXX153" s="17"/>
      <c r="EXY153" s="17"/>
      <c r="EXZ153" s="17"/>
      <c r="EYA153" s="17"/>
      <c r="EYB153" s="17"/>
      <c r="EYC153" s="17"/>
      <c r="EYD153" s="17"/>
      <c r="EYE153" s="17"/>
      <c r="EYF153" s="17"/>
      <c r="EYG153" s="17"/>
      <c r="EYH153" s="17"/>
      <c r="EYI153" s="17"/>
      <c r="EYJ153" s="17"/>
      <c r="EYK153" s="17"/>
      <c r="EYL153" s="17"/>
      <c r="EYM153" s="17"/>
      <c r="EYN153" s="17"/>
      <c r="EYO153" s="17"/>
      <c r="EYP153" s="17"/>
      <c r="EYQ153" s="17"/>
      <c r="EYR153" s="17"/>
      <c r="EYS153" s="17"/>
      <c r="EYT153" s="17"/>
      <c r="EYU153" s="17"/>
      <c r="EYV153" s="17"/>
      <c r="EYW153" s="17"/>
      <c r="EYX153" s="17"/>
      <c r="EYY153" s="17"/>
      <c r="EYZ153" s="17"/>
      <c r="EZA153" s="17"/>
      <c r="EZB153" s="17"/>
      <c r="EZC153" s="17"/>
      <c r="EZD153" s="17"/>
      <c r="EZE153" s="17"/>
      <c r="EZF153" s="17"/>
      <c r="EZG153" s="17"/>
      <c r="EZH153" s="17"/>
      <c r="EZI153" s="17"/>
      <c r="EZJ153" s="17"/>
      <c r="EZK153" s="17"/>
      <c r="EZL153" s="17"/>
      <c r="EZM153" s="17"/>
      <c r="EZN153" s="17"/>
      <c r="EZO153" s="17"/>
      <c r="EZP153" s="17"/>
      <c r="EZQ153" s="17"/>
      <c r="EZR153" s="17"/>
      <c r="EZS153" s="17"/>
      <c r="EZT153" s="17"/>
      <c r="EZU153" s="17"/>
      <c r="EZV153" s="17"/>
      <c r="EZW153" s="17"/>
      <c r="EZX153" s="17"/>
      <c r="EZY153" s="17"/>
      <c r="EZZ153" s="17"/>
      <c r="FAA153" s="17"/>
      <c r="FAB153" s="17"/>
      <c r="FAC153" s="17"/>
      <c r="FAD153" s="17"/>
      <c r="FAE153" s="17"/>
      <c r="FAF153" s="17"/>
      <c r="FAG153" s="17"/>
      <c r="FAH153" s="17"/>
      <c r="FAI153" s="17"/>
      <c r="FAJ153" s="17"/>
      <c r="FAK153" s="17"/>
      <c r="FAL153" s="17"/>
      <c r="FAM153" s="17"/>
      <c r="FAN153" s="17"/>
      <c r="FAO153" s="17"/>
      <c r="FAP153" s="17"/>
      <c r="FAQ153" s="17"/>
      <c r="FAR153" s="17"/>
      <c r="FAS153" s="17"/>
      <c r="FAT153" s="17"/>
      <c r="FAU153" s="17"/>
      <c r="FAV153" s="17"/>
      <c r="FAW153" s="17"/>
      <c r="FAX153" s="17"/>
      <c r="FAY153" s="17"/>
      <c r="FAZ153" s="17"/>
      <c r="FBA153" s="17"/>
      <c r="FBB153" s="17"/>
      <c r="FBC153" s="17"/>
      <c r="FBD153" s="17"/>
      <c r="FBE153" s="17"/>
      <c r="FBF153" s="17"/>
      <c r="FBG153" s="17"/>
      <c r="FBH153" s="17"/>
      <c r="FBI153" s="17"/>
      <c r="FBJ153" s="17"/>
      <c r="FBK153" s="17"/>
      <c r="FBL153" s="17"/>
      <c r="FBM153" s="17"/>
      <c r="FBN153" s="17"/>
      <c r="FBO153" s="17"/>
      <c r="FBP153" s="17"/>
      <c r="FBQ153" s="17"/>
      <c r="FBR153" s="17"/>
      <c r="FBS153" s="17"/>
      <c r="FBT153" s="17"/>
      <c r="FBU153" s="17"/>
      <c r="FBV153" s="17"/>
      <c r="FBW153" s="17"/>
      <c r="FBX153" s="17"/>
      <c r="FBY153" s="17"/>
      <c r="FBZ153" s="17"/>
      <c r="FCA153" s="17"/>
      <c r="FCB153" s="17"/>
      <c r="FCC153" s="17"/>
      <c r="FCD153" s="17"/>
      <c r="FCE153" s="17"/>
      <c r="FCF153" s="17"/>
      <c r="FCG153" s="17"/>
      <c r="FCH153" s="17"/>
      <c r="FCI153" s="17"/>
      <c r="FCJ153" s="17"/>
      <c r="FCK153" s="17"/>
      <c r="FCL153" s="17"/>
      <c r="FCM153" s="17"/>
      <c r="FCN153" s="17"/>
      <c r="FCO153" s="17"/>
      <c r="FCP153" s="17"/>
      <c r="FCQ153" s="17"/>
      <c r="FCR153" s="17"/>
      <c r="FCS153" s="17"/>
      <c r="FCT153" s="17"/>
      <c r="FCU153" s="17"/>
      <c r="FCV153" s="17"/>
      <c r="FCW153" s="17"/>
      <c r="FCX153" s="17"/>
      <c r="FCY153" s="17"/>
      <c r="FCZ153" s="17"/>
      <c r="FDA153" s="17"/>
      <c r="FDB153" s="17"/>
      <c r="FDC153" s="17"/>
      <c r="FDD153" s="17"/>
      <c r="FDE153" s="17"/>
      <c r="FDF153" s="17"/>
      <c r="FDG153" s="17"/>
      <c r="FDH153" s="17"/>
      <c r="FDI153" s="17"/>
      <c r="FDJ153" s="17"/>
      <c r="FDK153" s="17"/>
      <c r="FDL153" s="17"/>
      <c r="FDM153" s="17"/>
      <c r="FDN153" s="17"/>
      <c r="FDO153" s="17"/>
      <c r="FDP153" s="17"/>
      <c r="FDQ153" s="17"/>
      <c r="FDR153" s="17"/>
      <c r="FDS153" s="17"/>
      <c r="FDT153" s="17"/>
      <c r="FDU153" s="17"/>
      <c r="FDV153" s="17"/>
      <c r="FDW153" s="17"/>
      <c r="FDX153" s="17"/>
      <c r="FDY153" s="17"/>
      <c r="FDZ153" s="17"/>
      <c r="FEA153" s="17"/>
      <c r="FEB153" s="17"/>
      <c r="FEC153" s="17"/>
      <c r="FED153" s="17"/>
      <c r="FEE153" s="17"/>
      <c r="FEF153" s="17"/>
      <c r="FEG153" s="17"/>
      <c r="FEH153" s="17"/>
      <c r="FEI153" s="17"/>
      <c r="FEJ153" s="17"/>
      <c r="FEK153" s="17"/>
      <c r="FEL153" s="17"/>
      <c r="FEM153" s="17"/>
      <c r="FEN153" s="17"/>
      <c r="FEO153" s="17"/>
      <c r="FEP153" s="17"/>
      <c r="FEQ153" s="17"/>
      <c r="FER153" s="17"/>
      <c r="FES153" s="17"/>
      <c r="FET153" s="17"/>
      <c r="FEU153" s="17"/>
      <c r="FEV153" s="17"/>
      <c r="FEW153" s="17"/>
      <c r="FEX153" s="17"/>
      <c r="FEY153" s="17"/>
      <c r="FEZ153" s="17"/>
      <c r="FFA153" s="17"/>
      <c r="FFB153" s="17"/>
      <c r="FFC153" s="17"/>
      <c r="FFD153" s="17"/>
      <c r="FFE153" s="17"/>
      <c r="FFF153" s="17"/>
      <c r="FFG153" s="17"/>
      <c r="FFH153" s="17"/>
      <c r="FFI153" s="17"/>
      <c r="FFJ153" s="17"/>
      <c r="FFK153" s="17"/>
      <c r="FFL153" s="17"/>
      <c r="FFM153" s="17"/>
      <c r="FFN153" s="17"/>
      <c r="FFO153" s="17"/>
      <c r="FFP153" s="17"/>
      <c r="FFQ153" s="17"/>
      <c r="FFR153" s="17"/>
      <c r="FFS153" s="17"/>
      <c r="FFT153" s="17"/>
      <c r="FFU153" s="17"/>
      <c r="FFV153" s="17"/>
      <c r="FFW153" s="17"/>
      <c r="FFX153" s="17"/>
      <c r="FFY153" s="17"/>
      <c r="FFZ153" s="17"/>
      <c r="FGA153" s="17"/>
      <c r="FGB153" s="17"/>
      <c r="FGC153" s="17"/>
      <c r="FGD153" s="17"/>
      <c r="FGE153" s="17"/>
      <c r="FGF153" s="17"/>
      <c r="FGG153" s="17"/>
      <c r="FGH153" s="17"/>
      <c r="FGI153" s="17"/>
      <c r="FGJ153" s="17"/>
      <c r="FGK153" s="17"/>
      <c r="FGL153" s="17"/>
      <c r="FGM153" s="17"/>
      <c r="FGN153" s="17"/>
      <c r="FGO153" s="17"/>
      <c r="FGP153" s="17"/>
      <c r="FGQ153" s="17"/>
      <c r="FGR153" s="17"/>
      <c r="FGS153" s="17"/>
      <c r="FGT153" s="17"/>
      <c r="FGU153" s="17"/>
      <c r="FGV153" s="17"/>
      <c r="FGW153" s="17"/>
      <c r="FGX153" s="17"/>
      <c r="FGY153" s="17"/>
      <c r="FGZ153" s="17"/>
      <c r="FHA153" s="17"/>
      <c r="FHB153" s="17"/>
      <c r="FHC153" s="17"/>
      <c r="FHD153" s="17"/>
      <c r="FHE153" s="17"/>
      <c r="FHF153" s="17"/>
      <c r="FHG153" s="17"/>
      <c r="FHH153" s="17"/>
      <c r="FHI153" s="17"/>
      <c r="FHJ153" s="17"/>
      <c r="FHK153" s="17"/>
      <c r="FHL153" s="17"/>
      <c r="FHM153" s="17"/>
      <c r="FHN153" s="17"/>
      <c r="FHO153" s="17"/>
      <c r="FHP153" s="17"/>
      <c r="FHQ153" s="17"/>
      <c r="FHR153" s="17"/>
      <c r="FHS153" s="17"/>
      <c r="FHT153" s="17"/>
      <c r="FHU153" s="17"/>
      <c r="FHV153" s="17"/>
      <c r="FHW153" s="17"/>
      <c r="FHX153" s="17"/>
      <c r="FHY153" s="17"/>
      <c r="FHZ153" s="17"/>
      <c r="FIA153" s="17"/>
      <c r="FIB153" s="17"/>
      <c r="FIC153" s="17"/>
      <c r="FID153" s="17"/>
      <c r="FIE153" s="17"/>
      <c r="FIF153" s="17"/>
      <c r="FIG153" s="17"/>
      <c r="FIH153" s="17"/>
      <c r="FII153" s="17"/>
      <c r="FIJ153" s="17"/>
      <c r="FIK153" s="17"/>
      <c r="FIL153" s="17"/>
      <c r="FIM153" s="17"/>
      <c r="FIN153" s="17"/>
      <c r="FIO153" s="17"/>
      <c r="FIP153" s="17"/>
      <c r="FIQ153" s="17"/>
      <c r="FIR153" s="17"/>
      <c r="FIS153" s="17"/>
      <c r="FIT153" s="17"/>
      <c r="FIU153" s="17"/>
      <c r="FIV153" s="17"/>
      <c r="FIW153" s="17"/>
      <c r="FIX153" s="17"/>
      <c r="FIY153" s="17"/>
      <c r="FIZ153" s="17"/>
      <c r="FJA153" s="17"/>
      <c r="FJB153" s="17"/>
      <c r="FJC153" s="17"/>
      <c r="FJD153" s="17"/>
      <c r="FJE153" s="17"/>
      <c r="FJF153" s="17"/>
      <c r="FJG153" s="17"/>
      <c r="FJH153" s="17"/>
      <c r="FJI153" s="17"/>
      <c r="FJJ153" s="17"/>
      <c r="FJK153" s="17"/>
      <c r="FJL153" s="17"/>
      <c r="FJM153" s="17"/>
      <c r="FJN153" s="17"/>
      <c r="FJO153" s="17"/>
      <c r="FJP153" s="17"/>
      <c r="FJQ153" s="17"/>
      <c r="FJR153" s="17"/>
      <c r="FJS153" s="17"/>
      <c r="FJT153" s="17"/>
      <c r="FJU153" s="17"/>
      <c r="FJV153" s="17"/>
      <c r="FJW153" s="17"/>
      <c r="FJX153" s="17"/>
      <c r="FJY153" s="17"/>
      <c r="FJZ153" s="17"/>
      <c r="FKA153" s="17"/>
      <c r="FKB153" s="17"/>
      <c r="FKC153" s="17"/>
      <c r="FKD153" s="17"/>
      <c r="FKE153" s="17"/>
      <c r="FKF153" s="17"/>
      <c r="FKG153" s="17"/>
      <c r="FKH153" s="17"/>
      <c r="FKI153" s="17"/>
      <c r="FKJ153" s="17"/>
      <c r="FKK153" s="17"/>
      <c r="FKL153" s="17"/>
      <c r="FKM153" s="17"/>
      <c r="FKN153" s="17"/>
      <c r="FKO153" s="17"/>
      <c r="FKP153" s="17"/>
      <c r="FKQ153" s="17"/>
      <c r="FKR153" s="17"/>
      <c r="FKS153" s="17"/>
      <c r="FKT153" s="17"/>
      <c r="FKU153" s="17"/>
      <c r="FKV153" s="17"/>
      <c r="FKW153" s="17"/>
      <c r="FKX153" s="17"/>
      <c r="FKY153" s="17"/>
      <c r="FKZ153" s="17"/>
      <c r="FLA153" s="17"/>
      <c r="FLB153" s="17"/>
      <c r="FLC153" s="17"/>
      <c r="FLD153" s="17"/>
      <c r="FLE153" s="17"/>
      <c r="FLF153" s="17"/>
      <c r="FLG153" s="17"/>
      <c r="FLH153" s="17"/>
      <c r="FLI153" s="17"/>
      <c r="FLJ153" s="17"/>
      <c r="FLK153" s="17"/>
      <c r="FLL153" s="17"/>
      <c r="FLM153" s="17"/>
      <c r="FLN153" s="17"/>
      <c r="FLO153" s="17"/>
      <c r="FLP153" s="17"/>
      <c r="FLQ153" s="17"/>
      <c r="FLR153" s="17"/>
      <c r="FLS153" s="17"/>
      <c r="FLT153" s="17"/>
      <c r="FLU153" s="17"/>
      <c r="FLV153" s="17"/>
      <c r="FLW153" s="17"/>
      <c r="FLX153" s="17"/>
      <c r="FLY153" s="17"/>
      <c r="FLZ153" s="17"/>
      <c r="FMA153" s="17"/>
      <c r="FMB153" s="17"/>
      <c r="FMC153" s="17"/>
      <c r="FMD153" s="17"/>
      <c r="FME153" s="17"/>
      <c r="FMF153" s="17"/>
      <c r="FMG153" s="17"/>
      <c r="FMH153" s="17"/>
      <c r="FMI153" s="17"/>
      <c r="FMJ153" s="17"/>
      <c r="FMK153" s="17"/>
      <c r="FML153" s="17"/>
      <c r="FMM153" s="17"/>
      <c r="FMN153" s="17"/>
      <c r="FMO153" s="17"/>
      <c r="FMP153" s="17"/>
      <c r="FMQ153" s="17"/>
      <c r="FMR153" s="17"/>
      <c r="FMS153" s="17"/>
      <c r="FMT153" s="17"/>
      <c r="FMU153" s="17"/>
      <c r="FMV153" s="17"/>
      <c r="FMW153" s="17"/>
      <c r="FMX153" s="17"/>
      <c r="FMY153" s="17"/>
      <c r="FMZ153" s="17"/>
      <c r="FNA153" s="17"/>
      <c r="FNB153" s="17"/>
      <c r="FNC153" s="17"/>
      <c r="FND153" s="17"/>
      <c r="FNE153" s="17"/>
      <c r="FNF153" s="17"/>
      <c r="FNG153" s="17"/>
      <c r="FNH153" s="17"/>
      <c r="FNI153" s="17"/>
      <c r="FNJ153" s="17"/>
      <c r="FNK153" s="17"/>
      <c r="FNL153" s="17"/>
      <c r="FNM153" s="17"/>
      <c r="FNN153" s="17"/>
      <c r="FNO153" s="17"/>
      <c r="FNP153" s="17"/>
      <c r="FNQ153" s="17"/>
      <c r="FNR153" s="17"/>
      <c r="FNS153" s="17"/>
      <c r="FNT153" s="17"/>
      <c r="FNU153" s="17"/>
      <c r="FNV153" s="17"/>
      <c r="FNW153" s="17"/>
      <c r="FNX153" s="17"/>
      <c r="FNY153" s="17"/>
      <c r="FNZ153" s="17"/>
      <c r="FOA153" s="17"/>
      <c r="FOB153" s="17"/>
      <c r="FOC153" s="17"/>
      <c r="FOD153" s="17"/>
      <c r="FOE153" s="17"/>
      <c r="FOF153" s="17"/>
      <c r="FOG153" s="17"/>
      <c r="FOH153" s="17"/>
      <c r="FOI153" s="17"/>
      <c r="FOJ153" s="17"/>
      <c r="FOK153" s="17"/>
      <c r="FOL153" s="17"/>
      <c r="FOM153" s="17"/>
      <c r="FON153" s="17"/>
      <c r="FOO153" s="17"/>
      <c r="FOP153" s="17"/>
      <c r="FOQ153" s="17"/>
      <c r="FOR153" s="17"/>
      <c r="FOS153" s="17"/>
      <c r="FOT153" s="17"/>
      <c r="FOU153" s="17"/>
      <c r="FOV153" s="17"/>
      <c r="FOW153" s="17"/>
      <c r="FOX153" s="17"/>
      <c r="FOY153" s="17"/>
      <c r="FOZ153" s="17"/>
      <c r="FPA153" s="17"/>
      <c r="FPB153" s="17"/>
      <c r="FPC153" s="17"/>
      <c r="FPD153" s="17"/>
      <c r="FPE153" s="17"/>
      <c r="FPF153" s="17"/>
      <c r="FPG153" s="17"/>
      <c r="FPH153" s="17"/>
      <c r="FPI153" s="17"/>
      <c r="FPJ153" s="17"/>
      <c r="FPK153" s="17"/>
      <c r="FPL153" s="17"/>
      <c r="FPM153" s="17"/>
      <c r="FPN153" s="17"/>
      <c r="FPO153" s="17"/>
      <c r="FPP153" s="17"/>
      <c r="FPQ153" s="17"/>
      <c r="FPR153" s="17"/>
      <c r="FPS153" s="17"/>
      <c r="FPT153" s="17"/>
      <c r="FPU153" s="17"/>
      <c r="FPV153" s="17"/>
      <c r="FPW153" s="17"/>
      <c r="FPX153" s="17"/>
      <c r="FPY153" s="17"/>
      <c r="FPZ153" s="17"/>
      <c r="FQA153" s="17"/>
      <c r="FQB153" s="17"/>
      <c r="FQC153" s="17"/>
      <c r="FQD153" s="17"/>
      <c r="FQE153" s="17"/>
      <c r="FQF153" s="17"/>
      <c r="FQG153" s="17"/>
      <c r="FQH153" s="17"/>
      <c r="FQI153" s="17"/>
      <c r="FQJ153" s="17"/>
      <c r="FQK153" s="17"/>
      <c r="FQL153" s="17"/>
      <c r="FQM153" s="17"/>
      <c r="FQN153" s="17"/>
      <c r="FQO153" s="17"/>
      <c r="FQP153" s="17"/>
      <c r="FQQ153" s="17"/>
      <c r="FQR153" s="17"/>
      <c r="FQS153" s="17"/>
      <c r="FQT153" s="17"/>
      <c r="FQU153" s="17"/>
      <c r="FQV153" s="17"/>
      <c r="FQW153" s="17"/>
      <c r="FQX153" s="17"/>
      <c r="FQY153" s="17"/>
      <c r="FQZ153" s="17"/>
      <c r="FRA153" s="17"/>
      <c r="FRB153" s="17"/>
      <c r="FRC153" s="17"/>
      <c r="FRD153" s="17"/>
      <c r="FRE153" s="17"/>
      <c r="FRF153" s="17"/>
      <c r="FRG153" s="17"/>
      <c r="FRH153" s="17"/>
      <c r="FRI153" s="17"/>
      <c r="FRJ153" s="17"/>
      <c r="FRK153" s="17"/>
      <c r="FRL153" s="17"/>
      <c r="FRM153" s="17"/>
      <c r="FRN153" s="17"/>
      <c r="FRO153" s="17"/>
      <c r="FRP153" s="17"/>
      <c r="FRQ153" s="17"/>
      <c r="FRR153" s="17"/>
      <c r="FRS153" s="17"/>
      <c r="FRT153" s="17"/>
      <c r="FRU153" s="17"/>
      <c r="FRV153" s="17"/>
      <c r="FRW153" s="17"/>
      <c r="FRX153" s="17"/>
      <c r="FRY153" s="17"/>
      <c r="FRZ153" s="17"/>
      <c r="FSA153" s="17"/>
      <c r="FSB153" s="17"/>
      <c r="FSC153" s="17"/>
      <c r="FSD153" s="17"/>
      <c r="FSE153" s="17"/>
      <c r="FSF153" s="17"/>
      <c r="FSG153" s="17"/>
      <c r="FSH153" s="17"/>
      <c r="FSI153" s="17"/>
      <c r="FSJ153" s="17"/>
      <c r="FSK153" s="17"/>
      <c r="FSL153" s="17"/>
      <c r="FSM153" s="17"/>
      <c r="FSN153" s="17"/>
      <c r="FSO153" s="17"/>
      <c r="FSP153" s="17"/>
      <c r="FSQ153" s="17"/>
      <c r="FSR153" s="17"/>
      <c r="FSS153" s="17"/>
      <c r="FST153" s="17"/>
      <c r="FSU153" s="17"/>
      <c r="FSV153" s="17"/>
      <c r="FSW153" s="17"/>
      <c r="FSX153" s="17"/>
      <c r="FSY153" s="17"/>
      <c r="FSZ153" s="17"/>
      <c r="FTA153" s="17"/>
      <c r="FTB153" s="17"/>
      <c r="FTC153" s="17"/>
      <c r="FTD153" s="17"/>
      <c r="FTE153" s="17"/>
      <c r="FTF153" s="17"/>
      <c r="FTG153" s="17"/>
      <c r="FTH153" s="17"/>
      <c r="FTI153" s="17"/>
      <c r="FTJ153" s="17"/>
      <c r="FTK153" s="17"/>
      <c r="FTL153" s="17"/>
      <c r="FTM153" s="17"/>
      <c r="FTN153" s="17"/>
      <c r="FTO153" s="17"/>
      <c r="FTP153" s="17"/>
      <c r="FTQ153" s="17"/>
      <c r="FTR153" s="17"/>
      <c r="FTS153" s="17"/>
      <c r="FTT153" s="17"/>
      <c r="FTU153" s="17"/>
      <c r="FTV153" s="17"/>
      <c r="FTW153" s="17"/>
      <c r="FTX153" s="17"/>
      <c r="FTY153" s="17"/>
      <c r="FTZ153" s="17"/>
      <c r="FUA153" s="17"/>
      <c r="FUB153" s="17"/>
      <c r="FUC153" s="17"/>
      <c r="FUD153" s="17"/>
      <c r="FUE153" s="17"/>
      <c r="FUF153" s="17"/>
      <c r="FUG153" s="17"/>
      <c r="FUH153" s="17"/>
      <c r="FUI153" s="17"/>
      <c r="FUJ153" s="17"/>
      <c r="FUK153" s="17"/>
      <c r="FUL153" s="17"/>
      <c r="FUM153" s="17"/>
      <c r="FUN153" s="17"/>
      <c r="FUO153" s="17"/>
      <c r="FUP153" s="17"/>
      <c r="FUQ153" s="17"/>
      <c r="FUR153" s="17"/>
      <c r="FUS153" s="17"/>
      <c r="FUT153" s="17"/>
      <c r="FUU153" s="17"/>
      <c r="FUV153" s="17"/>
      <c r="FUW153" s="17"/>
      <c r="FUX153" s="17"/>
      <c r="FUY153" s="17"/>
      <c r="FUZ153" s="17"/>
      <c r="FVA153" s="17"/>
      <c r="FVB153" s="17"/>
      <c r="FVC153" s="17"/>
      <c r="FVD153" s="17"/>
      <c r="FVE153" s="17"/>
      <c r="FVF153" s="17"/>
      <c r="FVG153" s="17"/>
      <c r="FVH153" s="17"/>
      <c r="FVI153" s="17"/>
      <c r="FVJ153" s="17"/>
      <c r="FVK153" s="17"/>
      <c r="FVL153" s="17"/>
      <c r="FVM153" s="17"/>
      <c r="FVN153" s="17"/>
      <c r="FVO153" s="17"/>
      <c r="FVP153" s="17"/>
      <c r="FVQ153" s="17"/>
      <c r="FVR153" s="17"/>
      <c r="FVS153" s="17"/>
      <c r="FVT153" s="17"/>
      <c r="FVU153" s="17"/>
      <c r="FVV153" s="17"/>
      <c r="FVW153" s="17"/>
      <c r="FVX153" s="17"/>
      <c r="FVY153" s="17"/>
      <c r="FVZ153" s="17"/>
      <c r="FWA153" s="17"/>
      <c r="FWB153" s="17"/>
      <c r="FWC153" s="17"/>
      <c r="FWD153" s="17"/>
      <c r="FWE153" s="17"/>
      <c r="FWF153" s="17"/>
      <c r="FWG153" s="17"/>
      <c r="FWH153" s="17"/>
      <c r="FWI153" s="17"/>
      <c r="FWJ153" s="17"/>
      <c r="FWK153" s="17"/>
      <c r="FWL153" s="17"/>
      <c r="FWM153" s="17"/>
      <c r="FWN153" s="17"/>
      <c r="FWO153" s="17"/>
      <c r="FWP153" s="17"/>
      <c r="FWQ153" s="17"/>
      <c r="FWR153" s="17"/>
      <c r="FWS153" s="17"/>
      <c r="FWT153" s="17"/>
      <c r="FWU153" s="17"/>
      <c r="FWV153" s="17"/>
      <c r="FWW153" s="17"/>
      <c r="FWX153" s="17"/>
      <c r="FWY153" s="17"/>
      <c r="FWZ153" s="17"/>
      <c r="FXA153" s="17"/>
      <c r="FXB153" s="17"/>
      <c r="FXC153" s="17"/>
      <c r="FXD153" s="17"/>
      <c r="FXE153" s="17"/>
      <c r="FXF153" s="17"/>
      <c r="FXG153" s="17"/>
      <c r="FXH153" s="17"/>
      <c r="FXI153" s="17"/>
      <c r="FXJ153" s="17"/>
      <c r="FXK153" s="17"/>
      <c r="FXL153" s="17"/>
      <c r="FXM153" s="17"/>
      <c r="FXN153" s="17"/>
      <c r="FXO153" s="17"/>
      <c r="FXP153" s="17"/>
      <c r="FXQ153" s="17"/>
      <c r="FXR153" s="17"/>
      <c r="FXS153" s="17"/>
      <c r="FXT153" s="17"/>
      <c r="FXU153" s="17"/>
      <c r="FXV153" s="17"/>
      <c r="FXW153" s="17"/>
      <c r="FXX153" s="17"/>
      <c r="FXY153" s="17"/>
      <c r="FXZ153" s="17"/>
      <c r="FYA153" s="17"/>
      <c r="FYB153" s="17"/>
      <c r="FYC153" s="17"/>
      <c r="FYD153" s="17"/>
      <c r="FYE153" s="17"/>
      <c r="FYF153" s="17"/>
      <c r="FYG153" s="17"/>
      <c r="FYH153" s="17"/>
      <c r="FYI153" s="17"/>
      <c r="FYJ153" s="17"/>
      <c r="FYK153" s="17"/>
      <c r="FYL153" s="17"/>
      <c r="FYM153" s="17"/>
      <c r="FYN153" s="17"/>
      <c r="FYO153" s="17"/>
      <c r="FYP153" s="17"/>
      <c r="FYQ153" s="17"/>
      <c r="FYR153" s="17"/>
      <c r="FYS153" s="17"/>
      <c r="FYT153" s="17"/>
      <c r="FYU153" s="17"/>
      <c r="FYV153" s="17"/>
      <c r="FYW153" s="17"/>
      <c r="FYX153" s="17"/>
      <c r="FYY153" s="17"/>
      <c r="FYZ153" s="17"/>
      <c r="FZA153" s="17"/>
      <c r="FZB153" s="17"/>
      <c r="FZC153" s="17"/>
      <c r="FZD153" s="17"/>
      <c r="FZE153" s="17"/>
      <c r="FZF153" s="17"/>
      <c r="FZG153" s="17"/>
      <c r="FZH153" s="17"/>
      <c r="FZI153" s="17"/>
      <c r="FZJ153" s="17"/>
      <c r="FZK153" s="17"/>
      <c r="FZL153" s="17"/>
      <c r="FZM153" s="17"/>
      <c r="FZN153" s="17"/>
      <c r="FZO153" s="17"/>
      <c r="FZP153" s="17"/>
      <c r="FZQ153" s="17"/>
      <c r="FZR153" s="17"/>
      <c r="FZS153" s="17"/>
      <c r="FZT153" s="17"/>
      <c r="FZU153" s="17"/>
      <c r="FZV153" s="17"/>
      <c r="FZW153" s="17"/>
      <c r="FZX153" s="17"/>
      <c r="FZY153" s="17"/>
      <c r="FZZ153" s="17"/>
      <c r="GAA153" s="17"/>
      <c r="GAB153" s="17"/>
      <c r="GAC153" s="17"/>
      <c r="GAD153" s="17"/>
      <c r="GAE153" s="17"/>
      <c r="GAF153" s="17"/>
      <c r="GAG153" s="17"/>
      <c r="GAH153" s="17"/>
      <c r="GAI153" s="17"/>
      <c r="GAJ153" s="17"/>
      <c r="GAK153" s="17"/>
      <c r="GAL153" s="17"/>
      <c r="GAM153" s="17"/>
      <c r="GAN153" s="17"/>
      <c r="GAO153" s="17"/>
      <c r="GAP153" s="17"/>
      <c r="GAQ153" s="17"/>
      <c r="GAR153" s="17"/>
      <c r="GAS153" s="17"/>
      <c r="GAT153" s="17"/>
      <c r="GAU153" s="17"/>
      <c r="GAV153" s="17"/>
      <c r="GAW153" s="17"/>
      <c r="GAX153" s="17"/>
      <c r="GAY153" s="17"/>
      <c r="GAZ153" s="17"/>
      <c r="GBA153" s="17"/>
      <c r="GBB153" s="17"/>
      <c r="GBC153" s="17"/>
      <c r="GBD153" s="17"/>
      <c r="GBE153" s="17"/>
      <c r="GBF153" s="17"/>
      <c r="GBG153" s="17"/>
      <c r="GBH153" s="17"/>
      <c r="GBI153" s="17"/>
      <c r="GBJ153" s="17"/>
      <c r="GBK153" s="17"/>
      <c r="GBL153" s="17"/>
      <c r="GBM153" s="17"/>
      <c r="GBN153" s="17"/>
      <c r="GBO153" s="17"/>
      <c r="GBP153" s="17"/>
      <c r="GBQ153" s="17"/>
      <c r="GBR153" s="17"/>
      <c r="GBS153" s="17"/>
      <c r="GBT153" s="17"/>
      <c r="GBU153" s="17"/>
      <c r="GBV153" s="17"/>
      <c r="GBW153" s="17"/>
      <c r="GBX153" s="17"/>
      <c r="GBY153" s="17"/>
      <c r="GBZ153" s="17"/>
      <c r="GCA153" s="17"/>
      <c r="GCB153" s="17"/>
      <c r="GCC153" s="17"/>
      <c r="GCD153" s="17"/>
      <c r="GCE153" s="17"/>
      <c r="GCF153" s="17"/>
      <c r="GCG153" s="17"/>
      <c r="GCH153" s="17"/>
      <c r="GCI153" s="17"/>
      <c r="GCJ153" s="17"/>
      <c r="GCK153" s="17"/>
      <c r="GCL153" s="17"/>
      <c r="GCM153" s="17"/>
      <c r="GCN153" s="17"/>
      <c r="GCO153" s="17"/>
      <c r="GCP153" s="17"/>
      <c r="GCQ153" s="17"/>
      <c r="GCR153" s="17"/>
      <c r="GCS153" s="17"/>
      <c r="GCT153" s="17"/>
      <c r="GCU153" s="17"/>
      <c r="GCV153" s="17"/>
      <c r="GCW153" s="17"/>
      <c r="GCX153" s="17"/>
      <c r="GCY153" s="17"/>
      <c r="GCZ153" s="17"/>
      <c r="GDA153" s="17"/>
      <c r="GDB153" s="17"/>
      <c r="GDC153" s="17"/>
      <c r="GDD153" s="17"/>
      <c r="GDE153" s="17"/>
      <c r="GDF153" s="17"/>
      <c r="GDG153" s="17"/>
      <c r="GDH153" s="17"/>
      <c r="GDI153" s="17"/>
      <c r="GDJ153" s="17"/>
      <c r="GDK153" s="17"/>
      <c r="GDL153" s="17"/>
      <c r="GDM153" s="17"/>
      <c r="GDN153" s="17"/>
      <c r="GDO153" s="17"/>
      <c r="GDP153" s="17"/>
      <c r="GDQ153" s="17"/>
      <c r="GDR153" s="17"/>
      <c r="GDS153" s="17"/>
      <c r="GDT153" s="17"/>
      <c r="GDU153" s="17"/>
      <c r="GDV153" s="17"/>
      <c r="GDW153" s="17"/>
      <c r="GDX153" s="17"/>
      <c r="GDY153" s="17"/>
      <c r="GDZ153" s="17"/>
      <c r="GEA153" s="17"/>
      <c r="GEB153" s="17"/>
      <c r="GEC153" s="17"/>
      <c r="GED153" s="17"/>
      <c r="GEE153" s="17"/>
      <c r="GEF153" s="17"/>
      <c r="GEG153" s="17"/>
      <c r="GEH153" s="17"/>
      <c r="GEI153" s="17"/>
      <c r="GEJ153" s="17"/>
      <c r="GEK153" s="17"/>
      <c r="GEL153" s="17"/>
      <c r="GEM153" s="17"/>
      <c r="GEN153" s="17"/>
      <c r="GEO153" s="17"/>
      <c r="GEP153" s="17"/>
      <c r="GEQ153" s="17"/>
      <c r="GER153" s="17"/>
      <c r="GES153" s="17"/>
      <c r="GET153" s="17"/>
      <c r="GEU153" s="17"/>
      <c r="GEV153" s="17"/>
      <c r="GEW153" s="17"/>
      <c r="GEX153" s="17"/>
      <c r="GEY153" s="17"/>
      <c r="GEZ153" s="17"/>
      <c r="GFA153" s="17"/>
      <c r="GFB153" s="17"/>
      <c r="GFC153" s="17"/>
      <c r="GFD153" s="17"/>
      <c r="GFE153" s="17"/>
      <c r="GFF153" s="17"/>
      <c r="GFG153" s="17"/>
      <c r="GFH153" s="17"/>
      <c r="GFI153" s="17"/>
      <c r="GFJ153" s="17"/>
      <c r="GFK153" s="17"/>
      <c r="GFL153" s="17"/>
      <c r="GFM153" s="17"/>
      <c r="GFN153" s="17"/>
      <c r="GFO153" s="17"/>
      <c r="GFP153" s="17"/>
      <c r="GFQ153" s="17"/>
      <c r="GFR153" s="17"/>
      <c r="GFS153" s="17"/>
      <c r="GFT153" s="17"/>
      <c r="GFU153" s="17"/>
      <c r="GFV153" s="17"/>
      <c r="GFW153" s="17"/>
      <c r="GFX153" s="17"/>
      <c r="GFY153" s="17"/>
      <c r="GFZ153" s="17"/>
      <c r="GGA153" s="17"/>
      <c r="GGB153" s="17"/>
      <c r="GGC153" s="17"/>
      <c r="GGD153" s="17"/>
      <c r="GGE153" s="17"/>
      <c r="GGF153" s="17"/>
      <c r="GGG153" s="17"/>
      <c r="GGH153" s="17"/>
      <c r="GGI153" s="17"/>
      <c r="GGJ153" s="17"/>
      <c r="GGK153" s="17"/>
      <c r="GGL153" s="17"/>
      <c r="GGM153" s="17"/>
      <c r="GGN153" s="17"/>
      <c r="GGO153" s="17"/>
      <c r="GGP153" s="17"/>
      <c r="GGQ153" s="17"/>
      <c r="GGR153" s="17"/>
      <c r="GGS153" s="17"/>
      <c r="GGT153" s="17"/>
      <c r="GGU153" s="17"/>
      <c r="GGV153" s="17"/>
      <c r="GGW153" s="17"/>
      <c r="GGX153" s="17"/>
      <c r="GGY153" s="17"/>
      <c r="GGZ153" s="17"/>
      <c r="GHA153" s="17"/>
      <c r="GHB153" s="17"/>
      <c r="GHC153" s="17"/>
      <c r="GHD153" s="17"/>
      <c r="GHE153" s="17"/>
      <c r="GHF153" s="17"/>
      <c r="GHG153" s="17"/>
      <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c r="GIB153" s="17"/>
      <c r="GIC153" s="17"/>
      <c r="GID153" s="17"/>
      <c r="GIE153" s="17"/>
      <c r="GIF153" s="17"/>
      <c r="GIG153" s="17"/>
      <c r="GIH153" s="17"/>
      <c r="GII153" s="17"/>
      <c r="GIJ153" s="17"/>
      <c r="GIK153" s="17"/>
      <c r="GIL153" s="17"/>
      <c r="GIM153" s="17"/>
      <c r="GIN153" s="17"/>
      <c r="GIO153" s="17"/>
      <c r="GIP153" s="17"/>
      <c r="GIQ153" s="17"/>
      <c r="GIR153" s="17"/>
      <c r="GIS153" s="17"/>
      <c r="GIT153" s="17"/>
      <c r="GIU153" s="17"/>
      <c r="GIV153" s="17"/>
      <c r="GIW153" s="17"/>
      <c r="GIX153" s="17"/>
      <c r="GIY153" s="17"/>
      <c r="GIZ153" s="17"/>
      <c r="GJA153" s="17"/>
      <c r="GJB153" s="17"/>
      <c r="GJC153" s="17"/>
      <c r="GJD153" s="17"/>
      <c r="GJE153" s="17"/>
      <c r="GJF153" s="17"/>
      <c r="GJG153" s="17"/>
      <c r="GJH153" s="17"/>
      <c r="GJI153" s="17"/>
      <c r="GJJ153" s="17"/>
      <c r="GJK153" s="17"/>
      <c r="GJL153" s="17"/>
      <c r="GJM153" s="17"/>
      <c r="GJN153" s="17"/>
      <c r="GJO153" s="17"/>
      <c r="GJP153" s="17"/>
      <c r="GJQ153" s="17"/>
      <c r="GJR153" s="17"/>
      <c r="GJS153" s="17"/>
      <c r="GJT153" s="17"/>
      <c r="GJU153" s="17"/>
      <c r="GJV153" s="17"/>
      <c r="GJW153" s="17"/>
      <c r="GJX153" s="17"/>
      <c r="GJY153" s="17"/>
      <c r="GJZ153" s="17"/>
      <c r="GKA153" s="17"/>
      <c r="GKB153" s="17"/>
      <c r="GKC153" s="17"/>
      <c r="GKD153" s="17"/>
      <c r="GKE153" s="17"/>
      <c r="GKF153" s="17"/>
      <c r="GKG153" s="17"/>
      <c r="GKH153" s="17"/>
      <c r="GKI153" s="17"/>
      <c r="GKJ153" s="17"/>
      <c r="GKK153" s="17"/>
      <c r="GKL153" s="17"/>
      <c r="GKM153" s="17"/>
      <c r="GKN153" s="17"/>
      <c r="GKO153" s="17"/>
      <c r="GKP153" s="17"/>
      <c r="GKQ153" s="17"/>
      <c r="GKR153" s="17"/>
      <c r="GKS153" s="17"/>
      <c r="GKT153" s="17"/>
      <c r="GKU153" s="17"/>
      <c r="GKV153" s="17"/>
      <c r="GKW153" s="17"/>
      <c r="GKX153" s="17"/>
      <c r="GKY153" s="17"/>
      <c r="GKZ153" s="17"/>
      <c r="GLA153" s="17"/>
      <c r="GLB153" s="17"/>
      <c r="GLC153" s="17"/>
      <c r="GLD153" s="17"/>
      <c r="GLE153" s="17"/>
      <c r="GLF153" s="17"/>
      <c r="GLG153" s="17"/>
      <c r="GLH153" s="17"/>
      <c r="GLI153" s="17"/>
      <c r="GLJ153" s="17"/>
      <c r="GLK153" s="17"/>
      <c r="GLL153" s="17"/>
      <c r="GLM153" s="17"/>
      <c r="GLN153" s="17"/>
      <c r="GLO153" s="17"/>
      <c r="GLP153" s="17"/>
      <c r="GLQ153" s="17"/>
      <c r="GLR153" s="17"/>
      <c r="GLS153" s="17"/>
      <c r="GLT153" s="17"/>
      <c r="GLU153" s="17"/>
      <c r="GLV153" s="17"/>
      <c r="GLW153" s="17"/>
      <c r="GLX153" s="17"/>
      <c r="GLY153" s="17"/>
      <c r="GLZ153" s="17"/>
      <c r="GMA153" s="17"/>
      <c r="GMB153" s="17"/>
      <c r="GMC153" s="17"/>
      <c r="GMD153" s="17"/>
      <c r="GME153" s="17"/>
      <c r="GMF153" s="17"/>
      <c r="GMG153" s="17"/>
      <c r="GMH153" s="17"/>
      <c r="GMI153" s="17"/>
      <c r="GMJ153" s="17"/>
      <c r="GMK153" s="17"/>
      <c r="GML153" s="17"/>
      <c r="GMM153" s="17"/>
      <c r="GMN153" s="17"/>
      <c r="GMO153" s="17"/>
      <c r="GMP153" s="17"/>
      <c r="GMQ153" s="17"/>
      <c r="GMR153" s="17"/>
      <c r="GMS153" s="17"/>
      <c r="GMT153" s="17"/>
      <c r="GMU153" s="17"/>
      <c r="GMV153" s="17"/>
      <c r="GMW153" s="17"/>
      <c r="GMX153" s="17"/>
      <c r="GMY153" s="17"/>
      <c r="GMZ153" s="17"/>
      <c r="GNA153" s="17"/>
      <c r="GNB153" s="17"/>
      <c r="GNC153" s="17"/>
      <c r="GND153" s="17"/>
      <c r="GNE153" s="17"/>
      <c r="GNF153" s="17"/>
      <c r="GNG153" s="17"/>
      <c r="GNH153" s="17"/>
      <c r="GNI153" s="17"/>
      <c r="GNJ153" s="17"/>
      <c r="GNK153" s="17"/>
      <c r="GNL153" s="17"/>
      <c r="GNM153" s="17"/>
      <c r="GNN153" s="17"/>
      <c r="GNO153" s="17"/>
      <c r="GNP153" s="17"/>
      <c r="GNQ153" s="17"/>
      <c r="GNR153" s="17"/>
      <c r="GNS153" s="17"/>
      <c r="GNT153" s="17"/>
      <c r="GNU153" s="17"/>
      <c r="GNV153" s="17"/>
      <c r="GNW153" s="17"/>
      <c r="GNX153" s="17"/>
      <c r="GNY153" s="17"/>
      <c r="GNZ153" s="17"/>
      <c r="GOA153" s="17"/>
      <c r="GOB153" s="17"/>
      <c r="GOC153" s="17"/>
      <c r="GOD153" s="17"/>
      <c r="GOE153" s="17"/>
      <c r="GOF153" s="17"/>
      <c r="GOG153" s="17"/>
      <c r="GOH153" s="17"/>
      <c r="GOI153" s="17"/>
      <c r="GOJ153" s="17"/>
      <c r="GOK153" s="17"/>
      <c r="GOL153" s="17"/>
      <c r="GOM153" s="17"/>
      <c r="GON153" s="17"/>
      <c r="GOO153" s="17"/>
      <c r="GOP153" s="17"/>
      <c r="GOQ153" s="17"/>
      <c r="GOR153" s="17"/>
      <c r="GOS153" s="17"/>
      <c r="GOT153" s="17"/>
      <c r="GOU153" s="17"/>
      <c r="GOV153" s="17"/>
      <c r="GOW153" s="17"/>
      <c r="GOX153" s="17"/>
      <c r="GOY153" s="17"/>
      <c r="GOZ153" s="17"/>
      <c r="GPA153" s="17"/>
      <c r="GPB153" s="17"/>
      <c r="GPC153" s="17"/>
      <c r="GPD153" s="17"/>
      <c r="GPE153" s="17"/>
      <c r="GPF153" s="17"/>
      <c r="GPG153" s="17"/>
      <c r="GPH153" s="17"/>
      <c r="GPI153" s="17"/>
      <c r="GPJ153" s="17"/>
      <c r="GPK153" s="17"/>
      <c r="GPL153" s="17"/>
      <c r="GPM153" s="17"/>
      <c r="GPN153" s="17"/>
      <c r="GPO153" s="17"/>
      <c r="GPP153" s="17"/>
      <c r="GPQ153" s="17"/>
      <c r="GPR153" s="17"/>
      <c r="GPS153" s="17"/>
      <c r="GPT153" s="17"/>
      <c r="GPU153" s="17"/>
      <c r="GPV153" s="17"/>
      <c r="GPW153" s="17"/>
      <c r="GPX153" s="17"/>
      <c r="GPY153" s="17"/>
      <c r="GPZ153" s="17"/>
      <c r="GQA153" s="17"/>
      <c r="GQB153" s="17"/>
      <c r="GQC153" s="17"/>
      <c r="GQD153" s="17"/>
      <c r="GQE153" s="17"/>
      <c r="GQF153" s="17"/>
      <c r="GQG153" s="17"/>
      <c r="GQH153" s="17"/>
      <c r="GQI153" s="17"/>
      <c r="GQJ153" s="17"/>
      <c r="GQK153" s="17"/>
      <c r="GQL153" s="17"/>
      <c r="GQM153" s="17"/>
      <c r="GQN153" s="17"/>
      <c r="GQO153" s="17"/>
      <c r="GQP153" s="17"/>
      <c r="GQQ153" s="17"/>
      <c r="GQR153" s="17"/>
      <c r="GQS153" s="17"/>
      <c r="GQT153" s="17"/>
      <c r="GQU153" s="17"/>
      <c r="GQV153" s="17"/>
      <c r="GQW153" s="17"/>
      <c r="GQX153" s="17"/>
      <c r="GQY153" s="17"/>
      <c r="GQZ153" s="17"/>
      <c r="GRA153" s="17"/>
      <c r="GRB153" s="17"/>
      <c r="GRC153" s="17"/>
      <c r="GRD153" s="17"/>
      <c r="GRE153" s="17"/>
      <c r="GRF153" s="17"/>
      <c r="GRG153" s="17"/>
      <c r="GRH153" s="17"/>
      <c r="GRI153" s="17"/>
      <c r="GRJ153" s="17"/>
      <c r="GRK153" s="17"/>
      <c r="GRL153" s="17"/>
      <c r="GRM153" s="17"/>
      <c r="GRN153" s="17"/>
      <c r="GRO153" s="17"/>
      <c r="GRP153" s="17"/>
      <c r="GRQ153" s="17"/>
      <c r="GRR153" s="17"/>
      <c r="GRS153" s="17"/>
      <c r="GRT153" s="17"/>
      <c r="GRU153" s="17"/>
      <c r="GRV153" s="17"/>
      <c r="GRW153" s="17"/>
      <c r="GRX153" s="17"/>
      <c r="GRY153" s="17"/>
      <c r="GRZ153" s="17"/>
      <c r="GSA153" s="17"/>
      <c r="GSB153" s="17"/>
      <c r="GSC153" s="17"/>
      <c r="GSD153" s="17"/>
      <c r="GSE153" s="17"/>
      <c r="GSF153" s="17"/>
      <c r="GSG153" s="17"/>
      <c r="GSH153" s="17"/>
      <c r="GSI153" s="17"/>
      <c r="GSJ153" s="17"/>
      <c r="GSK153" s="17"/>
      <c r="GSL153" s="17"/>
      <c r="GSM153" s="17"/>
      <c r="GSN153" s="17"/>
      <c r="GSO153" s="17"/>
      <c r="GSP153" s="17"/>
      <c r="GSQ153" s="17"/>
      <c r="GSR153" s="17"/>
      <c r="GSS153" s="17"/>
      <c r="GST153" s="17"/>
      <c r="GSU153" s="17"/>
      <c r="GSV153" s="17"/>
      <c r="GSW153" s="17"/>
      <c r="GSX153" s="17"/>
      <c r="GSY153" s="17"/>
      <c r="GSZ153" s="17"/>
      <c r="GTA153" s="17"/>
      <c r="GTB153" s="17"/>
      <c r="GTC153" s="17"/>
      <c r="GTD153" s="17"/>
      <c r="GTE153" s="17"/>
      <c r="GTF153" s="17"/>
      <c r="GTG153" s="17"/>
      <c r="GTH153" s="17"/>
      <c r="GTI153" s="17"/>
      <c r="GTJ153" s="17"/>
      <c r="GTK153" s="17"/>
      <c r="GTL153" s="17"/>
      <c r="GTM153" s="17"/>
      <c r="GTN153" s="17"/>
      <c r="GTO153" s="17"/>
      <c r="GTP153" s="17"/>
      <c r="GTQ153" s="17"/>
      <c r="GTR153" s="17"/>
      <c r="GTS153" s="17"/>
      <c r="GTT153" s="17"/>
      <c r="GTU153" s="17"/>
      <c r="GTV153" s="17"/>
      <c r="GTW153" s="17"/>
      <c r="GTX153" s="17"/>
      <c r="GTY153" s="17"/>
      <c r="GTZ153" s="17"/>
      <c r="GUA153" s="17"/>
      <c r="GUB153" s="17"/>
      <c r="GUC153" s="17"/>
      <c r="GUD153" s="17"/>
      <c r="GUE153" s="17"/>
      <c r="GUF153" s="17"/>
      <c r="GUG153" s="17"/>
      <c r="GUH153" s="17"/>
      <c r="GUI153" s="17"/>
      <c r="GUJ153" s="17"/>
      <c r="GUK153" s="17"/>
      <c r="GUL153" s="17"/>
      <c r="GUM153" s="17"/>
      <c r="GUN153" s="17"/>
      <c r="GUO153" s="17"/>
      <c r="GUP153" s="17"/>
      <c r="GUQ153" s="17"/>
      <c r="GUR153" s="17"/>
      <c r="GUS153" s="17"/>
      <c r="GUT153" s="17"/>
      <c r="GUU153" s="17"/>
      <c r="GUV153" s="17"/>
      <c r="GUW153" s="17"/>
      <c r="GUX153" s="17"/>
      <c r="GUY153" s="17"/>
      <c r="GUZ153" s="17"/>
      <c r="GVA153" s="17"/>
      <c r="GVB153" s="17"/>
      <c r="GVC153" s="17"/>
      <c r="GVD153" s="17"/>
      <c r="GVE153" s="17"/>
      <c r="GVF153" s="17"/>
      <c r="GVG153" s="17"/>
      <c r="GVH153" s="17"/>
      <c r="GVI153" s="17"/>
      <c r="GVJ153" s="17"/>
      <c r="GVK153" s="17"/>
      <c r="GVL153" s="17"/>
      <c r="GVM153" s="17"/>
      <c r="GVN153" s="17"/>
      <c r="GVO153" s="17"/>
      <c r="GVP153" s="17"/>
      <c r="GVQ153" s="17"/>
      <c r="GVR153" s="17"/>
      <c r="GVS153" s="17"/>
      <c r="GVT153" s="17"/>
      <c r="GVU153" s="17"/>
      <c r="GVV153" s="17"/>
      <c r="GVW153" s="17"/>
      <c r="GVX153" s="17"/>
      <c r="GVY153" s="17"/>
      <c r="GVZ153" s="17"/>
      <c r="GWA153" s="17"/>
      <c r="GWB153" s="17"/>
      <c r="GWC153" s="17"/>
      <c r="GWD153" s="17"/>
      <c r="GWE153" s="17"/>
      <c r="GWF153" s="17"/>
      <c r="GWG153" s="17"/>
      <c r="GWH153" s="17"/>
      <c r="GWI153" s="17"/>
      <c r="GWJ153" s="17"/>
      <c r="GWK153" s="17"/>
      <c r="GWL153" s="17"/>
      <c r="GWM153" s="17"/>
      <c r="GWN153" s="17"/>
      <c r="GWO153" s="17"/>
      <c r="GWP153" s="17"/>
      <c r="GWQ153" s="17"/>
      <c r="GWR153" s="17"/>
      <c r="GWS153" s="17"/>
      <c r="GWT153" s="17"/>
      <c r="GWU153" s="17"/>
      <c r="GWV153" s="17"/>
      <c r="GWW153" s="17"/>
      <c r="GWX153" s="17"/>
      <c r="GWY153" s="17"/>
      <c r="GWZ153" s="17"/>
      <c r="GXA153" s="17"/>
      <c r="GXB153" s="17"/>
      <c r="GXC153" s="17"/>
      <c r="GXD153" s="17"/>
      <c r="GXE153" s="17"/>
      <c r="GXF153" s="17"/>
      <c r="GXG153" s="17"/>
      <c r="GXH153" s="17"/>
      <c r="GXI153" s="17"/>
      <c r="GXJ153" s="17"/>
      <c r="GXK153" s="17"/>
      <c r="GXL153" s="17"/>
      <c r="GXM153" s="17"/>
      <c r="GXN153" s="17"/>
      <c r="GXO153" s="17"/>
      <c r="GXP153" s="17"/>
      <c r="GXQ153" s="17"/>
      <c r="GXR153" s="17"/>
      <c r="GXS153" s="17"/>
      <c r="GXT153" s="17"/>
      <c r="GXU153" s="17"/>
      <c r="GXV153" s="17"/>
      <c r="GXW153" s="17"/>
      <c r="GXX153" s="17"/>
      <c r="GXY153" s="17"/>
      <c r="GXZ153" s="17"/>
      <c r="GYA153" s="17"/>
      <c r="GYB153" s="17"/>
      <c r="GYC153" s="17"/>
      <c r="GYD153" s="17"/>
      <c r="GYE153" s="17"/>
      <c r="GYF153" s="17"/>
      <c r="GYG153" s="17"/>
      <c r="GYH153" s="17"/>
      <c r="GYI153" s="17"/>
      <c r="GYJ153" s="17"/>
      <c r="GYK153" s="17"/>
      <c r="GYL153" s="17"/>
      <c r="GYM153" s="17"/>
      <c r="GYN153" s="17"/>
      <c r="GYO153" s="17"/>
      <c r="GYP153" s="17"/>
      <c r="GYQ153" s="17"/>
      <c r="GYR153" s="17"/>
      <c r="GYS153" s="17"/>
      <c r="GYT153" s="17"/>
      <c r="GYU153" s="17"/>
      <c r="GYV153" s="17"/>
      <c r="GYW153" s="17"/>
      <c r="GYX153" s="17"/>
      <c r="GYY153" s="17"/>
      <c r="GYZ153" s="17"/>
      <c r="GZA153" s="17"/>
      <c r="GZB153" s="17"/>
      <c r="GZC153" s="17"/>
      <c r="GZD153" s="17"/>
      <c r="GZE153" s="17"/>
      <c r="GZF153" s="17"/>
      <c r="GZG153" s="17"/>
      <c r="GZH153" s="17"/>
      <c r="GZI153" s="17"/>
      <c r="GZJ153" s="17"/>
      <c r="GZK153" s="17"/>
      <c r="GZL153" s="17"/>
      <c r="GZM153" s="17"/>
      <c r="GZN153" s="17"/>
      <c r="GZO153" s="17"/>
      <c r="GZP153" s="17"/>
      <c r="GZQ153" s="17"/>
      <c r="GZR153" s="17"/>
      <c r="GZS153" s="17"/>
      <c r="GZT153" s="17"/>
      <c r="GZU153" s="17"/>
      <c r="GZV153" s="17"/>
      <c r="GZW153" s="17"/>
      <c r="GZX153" s="17"/>
      <c r="GZY153" s="17"/>
      <c r="GZZ153" s="17"/>
      <c r="HAA153" s="17"/>
      <c r="HAB153" s="17"/>
      <c r="HAC153" s="17"/>
      <c r="HAD153" s="17"/>
      <c r="HAE153" s="17"/>
      <c r="HAF153" s="17"/>
      <c r="HAG153" s="17"/>
      <c r="HAH153" s="17"/>
      <c r="HAI153" s="17"/>
      <c r="HAJ153" s="17"/>
      <c r="HAK153" s="17"/>
      <c r="HAL153" s="17"/>
      <c r="HAM153" s="17"/>
      <c r="HAN153" s="17"/>
      <c r="HAO153" s="17"/>
      <c r="HAP153" s="17"/>
      <c r="HAQ153" s="17"/>
      <c r="HAR153" s="17"/>
      <c r="HAS153" s="17"/>
      <c r="HAT153" s="17"/>
      <c r="HAU153" s="17"/>
      <c r="HAV153" s="17"/>
      <c r="HAW153" s="17"/>
      <c r="HAX153" s="17"/>
      <c r="HAY153" s="17"/>
      <c r="HAZ153" s="17"/>
      <c r="HBA153" s="17"/>
      <c r="HBB153" s="17"/>
      <c r="HBC153" s="17"/>
      <c r="HBD153" s="17"/>
      <c r="HBE153" s="17"/>
      <c r="HBF153" s="17"/>
      <c r="HBG153" s="17"/>
      <c r="HBH153" s="17"/>
      <c r="HBI153" s="17"/>
      <c r="HBJ153" s="17"/>
      <c r="HBK153" s="17"/>
      <c r="HBL153" s="17"/>
      <c r="HBM153" s="17"/>
      <c r="HBN153" s="17"/>
      <c r="HBO153" s="17"/>
      <c r="HBP153" s="17"/>
      <c r="HBQ153" s="17"/>
      <c r="HBR153" s="17"/>
      <c r="HBS153" s="17"/>
      <c r="HBT153" s="17"/>
      <c r="HBU153" s="17"/>
      <c r="HBV153" s="17"/>
      <c r="HBW153" s="17"/>
      <c r="HBX153" s="17"/>
      <c r="HBY153" s="17"/>
      <c r="HBZ153" s="17"/>
      <c r="HCA153" s="17"/>
      <c r="HCB153" s="17"/>
      <c r="HCC153" s="17"/>
      <c r="HCD153" s="17"/>
      <c r="HCE153" s="17"/>
      <c r="HCF153" s="17"/>
      <c r="HCG153" s="17"/>
      <c r="HCH153" s="17"/>
      <c r="HCI153" s="17"/>
      <c r="HCJ153" s="17"/>
      <c r="HCK153" s="17"/>
      <c r="HCL153" s="17"/>
      <c r="HCM153" s="17"/>
      <c r="HCN153" s="17"/>
      <c r="HCO153" s="17"/>
      <c r="HCP153" s="17"/>
      <c r="HCQ153" s="17"/>
      <c r="HCR153" s="17"/>
      <c r="HCS153" s="17"/>
      <c r="HCT153" s="17"/>
      <c r="HCU153" s="17"/>
      <c r="HCV153" s="17"/>
      <c r="HCW153" s="17"/>
      <c r="HCX153" s="17"/>
      <c r="HCY153" s="17"/>
      <c r="HCZ153" s="17"/>
      <c r="HDA153" s="17"/>
      <c r="HDB153" s="17"/>
      <c r="HDC153" s="17"/>
      <c r="HDD153" s="17"/>
      <c r="HDE153" s="17"/>
      <c r="HDF153" s="17"/>
      <c r="HDG153" s="17"/>
      <c r="HDH153" s="17"/>
      <c r="HDI153" s="17"/>
      <c r="HDJ153" s="17"/>
      <c r="HDK153" s="17"/>
      <c r="HDL153" s="17"/>
      <c r="HDM153" s="17"/>
      <c r="HDN153" s="17"/>
      <c r="HDO153" s="17"/>
      <c r="HDP153" s="17"/>
      <c r="HDQ153" s="17"/>
      <c r="HDR153" s="17"/>
      <c r="HDS153" s="17"/>
      <c r="HDT153" s="17"/>
      <c r="HDU153" s="17"/>
      <c r="HDV153" s="17"/>
      <c r="HDW153" s="17"/>
      <c r="HDX153" s="17"/>
      <c r="HDY153" s="17"/>
      <c r="HDZ153" s="17"/>
      <c r="HEA153" s="17"/>
      <c r="HEB153" s="17"/>
      <c r="HEC153" s="17"/>
      <c r="HED153" s="17"/>
      <c r="HEE153" s="17"/>
      <c r="HEF153" s="17"/>
      <c r="HEG153" s="17"/>
      <c r="HEH153" s="17"/>
      <c r="HEI153" s="17"/>
      <c r="HEJ153" s="17"/>
      <c r="HEK153" s="17"/>
      <c r="HEL153" s="17"/>
      <c r="HEM153" s="17"/>
      <c r="HEN153" s="17"/>
      <c r="HEO153" s="17"/>
      <c r="HEP153" s="17"/>
      <c r="HEQ153" s="17"/>
      <c r="HER153" s="17"/>
      <c r="HES153" s="17"/>
      <c r="HET153" s="17"/>
      <c r="HEU153" s="17"/>
      <c r="HEV153" s="17"/>
      <c r="HEW153" s="17"/>
      <c r="HEX153" s="17"/>
      <c r="HEY153" s="17"/>
      <c r="HEZ153" s="17"/>
      <c r="HFA153" s="17"/>
      <c r="HFB153" s="17"/>
      <c r="HFC153" s="17"/>
      <c r="HFD153" s="17"/>
      <c r="HFE153" s="17"/>
      <c r="HFF153" s="17"/>
      <c r="HFG153" s="17"/>
      <c r="HFH153" s="17"/>
      <c r="HFI153" s="17"/>
      <c r="HFJ153" s="17"/>
      <c r="HFK153" s="17"/>
      <c r="HFL153" s="17"/>
      <c r="HFM153" s="17"/>
      <c r="HFN153" s="17"/>
      <c r="HFO153" s="17"/>
      <c r="HFP153" s="17"/>
      <c r="HFQ153" s="17"/>
      <c r="HFR153" s="17"/>
      <c r="HFS153" s="17"/>
      <c r="HFT153" s="17"/>
      <c r="HFU153" s="17"/>
      <c r="HFV153" s="17"/>
      <c r="HFW153" s="17"/>
      <c r="HFX153" s="17"/>
      <c r="HFY153" s="17"/>
      <c r="HFZ153" s="17"/>
      <c r="HGA153" s="17"/>
      <c r="HGB153" s="17"/>
      <c r="HGC153" s="17"/>
      <c r="HGD153" s="17"/>
      <c r="HGE153" s="17"/>
      <c r="HGF153" s="17"/>
      <c r="HGG153" s="17"/>
      <c r="HGH153" s="17"/>
      <c r="HGI153" s="17"/>
      <c r="HGJ153" s="17"/>
      <c r="HGK153" s="17"/>
      <c r="HGL153" s="17"/>
      <c r="HGM153" s="17"/>
      <c r="HGN153" s="17"/>
      <c r="HGO153" s="17"/>
      <c r="HGP153" s="17"/>
      <c r="HGQ153" s="17"/>
      <c r="HGR153" s="17"/>
      <c r="HGS153" s="17"/>
      <c r="HGT153" s="17"/>
      <c r="HGU153" s="17"/>
      <c r="HGV153" s="17"/>
      <c r="HGW153" s="17"/>
      <c r="HGX153" s="17"/>
      <c r="HGY153" s="17"/>
      <c r="HGZ153" s="17"/>
      <c r="HHA153" s="17"/>
      <c r="HHB153" s="17"/>
      <c r="HHC153" s="17"/>
      <c r="HHD153" s="17"/>
      <c r="HHE153" s="17"/>
      <c r="HHF153" s="17"/>
      <c r="HHG153" s="17"/>
      <c r="HHH153" s="17"/>
      <c r="HHI153" s="17"/>
      <c r="HHJ153" s="17"/>
      <c r="HHK153" s="17"/>
      <c r="HHL153" s="17"/>
      <c r="HHM153" s="17"/>
      <c r="HHN153" s="17"/>
      <c r="HHO153" s="17"/>
      <c r="HHP153" s="17"/>
      <c r="HHQ153" s="17"/>
      <c r="HHR153" s="17"/>
      <c r="HHS153" s="17"/>
      <c r="HHT153" s="17"/>
      <c r="HHU153" s="17"/>
      <c r="HHV153" s="17"/>
      <c r="HHW153" s="17"/>
      <c r="HHX153" s="17"/>
      <c r="HHY153" s="17"/>
      <c r="HHZ153" s="17"/>
      <c r="HIA153" s="17"/>
      <c r="HIB153" s="17"/>
      <c r="HIC153" s="17"/>
      <c r="HID153" s="17"/>
      <c r="HIE153" s="17"/>
      <c r="HIF153" s="17"/>
      <c r="HIG153" s="17"/>
      <c r="HIH153" s="17"/>
      <c r="HII153" s="17"/>
      <c r="HIJ153" s="17"/>
      <c r="HIK153" s="17"/>
      <c r="HIL153" s="17"/>
      <c r="HIM153" s="17"/>
      <c r="HIN153" s="17"/>
      <c r="HIO153" s="17"/>
      <c r="HIP153" s="17"/>
      <c r="HIQ153" s="17"/>
      <c r="HIR153" s="17"/>
      <c r="HIS153" s="17"/>
      <c r="HIT153" s="17"/>
      <c r="HIU153" s="17"/>
      <c r="HIV153" s="17"/>
      <c r="HIW153" s="17"/>
      <c r="HIX153" s="17"/>
      <c r="HIY153" s="17"/>
      <c r="HIZ153" s="17"/>
      <c r="HJA153" s="17"/>
      <c r="HJB153" s="17"/>
      <c r="HJC153" s="17"/>
      <c r="HJD153" s="17"/>
      <c r="HJE153" s="17"/>
      <c r="HJF153" s="17"/>
      <c r="HJG153" s="17"/>
      <c r="HJH153" s="17"/>
      <c r="HJI153" s="17"/>
      <c r="HJJ153" s="17"/>
      <c r="HJK153" s="17"/>
      <c r="HJL153" s="17"/>
      <c r="HJM153" s="17"/>
      <c r="HJN153" s="17"/>
      <c r="HJO153" s="17"/>
      <c r="HJP153" s="17"/>
      <c r="HJQ153" s="17"/>
      <c r="HJR153" s="17"/>
      <c r="HJS153" s="17"/>
      <c r="HJT153" s="17"/>
      <c r="HJU153" s="17"/>
      <c r="HJV153" s="17"/>
      <c r="HJW153" s="17"/>
      <c r="HJX153" s="17"/>
      <c r="HJY153" s="17"/>
      <c r="HJZ153" s="17"/>
      <c r="HKA153" s="17"/>
      <c r="HKB153" s="17"/>
      <c r="HKC153" s="17"/>
      <c r="HKD153" s="17"/>
      <c r="HKE153" s="17"/>
      <c r="HKF153" s="17"/>
      <c r="HKG153" s="17"/>
      <c r="HKH153" s="17"/>
      <c r="HKI153" s="17"/>
      <c r="HKJ153" s="17"/>
      <c r="HKK153" s="17"/>
      <c r="HKL153" s="17"/>
      <c r="HKM153" s="17"/>
      <c r="HKN153" s="17"/>
      <c r="HKO153" s="17"/>
      <c r="HKP153" s="17"/>
      <c r="HKQ153" s="17"/>
      <c r="HKR153" s="17"/>
      <c r="HKS153" s="17"/>
      <c r="HKT153" s="17"/>
      <c r="HKU153" s="17"/>
      <c r="HKV153" s="17"/>
      <c r="HKW153" s="17"/>
      <c r="HKX153" s="17"/>
      <c r="HKY153" s="17"/>
      <c r="HKZ153" s="17"/>
      <c r="HLA153" s="17"/>
      <c r="HLB153" s="17"/>
      <c r="HLC153" s="17"/>
      <c r="HLD153" s="17"/>
      <c r="HLE153" s="17"/>
      <c r="HLF153" s="17"/>
      <c r="HLG153" s="17"/>
      <c r="HLH153" s="17"/>
      <c r="HLI153" s="17"/>
      <c r="HLJ153" s="17"/>
      <c r="HLK153" s="17"/>
      <c r="HLL153" s="17"/>
      <c r="HLM153" s="17"/>
      <c r="HLN153" s="17"/>
      <c r="HLO153" s="17"/>
      <c r="HLP153" s="17"/>
      <c r="HLQ153" s="17"/>
      <c r="HLR153" s="17"/>
      <c r="HLS153" s="17"/>
      <c r="HLT153" s="17"/>
      <c r="HLU153" s="17"/>
      <c r="HLV153" s="17"/>
      <c r="HLW153" s="17"/>
      <c r="HLX153" s="17"/>
      <c r="HLY153" s="17"/>
      <c r="HLZ153" s="17"/>
      <c r="HMA153" s="17"/>
      <c r="HMB153" s="17"/>
      <c r="HMC153" s="17"/>
      <c r="HMD153" s="17"/>
      <c r="HME153" s="17"/>
      <c r="HMF153" s="17"/>
      <c r="HMG153" s="17"/>
      <c r="HMH153" s="17"/>
      <c r="HMI153" s="17"/>
      <c r="HMJ153" s="17"/>
      <c r="HMK153" s="17"/>
      <c r="HML153" s="17"/>
      <c r="HMM153" s="17"/>
      <c r="HMN153" s="17"/>
      <c r="HMO153" s="17"/>
      <c r="HMP153" s="17"/>
      <c r="HMQ153" s="17"/>
      <c r="HMR153" s="17"/>
      <c r="HMS153" s="17"/>
      <c r="HMT153" s="17"/>
      <c r="HMU153" s="17"/>
      <c r="HMV153" s="17"/>
      <c r="HMW153" s="17"/>
      <c r="HMX153" s="17"/>
      <c r="HMY153" s="17"/>
      <c r="HMZ153" s="17"/>
      <c r="HNA153" s="17"/>
      <c r="HNB153" s="17"/>
      <c r="HNC153" s="17"/>
      <c r="HND153" s="17"/>
      <c r="HNE153" s="17"/>
      <c r="HNF153" s="17"/>
      <c r="HNG153" s="17"/>
      <c r="HNH153" s="17"/>
      <c r="HNI153" s="17"/>
      <c r="HNJ153" s="17"/>
      <c r="HNK153" s="17"/>
      <c r="HNL153" s="17"/>
      <c r="HNM153" s="17"/>
      <c r="HNN153" s="17"/>
      <c r="HNO153" s="17"/>
      <c r="HNP153" s="17"/>
      <c r="HNQ153" s="17"/>
      <c r="HNR153" s="17"/>
      <c r="HNS153" s="17"/>
      <c r="HNT153" s="17"/>
      <c r="HNU153" s="17"/>
      <c r="HNV153" s="17"/>
      <c r="HNW153" s="17"/>
      <c r="HNX153" s="17"/>
      <c r="HNY153" s="17"/>
      <c r="HNZ153" s="17"/>
      <c r="HOA153" s="17"/>
      <c r="HOB153" s="17"/>
      <c r="HOC153" s="17"/>
      <c r="HOD153" s="17"/>
      <c r="HOE153" s="17"/>
      <c r="HOF153" s="17"/>
      <c r="HOG153" s="17"/>
      <c r="HOH153" s="17"/>
      <c r="HOI153" s="17"/>
      <c r="HOJ153" s="17"/>
      <c r="HOK153" s="17"/>
      <c r="HOL153" s="17"/>
      <c r="HOM153" s="17"/>
      <c r="HON153" s="17"/>
      <c r="HOO153" s="17"/>
      <c r="HOP153" s="17"/>
      <c r="HOQ153" s="17"/>
      <c r="HOR153" s="17"/>
      <c r="HOS153" s="17"/>
      <c r="HOT153" s="17"/>
      <c r="HOU153" s="17"/>
      <c r="HOV153" s="17"/>
      <c r="HOW153" s="17"/>
      <c r="HOX153" s="17"/>
      <c r="HOY153" s="17"/>
      <c r="HOZ153" s="17"/>
      <c r="HPA153" s="17"/>
      <c r="HPB153" s="17"/>
      <c r="HPC153" s="17"/>
      <c r="HPD153" s="17"/>
      <c r="HPE153" s="17"/>
      <c r="HPF153" s="17"/>
      <c r="HPG153" s="17"/>
      <c r="HPH153" s="17"/>
      <c r="HPI153" s="17"/>
      <c r="HPJ153" s="17"/>
      <c r="HPK153" s="17"/>
      <c r="HPL153" s="17"/>
      <c r="HPM153" s="17"/>
      <c r="HPN153" s="17"/>
      <c r="HPO153" s="17"/>
      <c r="HPP153" s="17"/>
      <c r="HPQ153" s="17"/>
      <c r="HPR153" s="17"/>
      <c r="HPS153" s="17"/>
      <c r="HPT153" s="17"/>
      <c r="HPU153" s="17"/>
      <c r="HPV153" s="17"/>
      <c r="HPW153" s="17"/>
      <c r="HPX153" s="17"/>
      <c r="HPY153" s="17"/>
      <c r="HPZ153" s="17"/>
      <c r="HQA153" s="17"/>
      <c r="HQB153" s="17"/>
      <c r="HQC153" s="17"/>
      <c r="HQD153" s="17"/>
      <c r="HQE153" s="17"/>
      <c r="HQF153" s="17"/>
      <c r="HQG153" s="17"/>
      <c r="HQH153" s="17"/>
      <c r="HQI153" s="17"/>
      <c r="HQJ153" s="17"/>
      <c r="HQK153" s="17"/>
      <c r="HQL153" s="17"/>
      <c r="HQM153" s="17"/>
      <c r="HQN153" s="17"/>
      <c r="HQO153" s="17"/>
      <c r="HQP153" s="17"/>
      <c r="HQQ153" s="17"/>
      <c r="HQR153" s="17"/>
      <c r="HQS153" s="17"/>
      <c r="HQT153" s="17"/>
      <c r="HQU153" s="17"/>
      <c r="HQV153" s="17"/>
      <c r="HQW153" s="17"/>
      <c r="HQX153" s="17"/>
      <c r="HQY153" s="17"/>
      <c r="HQZ153" s="17"/>
      <c r="HRA153" s="17"/>
      <c r="HRB153" s="17"/>
      <c r="HRC153" s="17"/>
      <c r="HRD153" s="17"/>
      <c r="HRE153" s="17"/>
      <c r="HRF153" s="17"/>
      <c r="HRG153" s="17"/>
      <c r="HRH153" s="17"/>
      <c r="HRI153" s="17"/>
      <c r="HRJ153" s="17"/>
      <c r="HRK153" s="17"/>
      <c r="HRL153" s="17"/>
      <c r="HRM153" s="17"/>
      <c r="HRN153" s="17"/>
      <c r="HRO153" s="17"/>
      <c r="HRP153" s="17"/>
      <c r="HRQ153" s="17"/>
      <c r="HRR153" s="17"/>
      <c r="HRS153" s="17"/>
      <c r="HRT153" s="17"/>
      <c r="HRU153" s="17"/>
      <c r="HRV153" s="17"/>
      <c r="HRW153" s="17"/>
      <c r="HRX153" s="17"/>
      <c r="HRY153" s="17"/>
      <c r="HRZ153" s="17"/>
      <c r="HSA153" s="17"/>
      <c r="HSB153" s="17"/>
      <c r="HSC153" s="17"/>
      <c r="HSD153" s="17"/>
      <c r="HSE153" s="17"/>
      <c r="HSF153" s="17"/>
      <c r="HSG153" s="17"/>
      <c r="HSH153" s="17"/>
      <c r="HSI153" s="17"/>
      <c r="HSJ153" s="17"/>
      <c r="HSK153" s="17"/>
      <c r="HSL153" s="17"/>
      <c r="HSM153" s="17"/>
      <c r="HSN153" s="17"/>
      <c r="HSO153" s="17"/>
      <c r="HSP153" s="17"/>
      <c r="HSQ153" s="17"/>
      <c r="HSR153" s="17"/>
      <c r="HSS153" s="17"/>
      <c r="HST153" s="17"/>
      <c r="HSU153" s="17"/>
      <c r="HSV153" s="17"/>
      <c r="HSW153" s="17"/>
      <c r="HSX153" s="17"/>
      <c r="HSY153" s="17"/>
      <c r="HSZ153" s="17"/>
      <c r="HTA153" s="17"/>
      <c r="HTB153" s="17"/>
      <c r="HTC153" s="17"/>
      <c r="HTD153" s="17"/>
      <c r="HTE153" s="17"/>
      <c r="HTF153" s="17"/>
      <c r="HTG153" s="17"/>
      <c r="HTH153" s="17"/>
      <c r="HTI153" s="17"/>
      <c r="HTJ153" s="17"/>
      <c r="HTK153" s="17"/>
      <c r="HTL153" s="17"/>
      <c r="HTM153" s="17"/>
      <c r="HTN153" s="17"/>
      <c r="HTO153" s="17"/>
      <c r="HTP153" s="17"/>
      <c r="HTQ153" s="17"/>
      <c r="HTR153" s="17"/>
      <c r="HTS153" s="17"/>
      <c r="HTT153" s="17"/>
      <c r="HTU153" s="17"/>
      <c r="HTV153" s="17"/>
      <c r="HTW153" s="17"/>
      <c r="HTX153" s="17"/>
      <c r="HTY153" s="17"/>
      <c r="HTZ153" s="17"/>
      <c r="HUA153" s="17"/>
      <c r="HUB153" s="17"/>
      <c r="HUC153" s="17"/>
      <c r="HUD153" s="17"/>
      <c r="HUE153" s="17"/>
      <c r="HUF153" s="17"/>
      <c r="HUG153" s="17"/>
      <c r="HUH153" s="17"/>
      <c r="HUI153" s="17"/>
      <c r="HUJ153" s="17"/>
      <c r="HUK153" s="17"/>
      <c r="HUL153" s="17"/>
      <c r="HUM153" s="17"/>
      <c r="HUN153" s="17"/>
      <c r="HUO153" s="17"/>
      <c r="HUP153" s="17"/>
      <c r="HUQ153" s="17"/>
      <c r="HUR153" s="17"/>
      <c r="HUS153" s="17"/>
      <c r="HUT153" s="17"/>
      <c r="HUU153" s="17"/>
      <c r="HUV153" s="17"/>
      <c r="HUW153" s="17"/>
      <c r="HUX153" s="17"/>
      <c r="HUY153" s="17"/>
      <c r="HUZ153" s="17"/>
      <c r="HVA153" s="17"/>
      <c r="HVB153" s="17"/>
      <c r="HVC153" s="17"/>
      <c r="HVD153" s="17"/>
      <c r="HVE153" s="17"/>
      <c r="HVF153" s="17"/>
      <c r="HVG153" s="17"/>
      <c r="HVH153" s="17"/>
      <c r="HVI153" s="17"/>
      <c r="HVJ153" s="17"/>
      <c r="HVK153" s="17"/>
      <c r="HVL153" s="17"/>
      <c r="HVM153" s="17"/>
      <c r="HVN153" s="17"/>
      <c r="HVO153" s="17"/>
      <c r="HVP153" s="17"/>
      <c r="HVQ153" s="17"/>
      <c r="HVR153" s="17"/>
      <c r="HVS153" s="17"/>
      <c r="HVT153" s="17"/>
      <c r="HVU153" s="17"/>
      <c r="HVV153" s="17"/>
      <c r="HVW153" s="17"/>
      <c r="HVX153" s="17"/>
      <c r="HVY153" s="17"/>
      <c r="HVZ153" s="17"/>
      <c r="HWA153" s="17"/>
      <c r="HWB153" s="17"/>
      <c r="HWC153" s="17"/>
      <c r="HWD153" s="17"/>
      <c r="HWE153" s="17"/>
      <c r="HWF153" s="17"/>
      <c r="HWG153" s="17"/>
      <c r="HWH153" s="17"/>
      <c r="HWI153" s="17"/>
      <c r="HWJ153" s="17"/>
      <c r="HWK153" s="17"/>
      <c r="HWL153" s="17"/>
      <c r="HWM153" s="17"/>
      <c r="HWN153" s="17"/>
      <c r="HWO153" s="17"/>
      <c r="HWP153" s="17"/>
      <c r="HWQ153" s="17"/>
      <c r="HWR153" s="17"/>
      <c r="HWS153" s="17"/>
      <c r="HWT153" s="17"/>
      <c r="HWU153" s="17"/>
      <c r="HWV153" s="17"/>
      <c r="HWW153" s="17"/>
      <c r="HWX153" s="17"/>
      <c r="HWY153" s="17"/>
      <c r="HWZ153" s="17"/>
      <c r="HXA153" s="17"/>
      <c r="HXB153" s="17"/>
      <c r="HXC153" s="17"/>
      <c r="HXD153" s="17"/>
      <c r="HXE153" s="17"/>
      <c r="HXF153" s="17"/>
      <c r="HXG153" s="17"/>
      <c r="HXH153" s="17"/>
      <c r="HXI153" s="17"/>
      <c r="HXJ153" s="17"/>
      <c r="HXK153" s="17"/>
      <c r="HXL153" s="17"/>
      <c r="HXM153" s="17"/>
      <c r="HXN153" s="17"/>
      <c r="HXO153" s="17"/>
      <c r="HXP153" s="17"/>
      <c r="HXQ153" s="17"/>
      <c r="HXR153" s="17"/>
      <c r="HXS153" s="17"/>
      <c r="HXT153" s="17"/>
      <c r="HXU153" s="17"/>
      <c r="HXV153" s="17"/>
      <c r="HXW153" s="17"/>
      <c r="HXX153" s="17"/>
      <c r="HXY153" s="17"/>
      <c r="HXZ153" s="17"/>
      <c r="HYA153" s="17"/>
      <c r="HYB153" s="17"/>
      <c r="HYC153" s="17"/>
      <c r="HYD153" s="17"/>
      <c r="HYE153" s="17"/>
      <c r="HYF153" s="17"/>
      <c r="HYG153" s="17"/>
      <c r="HYH153" s="17"/>
      <c r="HYI153" s="17"/>
      <c r="HYJ153" s="17"/>
      <c r="HYK153" s="17"/>
      <c r="HYL153" s="17"/>
      <c r="HYM153" s="17"/>
      <c r="HYN153" s="17"/>
      <c r="HYO153" s="17"/>
      <c r="HYP153" s="17"/>
      <c r="HYQ153" s="17"/>
      <c r="HYR153" s="17"/>
      <c r="HYS153" s="17"/>
      <c r="HYT153" s="17"/>
      <c r="HYU153" s="17"/>
      <c r="HYV153" s="17"/>
      <c r="HYW153" s="17"/>
      <c r="HYX153" s="17"/>
      <c r="HYY153" s="17"/>
      <c r="HYZ153" s="17"/>
      <c r="HZA153" s="17"/>
      <c r="HZB153" s="17"/>
      <c r="HZC153" s="17"/>
      <c r="HZD153" s="17"/>
      <c r="HZE153" s="17"/>
      <c r="HZF153" s="17"/>
      <c r="HZG153" s="17"/>
      <c r="HZH153" s="17"/>
      <c r="HZI153" s="17"/>
      <c r="HZJ153" s="17"/>
      <c r="HZK153" s="17"/>
      <c r="HZL153" s="17"/>
      <c r="HZM153" s="17"/>
      <c r="HZN153" s="17"/>
      <c r="HZO153" s="17"/>
      <c r="HZP153" s="17"/>
      <c r="HZQ153" s="17"/>
      <c r="HZR153" s="17"/>
      <c r="HZS153" s="17"/>
      <c r="HZT153" s="17"/>
      <c r="HZU153" s="17"/>
      <c r="HZV153" s="17"/>
      <c r="HZW153" s="17"/>
      <c r="HZX153" s="17"/>
      <c r="HZY153" s="17"/>
      <c r="HZZ153" s="17"/>
      <c r="IAA153" s="17"/>
      <c r="IAB153" s="17"/>
      <c r="IAC153" s="17"/>
      <c r="IAD153" s="17"/>
      <c r="IAE153" s="17"/>
      <c r="IAF153" s="17"/>
      <c r="IAG153" s="17"/>
      <c r="IAH153" s="17"/>
      <c r="IAI153" s="17"/>
      <c r="IAJ153" s="17"/>
      <c r="IAK153" s="17"/>
      <c r="IAL153" s="17"/>
      <c r="IAM153" s="17"/>
      <c r="IAN153" s="17"/>
      <c r="IAO153" s="17"/>
      <c r="IAP153" s="17"/>
      <c r="IAQ153" s="17"/>
      <c r="IAR153" s="17"/>
      <c r="IAS153" s="17"/>
      <c r="IAT153" s="17"/>
      <c r="IAU153" s="17"/>
      <c r="IAV153" s="17"/>
      <c r="IAW153" s="17"/>
      <c r="IAX153" s="17"/>
      <c r="IAY153" s="17"/>
      <c r="IAZ153" s="17"/>
      <c r="IBA153" s="17"/>
      <c r="IBB153" s="17"/>
      <c r="IBC153" s="17"/>
      <c r="IBD153" s="17"/>
      <c r="IBE153" s="17"/>
      <c r="IBF153" s="17"/>
      <c r="IBG153" s="17"/>
      <c r="IBH153" s="17"/>
      <c r="IBI153" s="17"/>
      <c r="IBJ153" s="17"/>
      <c r="IBK153" s="17"/>
      <c r="IBL153" s="17"/>
      <c r="IBM153" s="17"/>
      <c r="IBN153" s="17"/>
      <c r="IBO153" s="17"/>
      <c r="IBP153" s="17"/>
      <c r="IBQ153" s="17"/>
      <c r="IBR153" s="17"/>
      <c r="IBS153" s="17"/>
      <c r="IBT153" s="17"/>
      <c r="IBU153" s="17"/>
      <c r="IBV153" s="17"/>
      <c r="IBW153" s="17"/>
      <c r="IBX153" s="17"/>
      <c r="IBY153" s="17"/>
      <c r="IBZ153" s="17"/>
      <c r="ICA153" s="17"/>
      <c r="ICB153" s="17"/>
      <c r="ICC153" s="17"/>
      <c r="ICD153" s="17"/>
      <c r="ICE153" s="17"/>
      <c r="ICF153" s="17"/>
      <c r="ICG153" s="17"/>
      <c r="ICH153" s="17"/>
      <c r="ICI153" s="17"/>
      <c r="ICJ153" s="17"/>
      <c r="ICK153" s="17"/>
      <c r="ICL153" s="17"/>
      <c r="ICM153" s="17"/>
      <c r="ICN153" s="17"/>
      <c r="ICO153" s="17"/>
      <c r="ICP153" s="17"/>
      <c r="ICQ153" s="17"/>
      <c r="ICR153" s="17"/>
      <c r="ICS153" s="17"/>
      <c r="ICT153" s="17"/>
      <c r="ICU153" s="17"/>
      <c r="ICV153" s="17"/>
      <c r="ICW153" s="17"/>
      <c r="ICX153" s="17"/>
      <c r="ICY153" s="17"/>
      <c r="ICZ153" s="17"/>
      <c r="IDA153" s="17"/>
      <c r="IDB153" s="17"/>
      <c r="IDC153" s="17"/>
      <c r="IDD153" s="17"/>
      <c r="IDE153" s="17"/>
      <c r="IDF153" s="17"/>
      <c r="IDG153" s="17"/>
      <c r="IDH153" s="17"/>
      <c r="IDI153" s="17"/>
      <c r="IDJ153" s="17"/>
      <c r="IDK153" s="17"/>
      <c r="IDL153" s="17"/>
      <c r="IDM153" s="17"/>
      <c r="IDN153" s="17"/>
      <c r="IDO153" s="17"/>
      <c r="IDP153" s="17"/>
      <c r="IDQ153" s="17"/>
      <c r="IDR153" s="17"/>
      <c r="IDS153" s="17"/>
      <c r="IDT153" s="17"/>
      <c r="IDU153" s="17"/>
      <c r="IDV153" s="17"/>
      <c r="IDW153" s="17"/>
      <c r="IDX153" s="17"/>
      <c r="IDY153" s="17"/>
      <c r="IDZ153" s="17"/>
      <c r="IEA153" s="17"/>
      <c r="IEB153" s="17"/>
      <c r="IEC153" s="17"/>
      <c r="IED153" s="17"/>
      <c r="IEE153" s="17"/>
      <c r="IEF153" s="17"/>
      <c r="IEG153" s="17"/>
      <c r="IEH153" s="17"/>
      <c r="IEI153" s="17"/>
      <c r="IEJ153" s="17"/>
      <c r="IEK153" s="17"/>
      <c r="IEL153" s="17"/>
      <c r="IEM153" s="17"/>
      <c r="IEN153" s="17"/>
      <c r="IEO153" s="17"/>
      <c r="IEP153" s="17"/>
      <c r="IEQ153" s="17"/>
      <c r="IER153" s="17"/>
      <c r="IES153" s="17"/>
      <c r="IET153" s="17"/>
      <c r="IEU153" s="17"/>
      <c r="IEV153" s="17"/>
      <c r="IEW153" s="17"/>
      <c r="IEX153" s="17"/>
      <c r="IEY153" s="17"/>
      <c r="IEZ153" s="17"/>
      <c r="IFA153" s="17"/>
      <c r="IFB153" s="17"/>
      <c r="IFC153" s="17"/>
      <c r="IFD153" s="17"/>
      <c r="IFE153" s="17"/>
      <c r="IFF153" s="17"/>
      <c r="IFG153" s="17"/>
      <c r="IFH153" s="17"/>
      <c r="IFI153" s="17"/>
      <c r="IFJ153" s="17"/>
      <c r="IFK153" s="17"/>
      <c r="IFL153" s="17"/>
      <c r="IFM153" s="17"/>
      <c r="IFN153" s="17"/>
      <c r="IFO153" s="17"/>
      <c r="IFP153" s="17"/>
      <c r="IFQ153" s="17"/>
      <c r="IFR153" s="17"/>
      <c r="IFS153" s="17"/>
      <c r="IFT153" s="17"/>
      <c r="IFU153" s="17"/>
      <c r="IFV153" s="17"/>
      <c r="IFW153" s="17"/>
      <c r="IFX153" s="17"/>
      <c r="IFY153" s="17"/>
      <c r="IFZ153" s="17"/>
      <c r="IGA153" s="17"/>
      <c r="IGB153" s="17"/>
      <c r="IGC153" s="17"/>
      <c r="IGD153" s="17"/>
      <c r="IGE153" s="17"/>
      <c r="IGF153" s="17"/>
      <c r="IGG153" s="17"/>
      <c r="IGH153" s="17"/>
      <c r="IGI153" s="17"/>
      <c r="IGJ153" s="17"/>
      <c r="IGK153" s="17"/>
      <c r="IGL153" s="17"/>
      <c r="IGM153" s="17"/>
      <c r="IGN153" s="17"/>
      <c r="IGO153" s="17"/>
      <c r="IGP153" s="17"/>
      <c r="IGQ153" s="17"/>
      <c r="IGR153" s="17"/>
      <c r="IGS153" s="17"/>
      <c r="IGT153" s="17"/>
      <c r="IGU153" s="17"/>
      <c r="IGV153" s="17"/>
      <c r="IGW153" s="17"/>
      <c r="IGX153" s="17"/>
      <c r="IGY153" s="17"/>
      <c r="IGZ153" s="17"/>
      <c r="IHA153" s="17"/>
      <c r="IHB153" s="17"/>
      <c r="IHC153" s="17"/>
      <c r="IHD153" s="17"/>
      <c r="IHE153" s="17"/>
      <c r="IHF153" s="17"/>
      <c r="IHG153" s="17"/>
      <c r="IHH153" s="17"/>
      <c r="IHI153" s="17"/>
      <c r="IHJ153" s="17"/>
      <c r="IHK153" s="17"/>
      <c r="IHL153" s="17"/>
      <c r="IHM153" s="17"/>
      <c r="IHN153" s="17"/>
      <c r="IHO153" s="17"/>
      <c r="IHP153" s="17"/>
      <c r="IHQ153" s="17"/>
      <c r="IHR153" s="17"/>
      <c r="IHS153" s="17"/>
      <c r="IHT153" s="17"/>
      <c r="IHU153" s="17"/>
      <c r="IHV153" s="17"/>
      <c r="IHW153" s="17"/>
      <c r="IHX153" s="17"/>
      <c r="IHY153" s="17"/>
      <c r="IHZ153" s="17"/>
      <c r="IIA153" s="17"/>
      <c r="IIB153" s="17"/>
      <c r="IIC153" s="17"/>
      <c r="IID153" s="17"/>
      <c r="IIE153" s="17"/>
      <c r="IIF153" s="17"/>
      <c r="IIG153" s="17"/>
      <c r="IIH153" s="17"/>
      <c r="III153" s="17"/>
      <c r="IIJ153" s="17"/>
      <c r="IIK153" s="17"/>
      <c r="IIL153" s="17"/>
      <c r="IIM153" s="17"/>
      <c r="IIN153" s="17"/>
      <c r="IIO153" s="17"/>
      <c r="IIP153" s="17"/>
      <c r="IIQ153" s="17"/>
      <c r="IIR153" s="17"/>
      <c r="IIS153" s="17"/>
      <c r="IIT153" s="17"/>
      <c r="IIU153" s="17"/>
      <c r="IIV153" s="17"/>
      <c r="IIW153" s="17"/>
      <c r="IIX153" s="17"/>
      <c r="IIY153" s="17"/>
      <c r="IIZ153" s="17"/>
      <c r="IJA153" s="17"/>
      <c r="IJB153" s="17"/>
      <c r="IJC153" s="17"/>
      <c r="IJD153" s="17"/>
      <c r="IJE153" s="17"/>
      <c r="IJF153" s="17"/>
      <c r="IJG153" s="17"/>
      <c r="IJH153" s="17"/>
      <c r="IJI153" s="17"/>
      <c r="IJJ153" s="17"/>
      <c r="IJK153" s="17"/>
      <c r="IJL153" s="17"/>
      <c r="IJM153" s="17"/>
      <c r="IJN153" s="17"/>
      <c r="IJO153" s="17"/>
      <c r="IJP153" s="17"/>
      <c r="IJQ153" s="17"/>
      <c r="IJR153" s="17"/>
      <c r="IJS153" s="17"/>
      <c r="IJT153" s="17"/>
      <c r="IJU153" s="17"/>
      <c r="IJV153" s="17"/>
      <c r="IJW153" s="17"/>
      <c r="IJX153" s="17"/>
      <c r="IJY153" s="17"/>
      <c r="IJZ153" s="17"/>
      <c r="IKA153" s="17"/>
      <c r="IKB153" s="17"/>
      <c r="IKC153" s="17"/>
      <c r="IKD153" s="17"/>
      <c r="IKE153" s="17"/>
      <c r="IKF153" s="17"/>
      <c r="IKG153" s="17"/>
      <c r="IKH153" s="17"/>
      <c r="IKI153" s="17"/>
      <c r="IKJ153" s="17"/>
      <c r="IKK153" s="17"/>
      <c r="IKL153" s="17"/>
      <c r="IKM153" s="17"/>
      <c r="IKN153" s="17"/>
      <c r="IKO153" s="17"/>
      <c r="IKP153" s="17"/>
      <c r="IKQ153" s="17"/>
      <c r="IKR153" s="17"/>
      <c r="IKS153" s="17"/>
      <c r="IKT153" s="17"/>
      <c r="IKU153" s="17"/>
      <c r="IKV153" s="17"/>
      <c r="IKW153" s="17"/>
      <c r="IKX153" s="17"/>
      <c r="IKY153" s="17"/>
      <c r="IKZ153" s="17"/>
      <c r="ILA153" s="17"/>
      <c r="ILB153" s="17"/>
      <c r="ILC153" s="17"/>
      <c r="ILD153" s="17"/>
      <c r="ILE153" s="17"/>
      <c r="ILF153" s="17"/>
      <c r="ILG153" s="17"/>
      <c r="ILH153" s="17"/>
      <c r="ILI153" s="17"/>
      <c r="ILJ153" s="17"/>
      <c r="ILK153" s="17"/>
      <c r="ILL153" s="17"/>
      <c r="ILM153" s="17"/>
      <c r="ILN153" s="17"/>
      <c r="ILO153" s="17"/>
      <c r="ILP153" s="17"/>
      <c r="ILQ153" s="17"/>
      <c r="ILR153" s="17"/>
      <c r="ILS153" s="17"/>
      <c r="ILT153" s="17"/>
      <c r="ILU153" s="17"/>
      <c r="ILV153" s="17"/>
      <c r="ILW153" s="17"/>
      <c r="ILX153" s="17"/>
      <c r="ILY153" s="17"/>
      <c r="ILZ153" s="17"/>
      <c r="IMA153" s="17"/>
      <c r="IMB153" s="17"/>
      <c r="IMC153" s="17"/>
      <c r="IMD153" s="17"/>
      <c r="IME153" s="17"/>
      <c r="IMF153" s="17"/>
      <c r="IMG153" s="17"/>
      <c r="IMH153" s="17"/>
      <c r="IMI153" s="17"/>
      <c r="IMJ153" s="17"/>
      <c r="IMK153" s="17"/>
      <c r="IML153" s="17"/>
      <c r="IMM153" s="17"/>
      <c r="IMN153" s="17"/>
      <c r="IMO153" s="17"/>
      <c r="IMP153" s="17"/>
      <c r="IMQ153" s="17"/>
      <c r="IMR153" s="17"/>
      <c r="IMS153" s="17"/>
      <c r="IMT153" s="17"/>
      <c r="IMU153" s="17"/>
      <c r="IMV153" s="17"/>
      <c r="IMW153" s="17"/>
      <c r="IMX153" s="17"/>
      <c r="IMY153" s="17"/>
      <c r="IMZ153" s="17"/>
      <c r="INA153" s="17"/>
      <c r="INB153" s="17"/>
      <c r="INC153" s="17"/>
      <c r="IND153" s="17"/>
      <c r="INE153" s="17"/>
      <c r="INF153" s="17"/>
      <c r="ING153" s="17"/>
      <c r="INH153" s="17"/>
      <c r="INI153" s="17"/>
      <c r="INJ153" s="17"/>
      <c r="INK153" s="17"/>
      <c r="INL153" s="17"/>
      <c r="INM153" s="17"/>
      <c r="INN153" s="17"/>
      <c r="INO153" s="17"/>
      <c r="INP153" s="17"/>
      <c r="INQ153" s="17"/>
      <c r="INR153" s="17"/>
      <c r="INS153" s="17"/>
      <c r="INT153" s="17"/>
      <c r="INU153" s="17"/>
      <c r="INV153" s="17"/>
      <c r="INW153" s="17"/>
      <c r="INX153" s="17"/>
      <c r="INY153" s="17"/>
      <c r="INZ153" s="17"/>
      <c r="IOA153" s="17"/>
      <c r="IOB153" s="17"/>
      <c r="IOC153" s="17"/>
      <c r="IOD153" s="17"/>
      <c r="IOE153" s="17"/>
      <c r="IOF153" s="17"/>
      <c r="IOG153" s="17"/>
      <c r="IOH153" s="17"/>
      <c r="IOI153" s="17"/>
      <c r="IOJ153" s="17"/>
      <c r="IOK153" s="17"/>
      <c r="IOL153" s="17"/>
      <c r="IOM153" s="17"/>
      <c r="ION153" s="17"/>
      <c r="IOO153" s="17"/>
      <c r="IOP153" s="17"/>
      <c r="IOQ153" s="17"/>
      <c r="IOR153" s="17"/>
      <c r="IOS153" s="17"/>
      <c r="IOT153" s="17"/>
      <c r="IOU153" s="17"/>
      <c r="IOV153" s="17"/>
      <c r="IOW153" s="17"/>
      <c r="IOX153" s="17"/>
      <c r="IOY153" s="17"/>
      <c r="IOZ153" s="17"/>
      <c r="IPA153" s="17"/>
      <c r="IPB153" s="17"/>
      <c r="IPC153" s="17"/>
      <c r="IPD153" s="17"/>
      <c r="IPE153" s="17"/>
      <c r="IPF153" s="17"/>
      <c r="IPG153" s="17"/>
      <c r="IPH153" s="17"/>
      <c r="IPI153" s="17"/>
      <c r="IPJ153" s="17"/>
      <c r="IPK153" s="17"/>
      <c r="IPL153" s="17"/>
      <c r="IPM153" s="17"/>
      <c r="IPN153" s="17"/>
      <c r="IPO153" s="17"/>
      <c r="IPP153" s="17"/>
      <c r="IPQ153" s="17"/>
      <c r="IPR153" s="17"/>
      <c r="IPS153" s="17"/>
      <c r="IPT153" s="17"/>
      <c r="IPU153" s="17"/>
      <c r="IPV153" s="17"/>
      <c r="IPW153" s="17"/>
      <c r="IPX153" s="17"/>
      <c r="IPY153" s="17"/>
      <c r="IPZ153" s="17"/>
      <c r="IQA153" s="17"/>
      <c r="IQB153" s="17"/>
      <c r="IQC153" s="17"/>
      <c r="IQD153" s="17"/>
      <c r="IQE153" s="17"/>
      <c r="IQF153" s="17"/>
      <c r="IQG153" s="17"/>
      <c r="IQH153" s="17"/>
      <c r="IQI153" s="17"/>
      <c r="IQJ153" s="17"/>
      <c r="IQK153" s="17"/>
      <c r="IQL153" s="17"/>
      <c r="IQM153" s="17"/>
      <c r="IQN153" s="17"/>
      <c r="IQO153" s="17"/>
      <c r="IQP153" s="17"/>
      <c r="IQQ153" s="17"/>
      <c r="IQR153" s="17"/>
      <c r="IQS153" s="17"/>
      <c r="IQT153" s="17"/>
      <c r="IQU153" s="17"/>
      <c r="IQV153" s="17"/>
      <c r="IQW153" s="17"/>
      <c r="IQX153" s="17"/>
      <c r="IQY153" s="17"/>
      <c r="IQZ153" s="17"/>
      <c r="IRA153" s="17"/>
      <c r="IRB153" s="17"/>
      <c r="IRC153" s="17"/>
      <c r="IRD153" s="17"/>
      <c r="IRE153" s="17"/>
      <c r="IRF153" s="17"/>
      <c r="IRG153" s="17"/>
      <c r="IRH153" s="17"/>
      <c r="IRI153" s="17"/>
      <c r="IRJ153" s="17"/>
      <c r="IRK153" s="17"/>
      <c r="IRL153" s="17"/>
      <c r="IRM153" s="17"/>
      <c r="IRN153" s="17"/>
      <c r="IRO153" s="17"/>
      <c r="IRP153" s="17"/>
      <c r="IRQ153" s="17"/>
      <c r="IRR153" s="17"/>
      <c r="IRS153" s="17"/>
      <c r="IRT153" s="17"/>
      <c r="IRU153" s="17"/>
      <c r="IRV153" s="17"/>
      <c r="IRW153" s="17"/>
      <c r="IRX153" s="17"/>
      <c r="IRY153" s="17"/>
      <c r="IRZ153" s="17"/>
      <c r="ISA153" s="17"/>
      <c r="ISB153" s="17"/>
      <c r="ISC153" s="17"/>
      <c r="ISD153" s="17"/>
      <c r="ISE153" s="17"/>
      <c r="ISF153" s="17"/>
      <c r="ISG153" s="17"/>
      <c r="ISH153" s="17"/>
      <c r="ISI153" s="17"/>
      <c r="ISJ153" s="17"/>
      <c r="ISK153" s="17"/>
      <c r="ISL153" s="17"/>
      <c r="ISM153" s="17"/>
      <c r="ISN153" s="17"/>
      <c r="ISO153" s="17"/>
      <c r="ISP153" s="17"/>
      <c r="ISQ153" s="17"/>
      <c r="ISR153" s="17"/>
      <c r="ISS153" s="17"/>
      <c r="IST153" s="17"/>
      <c r="ISU153" s="17"/>
      <c r="ISV153" s="17"/>
      <c r="ISW153" s="17"/>
      <c r="ISX153" s="17"/>
      <c r="ISY153" s="17"/>
      <c r="ISZ153" s="17"/>
      <c r="ITA153" s="17"/>
      <c r="ITB153" s="17"/>
      <c r="ITC153" s="17"/>
      <c r="ITD153" s="17"/>
      <c r="ITE153" s="17"/>
      <c r="ITF153" s="17"/>
      <c r="ITG153" s="17"/>
      <c r="ITH153" s="17"/>
      <c r="ITI153" s="17"/>
      <c r="ITJ153" s="17"/>
      <c r="ITK153" s="17"/>
      <c r="ITL153" s="17"/>
      <c r="ITM153" s="17"/>
      <c r="ITN153" s="17"/>
      <c r="ITO153" s="17"/>
      <c r="ITP153" s="17"/>
      <c r="ITQ153" s="17"/>
      <c r="ITR153" s="17"/>
      <c r="ITS153" s="17"/>
      <c r="ITT153" s="17"/>
      <c r="ITU153" s="17"/>
      <c r="ITV153" s="17"/>
      <c r="ITW153" s="17"/>
      <c r="ITX153" s="17"/>
      <c r="ITY153" s="17"/>
      <c r="ITZ153" s="17"/>
      <c r="IUA153" s="17"/>
      <c r="IUB153" s="17"/>
      <c r="IUC153" s="17"/>
      <c r="IUD153" s="17"/>
      <c r="IUE153" s="17"/>
      <c r="IUF153" s="17"/>
      <c r="IUG153" s="17"/>
      <c r="IUH153" s="17"/>
      <c r="IUI153" s="17"/>
      <c r="IUJ153" s="17"/>
      <c r="IUK153" s="17"/>
      <c r="IUL153" s="17"/>
      <c r="IUM153" s="17"/>
      <c r="IUN153" s="17"/>
      <c r="IUO153" s="17"/>
      <c r="IUP153" s="17"/>
      <c r="IUQ153" s="17"/>
      <c r="IUR153" s="17"/>
      <c r="IUS153" s="17"/>
      <c r="IUT153" s="17"/>
      <c r="IUU153" s="17"/>
      <c r="IUV153" s="17"/>
      <c r="IUW153" s="17"/>
      <c r="IUX153" s="17"/>
      <c r="IUY153" s="17"/>
      <c r="IUZ153" s="17"/>
      <c r="IVA153" s="17"/>
      <c r="IVB153" s="17"/>
      <c r="IVC153" s="17"/>
      <c r="IVD153" s="17"/>
      <c r="IVE153" s="17"/>
      <c r="IVF153" s="17"/>
      <c r="IVG153" s="17"/>
      <c r="IVH153" s="17"/>
      <c r="IVI153" s="17"/>
      <c r="IVJ153" s="17"/>
      <c r="IVK153" s="17"/>
      <c r="IVL153" s="17"/>
      <c r="IVM153" s="17"/>
      <c r="IVN153" s="17"/>
      <c r="IVO153" s="17"/>
      <c r="IVP153" s="17"/>
      <c r="IVQ153" s="17"/>
      <c r="IVR153" s="17"/>
      <c r="IVS153" s="17"/>
      <c r="IVT153" s="17"/>
      <c r="IVU153" s="17"/>
      <c r="IVV153" s="17"/>
      <c r="IVW153" s="17"/>
      <c r="IVX153" s="17"/>
      <c r="IVY153" s="17"/>
      <c r="IVZ153" s="17"/>
      <c r="IWA153" s="17"/>
      <c r="IWB153" s="17"/>
      <c r="IWC153" s="17"/>
      <c r="IWD153" s="17"/>
      <c r="IWE153" s="17"/>
      <c r="IWF153" s="17"/>
      <c r="IWG153" s="17"/>
      <c r="IWH153" s="17"/>
      <c r="IWI153" s="17"/>
      <c r="IWJ153" s="17"/>
      <c r="IWK153" s="17"/>
      <c r="IWL153" s="17"/>
      <c r="IWM153" s="17"/>
      <c r="IWN153" s="17"/>
      <c r="IWO153" s="17"/>
      <c r="IWP153" s="17"/>
      <c r="IWQ153" s="17"/>
      <c r="IWR153" s="17"/>
      <c r="IWS153" s="17"/>
      <c r="IWT153" s="17"/>
      <c r="IWU153" s="17"/>
      <c r="IWV153" s="17"/>
      <c r="IWW153" s="17"/>
      <c r="IWX153" s="17"/>
      <c r="IWY153" s="17"/>
      <c r="IWZ153" s="17"/>
      <c r="IXA153" s="17"/>
      <c r="IXB153" s="17"/>
      <c r="IXC153" s="17"/>
      <c r="IXD153" s="17"/>
      <c r="IXE153" s="17"/>
      <c r="IXF153" s="17"/>
      <c r="IXG153" s="17"/>
      <c r="IXH153" s="17"/>
      <c r="IXI153" s="17"/>
      <c r="IXJ153" s="17"/>
      <c r="IXK153" s="17"/>
      <c r="IXL153" s="17"/>
      <c r="IXM153" s="17"/>
      <c r="IXN153" s="17"/>
      <c r="IXO153" s="17"/>
      <c r="IXP153" s="17"/>
      <c r="IXQ153" s="17"/>
      <c r="IXR153" s="17"/>
      <c r="IXS153" s="17"/>
      <c r="IXT153" s="17"/>
      <c r="IXU153" s="17"/>
      <c r="IXV153" s="17"/>
      <c r="IXW153" s="17"/>
      <c r="IXX153" s="17"/>
      <c r="IXY153" s="17"/>
      <c r="IXZ153" s="17"/>
      <c r="IYA153" s="17"/>
      <c r="IYB153" s="17"/>
      <c r="IYC153" s="17"/>
      <c r="IYD153" s="17"/>
      <c r="IYE153" s="17"/>
      <c r="IYF153" s="17"/>
      <c r="IYG153" s="17"/>
      <c r="IYH153" s="17"/>
      <c r="IYI153" s="17"/>
      <c r="IYJ153" s="17"/>
      <c r="IYK153" s="17"/>
      <c r="IYL153" s="17"/>
      <c r="IYM153" s="17"/>
      <c r="IYN153" s="17"/>
      <c r="IYO153" s="17"/>
      <c r="IYP153" s="17"/>
      <c r="IYQ153" s="17"/>
      <c r="IYR153" s="17"/>
      <c r="IYS153" s="17"/>
      <c r="IYT153" s="17"/>
      <c r="IYU153" s="17"/>
      <c r="IYV153" s="17"/>
      <c r="IYW153" s="17"/>
      <c r="IYX153" s="17"/>
      <c r="IYY153" s="17"/>
      <c r="IYZ153" s="17"/>
      <c r="IZA153" s="17"/>
      <c r="IZB153" s="17"/>
      <c r="IZC153" s="17"/>
      <c r="IZD153" s="17"/>
      <c r="IZE153" s="17"/>
      <c r="IZF153" s="17"/>
      <c r="IZG153" s="17"/>
      <c r="IZH153" s="17"/>
      <c r="IZI153" s="17"/>
      <c r="IZJ153" s="17"/>
      <c r="IZK153" s="17"/>
      <c r="IZL153" s="17"/>
      <c r="IZM153" s="17"/>
      <c r="IZN153" s="17"/>
      <c r="IZO153" s="17"/>
      <c r="IZP153" s="17"/>
      <c r="IZQ153" s="17"/>
      <c r="IZR153" s="17"/>
      <c r="IZS153" s="17"/>
      <c r="IZT153" s="17"/>
      <c r="IZU153" s="17"/>
      <c r="IZV153" s="17"/>
      <c r="IZW153" s="17"/>
      <c r="IZX153" s="17"/>
      <c r="IZY153" s="17"/>
      <c r="IZZ153" s="17"/>
      <c r="JAA153" s="17"/>
      <c r="JAB153" s="17"/>
      <c r="JAC153" s="17"/>
      <c r="JAD153" s="17"/>
      <c r="JAE153" s="17"/>
      <c r="JAF153" s="17"/>
      <c r="JAG153" s="17"/>
      <c r="JAH153" s="17"/>
      <c r="JAI153" s="17"/>
      <c r="JAJ153" s="17"/>
      <c r="JAK153" s="17"/>
      <c r="JAL153" s="17"/>
      <c r="JAM153" s="17"/>
      <c r="JAN153" s="17"/>
      <c r="JAO153" s="17"/>
      <c r="JAP153" s="17"/>
      <c r="JAQ153" s="17"/>
      <c r="JAR153" s="17"/>
      <c r="JAS153" s="17"/>
      <c r="JAT153" s="17"/>
      <c r="JAU153" s="17"/>
      <c r="JAV153" s="17"/>
      <c r="JAW153" s="17"/>
      <c r="JAX153" s="17"/>
      <c r="JAY153" s="17"/>
      <c r="JAZ153" s="17"/>
      <c r="JBA153" s="17"/>
      <c r="JBB153" s="17"/>
      <c r="JBC153" s="17"/>
      <c r="JBD153" s="17"/>
      <c r="JBE153" s="17"/>
      <c r="JBF153" s="17"/>
      <c r="JBG153" s="17"/>
      <c r="JBH153" s="17"/>
      <c r="JBI153" s="17"/>
      <c r="JBJ153" s="17"/>
      <c r="JBK153" s="17"/>
      <c r="JBL153" s="17"/>
      <c r="JBM153" s="17"/>
      <c r="JBN153" s="17"/>
      <c r="JBO153" s="17"/>
      <c r="JBP153" s="17"/>
      <c r="JBQ153" s="17"/>
      <c r="JBR153" s="17"/>
      <c r="JBS153" s="17"/>
      <c r="JBT153" s="17"/>
      <c r="JBU153" s="17"/>
      <c r="JBV153" s="17"/>
      <c r="JBW153" s="17"/>
      <c r="JBX153" s="17"/>
      <c r="JBY153" s="17"/>
      <c r="JBZ153" s="17"/>
      <c r="JCA153" s="17"/>
      <c r="JCB153" s="17"/>
      <c r="JCC153" s="17"/>
      <c r="JCD153" s="17"/>
      <c r="JCE153" s="17"/>
      <c r="JCF153" s="17"/>
      <c r="JCG153" s="17"/>
      <c r="JCH153" s="17"/>
      <c r="JCI153" s="17"/>
      <c r="JCJ153" s="17"/>
      <c r="JCK153" s="17"/>
      <c r="JCL153" s="17"/>
      <c r="JCM153" s="17"/>
      <c r="JCN153" s="17"/>
      <c r="JCO153" s="17"/>
      <c r="JCP153" s="17"/>
      <c r="JCQ153" s="17"/>
      <c r="JCR153" s="17"/>
      <c r="JCS153" s="17"/>
      <c r="JCT153" s="17"/>
      <c r="JCU153" s="17"/>
      <c r="JCV153" s="17"/>
      <c r="JCW153" s="17"/>
      <c r="JCX153" s="17"/>
      <c r="JCY153" s="17"/>
      <c r="JCZ153" s="17"/>
      <c r="JDA153" s="17"/>
      <c r="JDB153" s="17"/>
      <c r="JDC153" s="17"/>
      <c r="JDD153" s="17"/>
      <c r="JDE153" s="17"/>
      <c r="JDF153" s="17"/>
      <c r="JDG153" s="17"/>
      <c r="JDH153" s="17"/>
      <c r="JDI153" s="17"/>
      <c r="JDJ153" s="17"/>
      <c r="JDK153" s="17"/>
      <c r="JDL153" s="17"/>
      <c r="JDM153" s="17"/>
      <c r="JDN153" s="17"/>
      <c r="JDO153" s="17"/>
      <c r="JDP153" s="17"/>
      <c r="JDQ153" s="17"/>
      <c r="JDR153" s="17"/>
      <c r="JDS153" s="17"/>
      <c r="JDT153" s="17"/>
      <c r="JDU153" s="17"/>
      <c r="JDV153" s="17"/>
      <c r="JDW153" s="17"/>
      <c r="JDX153" s="17"/>
      <c r="JDY153" s="17"/>
      <c r="JDZ153" s="17"/>
      <c r="JEA153" s="17"/>
      <c r="JEB153" s="17"/>
      <c r="JEC153" s="17"/>
      <c r="JED153" s="17"/>
      <c r="JEE153" s="17"/>
      <c r="JEF153" s="17"/>
      <c r="JEG153" s="17"/>
      <c r="JEH153" s="17"/>
      <c r="JEI153" s="17"/>
      <c r="JEJ153" s="17"/>
      <c r="JEK153" s="17"/>
      <c r="JEL153" s="17"/>
      <c r="JEM153" s="17"/>
      <c r="JEN153" s="17"/>
      <c r="JEO153" s="17"/>
      <c r="JEP153" s="17"/>
      <c r="JEQ153" s="17"/>
      <c r="JER153" s="17"/>
      <c r="JES153" s="17"/>
      <c r="JET153" s="17"/>
      <c r="JEU153" s="17"/>
      <c r="JEV153" s="17"/>
      <c r="JEW153" s="17"/>
      <c r="JEX153" s="17"/>
      <c r="JEY153" s="17"/>
      <c r="JEZ153" s="17"/>
      <c r="JFA153" s="17"/>
      <c r="JFB153" s="17"/>
      <c r="JFC153" s="17"/>
      <c r="JFD153" s="17"/>
      <c r="JFE153" s="17"/>
      <c r="JFF153" s="17"/>
      <c r="JFG153" s="17"/>
      <c r="JFH153" s="17"/>
      <c r="JFI153" s="17"/>
      <c r="JFJ153" s="17"/>
      <c r="JFK153" s="17"/>
      <c r="JFL153" s="17"/>
      <c r="JFM153" s="17"/>
      <c r="JFN153" s="17"/>
      <c r="JFO153" s="17"/>
      <c r="JFP153" s="17"/>
      <c r="JFQ153" s="17"/>
      <c r="JFR153" s="17"/>
      <c r="JFS153" s="17"/>
      <c r="JFT153" s="17"/>
      <c r="JFU153" s="17"/>
      <c r="JFV153" s="17"/>
      <c r="JFW153" s="17"/>
      <c r="JFX153" s="17"/>
      <c r="JFY153" s="17"/>
      <c r="JFZ153" s="17"/>
      <c r="JGA153" s="17"/>
      <c r="JGB153" s="17"/>
      <c r="JGC153" s="17"/>
      <c r="JGD153" s="17"/>
      <c r="JGE153" s="17"/>
      <c r="JGF153" s="17"/>
      <c r="JGG153" s="17"/>
      <c r="JGH153" s="17"/>
      <c r="JGI153" s="17"/>
      <c r="JGJ153" s="17"/>
      <c r="JGK153" s="17"/>
      <c r="JGL153" s="17"/>
      <c r="JGM153" s="17"/>
      <c r="JGN153" s="17"/>
      <c r="JGO153" s="17"/>
      <c r="JGP153" s="17"/>
      <c r="JGQ153" s="17"/>
      <c r="JGR153" s="17"/>
      <c r="JGS153" s="17"/>
      <c r="JGT153" s="17"/>
      <c r="JGU153" s="17"/>
      <c r="JGV153" s="17"/>
      <c r="JGW153" s="17"/>
      <c r="JGX153" s="17"/>
      <c r="JGY153" s="17"/>
      <c r="JGZ153" s="17"/>
      <c r="JHA153" s="17"/>
      <c r="JHB153" s="17"/>
      <c r="JHC153" s="17"/>
      <c r="JHD153" s="17"/>
      <c r="JHE153" s="17"/>
      <c r="JHF153" s="17"/>
      <c r="JHG153" s="17"/>
      <c r="JHH153" s="17"/>
      <c r="JHI153" s="17"/>
      <c r="JHJ153" s="17"/>
      <c r="JHK153" s="17"/>
      <c r="JHL153" s="17"/>
      <c r="JHM153" s="17"/>
      <c r="JHN153" s="17"/>
      <c r="JHO153" s="17"/>
      <c r="JHP153" s="17"/>
      <c r="JHQ153" s="17"/>
      <c r="JHR153" s="17"/>
      <c r="JHS153" s="17"/>
      <c r="JHT153" s="17"/>
      <c r="JHU153" s="17"/>
      <c r="JHV153" s="17"/>
      <c r="JHW153" s="17"/>
      <c r="JHX153" s="17"/>
      <c r="JHY153" s="17"/>
      <c r="JHZ153" s="17"/>
      <c r="JIA153" s="17"/>
      <c r="JIB153" s="17"/>
      <c r="JIC153" s="17"/>
      <c r="JID153" s="17"/>
      <c r="JIE153" s="17"/>
      <c r="JIF153" s="17"/>
      <c r="JIG153" s="17"/>
      <c r="JIH153" s="17"/>
      <c r="JII153" s="17"/>
      <c r="JIJ153" s="17"/>
      <c r="JIK153" s="17"/>
      <c r="JIL153" s="17"/>
      <c r="JIM153" s="17"/>
      <c r="JIN153" s="17"/>
      <c r="JIO153" s="17"/>
      <c r="JIP153" s="17"/>
      <c r="JIQ153" s="17"/>
      <c r="JIR153" s="17"/>
      <c r="JIS153" s="17"/>
      <c r="JIT153" s="17"/>
      <c r="JIU153" s="17"/>
      <c r="JIV153" s="17"/>
      <c r="JIW153" s="17"/>
      <c r="JIX153" s="17"/>
      <c r="JIY153" s="17"/>
      <c r="JIZ153" s="17"/>
      <c r="JJA153" s="17"/>
      <c r="JJB153" s="17"/>
      <c r="JJC153" s="17"/>
      <c r="JJD153" s="17"/>
      <c r="JJE153" s="17"/>
      <c r="JJF153" s="17"/>
      <c r="JJG153" s="17"/>
      <c r="JJH153" s="17"/>
      <c r="JJI153" s="17"/>
      <c r="JJJ153" s="17"/>
      <c r="JJK153" s="17"/>
      <c r="JJL153" s="17"/>
      <c r="JJM153" s="17"/>
      <c r="JJN153" s="17"/>
      <c r="JJO153" s="17"/>
      <c r="JJP153" s="17"/>
      <c r="JJQ153" s="17"/>
      <c r="JJR153" s="17"/>
      <c r="JJS153" s="17"/>
      <c r="JJT153" s="17"/>
      <c r="JJU153" s="17"/>
      <c r="JJV153" s="17"/>
      <c r="JJW153" s="17"/>
      <c r="JJX153" s="17"/>
      <c r="JJY153" s="17"/>
      <c r="JJZ153" s="17"/>
      <c r="JKA153" s="17"/>
      <c r="JKB153" s="17"/>
      <c r="JKC153" s="17"/>
      <c r="JKD153" s="17"/>
      <c r="JKE153" s="17"/>
      <c r="JKF153" s="17"/>
      <c r="JKG153" s="17"/>
      <c r="JKH153" s="17"/>
      <c r="JKI153" s="17"/>
      <c r="JKJ153" s="17"/>
      <c r="JKK153" s="17"/>
      <c r="JKL153" s="17"/>
      <c r="JKM153" s="17"/>
      <c r="JKN153" s="17"/>
      <c r="JKO153" s="17"/>
      <c r="JKP153" s="17"/>
      <c r="JKQ153" s="17"/>
      <c r="JKR153" s="17"/>
      <c r="JKS153" s="17"/>
      <c r="JKT153" s="17"/>
      <c r="JKU153" s="17"/>
      <c r="JKV153" s="17"/>
      <c r="JKW153" s="17"/>
      <c r="JKX153" s="17"/>
      <c r="JKY153" s="17"/>
      <c r="JKZ153" s="17"/>
      <c r="JLA153" s="17"/>
      <c r="JLB153" s="17"/>
      <c r="JLC153" s="17"/>
      <c r="JLD153" s="17"/>
      <c r="JLE153" s="17"/>
      <c r="JLF153" s="17"/>
      <c r="JLG153" s="17"/>
      <c r="JLH153" s="17"/>
      <c r="JLI153" s="17"/>
      <c r="JLJ153" s="17"/>
      <c r="JLK153" s="17"/>
      <c r="JLL153" s="17"/>
      <c r="JLM153" s="17"/>
      <c r="JLN153" s="17"/>
      <c r="JLO153" s="17"/>
      <c r="JLP153" s="17"/>
      <c r="JLQ153" s="17"/>
      <c r="JLR153" s="17"/>
      <c r="JLS153" s="17"/>
      <c r="JLT153" s="17"/>
      <c r="JLU153" s="17"/>
      <c r="JLV153" s="17"/>
      <c r="JLW153" s="17"/>
      <c r="JLX153" s="17"/>
      <c r="JLY153" s="17"/>
      <c r="JLZ153" s="17"/>
      <c r="JMA153" s="17"/>
      <c r="JMB153" s="17"/>
      <c r="JMC153" s="17"/>
      <c r="JMD153" s="17"/>
      <c r="JME153" s="17"/>
      <c r="JMF153" s="17"/>
      <c r="JMG153" s="17"/>
      <c r="JMH153" s="17"/>
      <c r="JMI153" s="17"/>
      <c r="JMJ153" s="17"/>
      <c r="JMK153" s="17"/>
      <c r="JML153" s="17"/>
      <c r="JMM153" s="17"/>
      <c r="JMN153" s="17"/>
      <c r="JMO153" s="17"/>
      <c r="JMP153" s="17"/>
      <c r="JMQ153" s="17"/>
      <c r="JMR153" s="17"/>
      <c r="JMS153" s="17"/>
      <c r="JMT153" s="17"/>
      <c r="JMU153" s="17"/>
      <c r="JMV153" s="17"/>
      <c r="JMW153" s="17"/>
      <c r="JMX153" s="17"/>
      <c r="JMY153" s="17"/>
      <c r="JMZ153" s="17"/>
      <c r="JNA153" s="17"/>
      <c r="JNB153" s="17"/>
      <c r="JNC153" s="17"/>
      <c r="JND153" s="17"/>
      <c r="JNE153" s="17"/>
      <c r="JNF153" s="17"/>
      <c r="JNG153" s="17"/>
      <c r="JNH153" s="17"/>
      <c r="JNI153" s="17"/>
      <c r="JNJ153" s="17"/>
      <c r="JNK153" s="17"/>
      <c r="JNL153" s="17"/>
      <c r="JNM153" s="17"/>
      <c r="JNN153" s="17"/>
      <c r="JNO153" s="17"/>
      <c r="JNP153" s="17"/>
      <c r="JNQ153" s="17"/>
      <c r="JNR153" s="17"/>
      <c r="JNS153" s="17"/>
      <c r="JNT153" s="17"/>
      <c r="JNU153" s="17"/>
      <c r="JNV153" s="17"/>
      <c r="JNW153" s="17"/>
      <c r="JNX153" s="17"/>
      <c r="JNY153" s="17"/>
      <c r="JNZ153" s="17"/>
      <c r="JOA153" s="17"/>
      <c r="JOB153" s="17"/>
      <c r="JOC153" s="17"/>
      <c r="JOD153" s="17"/>
      <c r="JOE153" s="17"/>
      <c r="JOF153" s="17"/>
      <c r="JOG153" s="17"/>
      <c r="JOH153" s="17"/>
      <c r="JOI153" s="17"/>
      <c r="JOJ153" s="17"/>
      <c r="JOK153" s="17"/>
      <c r="JOL153" s="17"/>
      <c r="JOM153" s="17"/>
      <c r="JON153" s="17"/>
      <c r="JOO153" s="17"/>
      <c r="JOP153" s="17"/>
      <c r="JOQ153" s="17"/>
      <c r="JOR153" s="17"/>
      <c r="JOS153" s="17"/>
      <c r="JOT153" s="17"/>
      <c r="JOU153" s="17"/>
      <c r="JOV153" s="17"/>
      <c r="JOW153" s="17"/>
      <c r="JOX153" s="17"/>
      <c r="JOY153" s="17"/>
      <c r="JOZ153" s="17"/>
      <c r="JPA153" s="17"/>
      <c r="JPB153" s="17"/>
      <c r="JPC153" s="17"/>
      <c r="JPD153" s="17"/>
      <c r="JPE153" s="17"/>
      <c r="JPF153" s="17"/>
      <c r="JPG153" s="17"/>
      <c r="JPH153" s="17"/>
      <c r="JPI153" s="17"/>
      <c r="JPJ153" s="17"/>
      <c r="JPK153" s="17"/>
      <c r="JPL153" s="17"/>
      <c r="JPM153" s="17"/>
      <c r="JPN153" s="17"/>
      <c r="JPO153" s="17"/>
      <c r="JPP153" s="17"/>
      <c r="JPQ153" s="17"/>
      <c r="JPR153" s="17"/>
      <c r="JPS153" s="17"/>
      <c r="JPT153" s="17"/>
      <c r="JPU153" s="17"/>
      <c r="JPV153" s="17"/>
      <c r="JPW153" s="17"/>
      <c r="JPX153" s="17"/>
      <c r="JPY153" s="17"/>
      <c r="JPZ153" s="17"/>
      <c r="JQA153" s="17"/>
      <c r="JQB153" s="17"/>
      <c r="JQC153" s="17"/>
      <c r="JQD153" s="17"/>
      <c r="JQE153" s="17"/>
      <c r="JQF153" s="17"/>
      <c r="JQG153" s="17"/>
      <c r="JQH153" s="17"/>
      <c r="JQI153" s="17"/>
      <c r="JQJ153" s="17"/>
      <c r="JQK153" s="17"/>
      <c r="JQL153" s="17"/>
      <c r="JQM153" s="17"/>
      <c r="JQN153" s="17"/>
      <c r="JQO153" s="17"/>
      <c r="JQP153" s="17"/>
      <c r="JQQ153" s="17"/>
      <c r="JQR153" s="17"/>
      <c r="JQS153" s="17"/>
      <c r="JQT153" s="17"/>
      <c r="JQU153" s="17"/>
      <c r="JQV153" s="17"/>
      <c r="JQW153" s="17"/>
      <c r="JQX153" s="17"/>
      <c r="JQY153" s="17"/>
      <c r="JQZ153" s="17"/>
      <c r="JRA153" s="17"/>
      <c r="JRB153" s="17"/>
      <c r="JRC153" s="17"/>
      <c r="JRD153" s="17"/>
      <c r="JRE153" s="17"/>
      <c r="JRF153" s="17"/>
      <c r="JRG153" s="17"/>
      <c r="JRH153" s="17"/>
      <c r="JRI153" s="17"/>
      <c r="JRJ153" s="17"/>
      <c r="JRK153" s="17"/>
      <c r="JRL153" s="17"/>
      <c r="JRM153" s="17"/>
      <c r="JRN153" s="17"/>
      <c r="JRO153" s="17"/>
      <c r="JRP153" s="17"/>
      <c r="JRQ153" s="17"/>
      <c r="JRR153" s="17"/>
      <c r="JRS153" s="17"/>
      <c r="JRT153" s="17"/>
      <c r="JRU153" s="17"/>
      <c r="JRV153" s="17"/>
      <c r="JRW153" s="17"/>
      <c r="JRX153" s="17"/>
      <c r="JRY153" s="17"/>
      <c r="JRZ153" s="17"/>
      <c r="JSA153" s="17"/>
      <c r="JSB153" s="17"/>
      <c r="JSC153" s="17"/>
      <c r="JSD153" s="17"/>
      <c r="JSE153" s="17"/>
      <c r="JSF153" s="17"/>
      <c r="JSG153" s="17"/>
      <c r="JSH153" s="17"/>
      <c r="JSI153" s="17"/>
      <c r="JSJ153" s="17"/>
      <c r="JSK153" s="17"/>
      <c r="JSL153" s="17"/>
      <c r="JSM153" s="17"/>
      <c r="JSN153" s="17"/>
      <c r="JSO153" s="17"/>
      <c r="JSP153" s="17"/>
      <c r="JSQ153" s="17"/>
      <c r="JSR153" s="17"/>
      <c r="JSS153" s="17"/>
      <c r="JST153" s="17"/>
      <c r="JSU153" s="17"/>
      <c r="JSV153" s="17"/>
      <c r="JSW153" s="17"/>
      <c r="JSX153" s="17"/>
      <c r="JSY153" s="17"/>
      <c r="JSZ153" s="17"/>
      <c r="JTA153" s="17"/>
      <c r="JTB153" s="17"/>
      <c r="JTC153" s="17"/>
      <c r="JTD153" s="17"/>
      <c r="JTE153" s="17"/>
      <c r="JTF153" s="17"/>
      <c r="JTG153" s="17"/>
      <c r="JTH153" s="17"/>
      <c r="JTI153" s="17"/>
      <c r="JTJ153" s="17"/>
      <c r="JTK153" s="17"/>
      <c r="JTL153" s="17"/>
      <c r="JTM153" s="17"/>
      <c r="JTN153" s="17"/>
      <c r="JTO153" s="17"/>
      <c r="JTP153" s="17"/>
      <c r="JTQ153" s="17"/>
      <c r="JTR153" s="17"/>
      <c r="JTS153" s="17"/>
      <c r="JTT153" s="17"/>
      <c r="JTU153" s="17"/>
      <c r="JTV153" s="17"/>
      <c r="JTW153" s="17"/>
      <c r="JTX153" s="17"/>
      <c r="JTY153" s="17"/>
      <c r="JTZ153" s="17"/>
      <c r="JUA153" s="17"/>
      <c r="JUB153" s="17"/>
      <c r="JUC153" s="17"/>
      <c r="JUD153" s="17"/>
      <c r="JUE153" s="17"/>
      <c r="JUF153" s="17"/>
      <c r="JUG153" s="17"/>
      <c r="JUH153" s="17"/>
      <c r="JUI153" s="17"/>
      <c r="JUJ153" s="17"/>
      <c r="JUK153" s="17"/>
      <c r="JUL153" s="17"/>
      <c r="JUM153" s="17"/>
      <c r="JUN153" s="17"/>
      <c r="JUO153" s="17"/>
      <c r="JUP153" s="17"/>
      <c r="JUQ153" s="17"/>
      <c r="JUR153" s="17"/>
      <c r="JUS153" s="17"/>
      <c r="JUT153" s="17"/>
      <c r="JUU153" s="17"/>
      <c r="JUV153" s="17"/>
      <c r="JUW153" s="17"/>
      <c r="JUX153" s="17"/>
      <c r="JUY153" s="17"/>
      <c r="JUZ153" s="17"/>
      <c r="JVA153" s="17"/>
      <c r="JVB153" s="17"/>
      <c r="JVC153" s="17"/>
      <c r="JVD153" s="17"/>
      <c r="JVE153" s="17"/>
      <c r="JVF153" s="17"/>
      <c r="JVG153" s="17"/>
      <c r="JVH153" s="17"/>
      <c r="JVI153" s="17"/>
      <c r="JVJ153" s="17"/>
      <c r="JVK153" s="17"/>
      <c r="JVL153" s="17"/>
      <c r="JVM153" s="17"/>
      <c r="JVN153" s="17"/>
      <c r="JVO153" s="17"/>
      <c r="JVP153" s="17"/>
      <c r="JVQ153" s="17"/>
      <c r="JVR153" s="17"/>
      <c r="JVS153" s="17"/>
      <c r="JVT153" s="17"/>
      <c r="JVU153" s="17"/>
      <c r="JVV153" s="17"/>
      <c r="JVW153" s="17"/>
      <c r="JVX153" s="17"/>
      <c r="JVY153" s="17"/>
      <c r="JVZ153" s="17"/>
      <c r="JWA153" s="17"/>
      <c r="JWB153" s="17"/>
      <c r="JWC153" s="17"/>
      <c r="JWD153" s="17"/>
      <c r="JWE153" s="17"/>
      <c r="JWF153" s="17"/>
      <c r="JWG153" s="17"/>
      <c r="JWH153" s="17"/>
      <c r="JWI153" s="17"/>
      <c r="JWJ153" s="17"/>
      <c r="JWK153" s="17"/>
      <c r="JWL153" s="17"/>
      <c r="JWM153" s="17"/>
      <c r="JWN153" s="17"/>
      <c r="JWO153" s="17"/>
      <c r="JWP153" s="17"/>
      <c r="JWQ153" s="17"/>
      <c r="JWR153" s="17"/>
      <c r="JWS153" s="17"/>
      <c r="JWT153" s="17"/>
      <c r="JWU153" s="17"/>
      <c r="JWV153" s="17"/>
      <c r="JWW153" s="17"/>
      <c r="JWX153" s="17"/>
      <c r="JWY153" s="17"/>
      <c r="JWZ153" s="17"/>
      <c r="JXA153" s="17"/>
      <c r="JXB153" s="17"/>
      <c r="JXC153" s="17"/>
      <c r="JXD153" s="17"/>
      <c r="JXE153" s="17"/>
      <c r="JXF153" s="17"/>
      <c r="JXG153" s="17"/>
      <c r="JXH153" s="17"/>
      <c r="JXI153" s="17"/>
      <c r="JXJ153" s="17"/>
      <c r="JXK153" s="17"/>
      <c r="JXL153" s="17"/>
      <c r="JXM153" s="17"/>
      <c r="JXN153" s="17"/>
      <c r="JXO153" s="17"/>
      <c r="JXP153" s="17"/>
      <c r="JXQ153" s="17"/>
      <c r="JXR153" s="17"/>
      <c r="JXS153" s="17"/>
      <c r="JXT153" s="17"/>
      <c r="JXU153" s="17"/>
      <c r="JXV153" s="17"/>
      <c r="JXW153" s="17"/>
      <c r="JXX153" s="17"/>
      <c r="JXY153" s="17"/>
      <c r="JXZ153" s="17"/>
      <c r="JYA153" s="17"/>
      <c r="JYB153" s="17"/>
      <c r="JYC153" s="17"/>
      <c r="JYD153" s="17"/>
      <c r="JYE153" s="17"/>
      <c r="JYF153" s="17"/>
      <c r="JYG153" s="17"/>
      <c r="JYH153" s="17"/>
      <c r="JYI153" s="17"/>
      <c r="JYJ153" s="17"/>
      <c r="JYK153" s="17"/>
      <c r="JYL153" s="17"/>
      <c r="JYM153" s="17"/>
      <c r="JYN153" s="17"/>
      <c r="JYO153" s="17"/>
      <c r="JYP153" s="17"/>
      <c r="JYQ153" s="17"/>
      <c r="JYR153" s="17"/>
      <c r="JYS153" s="17"/>
      <c r="JYT153" s="17"/>
      <c r="JYU153" s="17"/>
      <c r="JYV153" s="17"/>
      <c r="JYW153" s="17"/>
      <c r="JYX153" s="17"/>
      <c r="JYY153" s="17"/>
      <c r="JYZ153" s="17"/>
      <c r="JZA153" s="17"/>
      <c r="JZB153" s="17"/>
      <c r="JZC153" s="17"/>
      <c r="JZD153" s="17"/>
      <c r="JZE153" s="17"/>
      <c r="JZF153" s="17"/>
      <c r="JZG153" s="17"/>
      <c r="JZH153" s="17"/>
      <c r="JZI153" s="17"/>
      <c r="JZJ153" s="17"/>
      <c r="JZK153" s="17"/>
      <c r="JZL153" s="17"/>
      <c r="JZM153" s="17"/>
      <c r="JZN153" s="17"/>
      <c r="JZO153" s="17"/>
      <c r="JZP153" s="17"/>
      <c r="JZQ153" s="17"/>
      <c r="JZR153" s="17"/>
      <c r="JZS153" s="17"/>
      <c r="JZT153" s="17"/>
      <c r="JZU153" s="17"/>
      <c r="JZV153" s="17"/>
      <c r="JZW153" s="17"/>
      <c r="JZX153" s="17"/>
      <c r="JZY153" s="17"/>
      <c r="JZZ153" s="17"/>
      <c r="KAA153" s="17"/>
      <c r="KAB153" s="17"/>
      <c r="KAC153" s="17"/>
      <c r="KAD153" s="17"/>
      <c r="KAE153" s="17"/>
      <c r="KAF153" s="17"/>
      <c r="KAG153" s="17"/>
      <c r="KAH153" s="17"/>
      <c r="KAI153" s="17"/>
      <c r="KAJ153" s="17"/>
      <c r="KAK153" s="17"/>
      <c r="KAL153" s="17"/>
      <c r="KAM153" s="17"/>
      <c r="KAN153" s="17"/>
      <c r="KAO153" s="17"/>
      <c r="KAP153" s="17"/>
      <c r="KAQ153" s="17"/>
      <c r="KAR153" s="17"/>
      <c r="KAS153" s="17"/>
      <c r="KAT153" s="17"/>
      <c r="KAU153" s="17"/>
      <c r="KAV153" s="17"/>
      <c r="KAW153" s="17"/>
      <c r="KAX153" s="17"/>
      <c r="KAY153" s="17"/>
      <c r="KAZ153" s="17"/>
      <c r="KBA153" s="17"/>
      <c r="KBB153" s="17"/>
      <c r="KBC153" s="17"/>
      <c r="KBD153" s="17"/>
      <c r="KBE153" s="17"/>
      <c r="KBF153" s="17"/>
      <c r="KBG153" s="17"/>
      <c r="KBH153" s="17"/>
      <c r="KBI153" s="17"/>
      <c r="KBJ153" s="17"/>
      <c r="KBK153" s="17"/>
      <c r="KBL153" s="17"/>
      <c r="KBM153" s="17"/>
      <c r="KBN153" s="17"/>
      <c r="KBO153" s="17"/>
      <c r="KBP153" s="17"/>
      <c r="KBQ153" s="17"/>
      <c r="KBR153" s="17"/>
      <c r="KBS153" s="17"/>
      <c r="KBT153" s="17"/>
      <c r="KBU153" s="17"/>
      <c r="KBV153" s="17"/>
      <c r="KBW153" s="17"/>
      <c r="KBX153" s="17"/>
      <c r="KBY153" s="17"/>
      <c r="KBZ153" s="17"/>
      <c r="KCA153" s="17"/>
      <c r="KCB153" s="17"/>
      <c r="KCC153" s="17"/>
      <c r="KCD153" s="17"/>
      <c r="KCE153" s="17"/>
      <c r="KCF153" s="17"/>
      <c r="KCG153" s="17"/>
      <c r="KCH153" s="17"/>
      <c r="KCI153" s="17"/>
      <c r="KCJ153" s="17"/>
      <c r="KCK153" s="17"/>
      <c r="KCL153" s="17"/>
      <c r="KCM153" s="17"/>
      <c r="KCN153" s="17"/>
      <c r="KCO153" s="17"/>
      <c r="KCP153" s="17"/>
      <c r="KCQ153" s="17"/>
      <c r="KCR153" s="17"/>
      <c r="KCS153" s="17"/>
      <c r="KCT153" s="17"/>
      <c r="KCU153" s="17"/>
      <c r="KCV153" s="17"/>
      <c r="KCW153" s="17"/>
      <c r="KCX153" s="17"/>
      <c r="KCY153" s="17"/>
      <c r="KCZ153" s="17"/>
      <c r="KDA153" s="17"/>
      <c r="KDB153" s="17"/>
      <c r="KDC153" s="17"/>
      <c r="KDD153" s="17"/>
      <c r="KDE153" s="17"/>
      <c r="KDF153" s="17"/>
      <c r="KDG153" s="17"/>
      <c r="KDH153" s="17"/>
      <c r="KDI153" s="17"/>
      <c r="KDJ153" s="17"/>
      <c r="KDK153" s="17"/>
      <c r="KDL153" s="17"/>
      <c r="KDM153" s="17"/>
      <c r="KDN153" s="17"/>
      <c r="KDO153" s="17"/>
      <c r="KDP153" s="17"/>
      <c r="KDQ153" s="17"/>
      <c r="KDR153" s="17"/>
      <c r="KDS153" s="17"/>
      <c r="KDT153" s="17"/>
      <c r="KDU153" s="17"/>
      <c r="KDV153" s="17"/>
      <c r="KDW153" s="17"/>
      <c r="KDX153" s="17"/>
      <c r="KDY153" s="17"/>
      <c r="KDZ153" s="17"/>
      <c r="KEA153" s="17"/>
      <c r="KEB153" s="17"/>
      <c r="KEC153" s="17"/>
      <c r="KED153" s="17"/>
      <c r="KEE153" s="17"/>
      <c r="KEF153" s="17"/>
      <c r="KEG153" s="17"/>
      <c r="KEH153" s="17"/>
      <c r="KEI153" s="17"/>
      <c r="KEJ153" s="17"/>
      <c r="KEK153" s="17"/>
      <c r="KEL153" s="17"/>
      <c r="KEM153" s="17"/>
      <c r="KEN153" s="17"/>
      <c r="KEO153" s="17"/>
      <c r="KEP153" s="17"/>
      <c r="KEQ153" s="17"/>
      <c r="KER153" s="17"/>
      <c r="KES153" s="17"/>
      <c r="KET153" s="17"/>
      <c r="KEU153" s="17"/>
      <c r="KEV153" s="17"/>
      <c r="KEW153" s="17"/>
      <c r="KEX153" s="17"/>
      <c r="KEY153" s="17"/>
      <c r="KEZ153" s="17"/>
      <c r="KFA153" s="17"/>
      <c r="KFB153" s="17"/>
      <c r="KFC153" s="17"/>
      <c r="KFD153" s="17"/>
      <c r="KFE153" s="17"/>
      <c r="KFF153" s="17"/>
      <c r="KFG153" s="17"/>
      <c r="KFH153" s="17"/>
      <c r="KFI153" s="17"/>
      <c r="KFJ153" s="17"/>
      <c r="KFK153" s="17"/>
      <c r="KFL153" s="17"/>
      <c r="KFM153" s="17"/>
      <c r="KFN153" s="17"/>
      <c r="KFO153" s="17"/>
      <c r="KFP153" s="17"/>
      <c r="KFQ153" s="17"/>
      <c r="KFR153" s="17"/>
      <c r="KFS153" s="17"/>
      <c r="KFT153" s="17"/>
      <c r="KFU153" s="17"/>
      <c r="KFV153" s="17"/>
      <c r="KFW153" s="17"/>
      <c r="KFX153" s="17"/>
      <c r="KFY153" s="17"/>
      <c r="KFZ153" s="17"/>
      <c r="KGA153" s="17"/>
      <c r="KGB153" s="17"/>
      <c r="KGC153" s="17"/>
      <c r="KGD153" s="17"/>
      <c r="KGE153" s="17"/>
      <c r="KGF153" s="17"/>
      <c r="KGG153" s="17"/>
      <c r="KGH153" s="17"/>
      <c r="KGI153" s="17"/>
      <c r="KGJ153" s="17"/>
      <c r="KGK153" s="17"/>
      <c r="KGL153" s="17"/>
      <c r="KGM153" s="17"/>
      <c r="KGN153" s="17"/>
      <c r="KGO153" s="17"/>
      <c r="KGP153" s="17"/>
      <c r="KGQ153" s="17"/>
      <c r="KGR153" s="17"/>
      <c r="KGS153" s="17"/>
      <c r="KGT153" s="17"/>
      <c r="KGU153" s="17"/>
      <c r="KGV153" s="17"/>
      <c r="KGW153" s="17"/>
      <c r="KGX153" s="17"/>
      <c r="KGY153" s="17"/>
      <c r="KGZ153" s="17"/>
      <c r="KHA153" s="17"/>
      <c r="KHB153" s="17"/>
      <c r="KHC153" s="17"/>
      <c r="KHD153" s="17"/>
      <c r="KHE153" s="17"/>
      <c r="KHF153" s="17"/>
      <c r="KHG153" s="17"/>
      <c r="KHH153" s="17"/>
      <c r="KHI153" s="17"/>
      <c r="KHJ153" s="17"/>
      <c r="KHK153" s="17"/>
      <c r="KHL153" s="17"/>
      <c r="KHM153" s="17"/>
      <c r="KHN153" s="17"/>
      <c r="KHO153" s="17"/>
      <c r="KHP153" s="17"/>
      <c r="KHQ153" s="17"/>
      <c r="KHR153" s="17"/>
      <c r="KHS153" s="17"/>
      <c r="KHT153" s="17"/>
      <c r="KHU153" s="17"/>
      <c r="KHV153" s="17"/>
      <c r="KHW153" s="17"/>
      <c r="KHX153" s="17"/>
      <c r="KHY153" s="17"/>
      <c r="KHZ153" s="17"/>
      <c r="KIA153" s="17"/>
      <c r="KIB153" s="17"/>
      <c r="KIC153" s="17"/>
      <c r="KID153" s="17"/>
      <c r="KIE153" s="17"/>
      <c r="KIF153" s="17"/>
      <c r="KIG153" s="17"/>
      <c r="KIH153" s="17"/>
      <c r="KII153" s="17"/>
      <c r="KIJ153" s="17"/>
      <c r="KIK153" s="17"/>
      <c r="KIL153" s="17"/>
      <c r="KIM153" s="17"/>
      <c r="KIN153" s="17"/>
      <c r="KIO153" s="17"/>
      <c r="KIP153" s="17"/>
      <c r="KIQ153" s="17"/>
      <c r="KIR153" s="17"/>
      <c r="KIS153" s="17"/>
      <c r="KIT153" s="17"/>
      <c r="KIU153" s="17"/>
      <c r="KIV153" s="17"/>
      <c r="KIW153" s="17"/>
      <c r="KIX153" s="17"/>
      <c r="KIY153" s="17"/>
      <c r="KIZ153" s="17"/>
      <c r="KJA153" s="17"/>
      <c r="KJB153" s="17"/>
      <c r="KJC153" s="17"/>
      <c r="KJD153" s="17"/>
      <c r="KJE153" s="17"/>
      <c r="KJF153" s="17"/>
      <c r="KJG153" s="17"/>
      <c r="KJH153" s="17"/>
      <c r="KJI153" s="17"/>
      <c r="KJJ153" s="17"/>
      <c r="KJK153" s="17"/>
      <c r="KJL153" s="17"/>
      <c r="KJM153" s="17"/>
      <c r="KJN153" s="17"/>
      <c r="KJO153" s="17"/>
      <c r="KJP153" s="17"/>
      <c r="KJQ153" s="17"/>
      <c r="KJR153" s="17"/>
      <c r="KJS153" s="17"/>
      <c r="KJT153" s="17"/>
      <c r="KJU153" s="17"/>
      <c r="KJV153" s="17"/>
      <c r="KJW153" s="17"/>
      <c r="KJX153" s="17"/>
      <c r="KJY153" s="17"/>
      <c r="KJZ153" s="17"/>
      <c r="KKA153" s="17"/>
      <c r="KKB153" s="17"/>
      <c r="KKC153" s="17"/>
      <c r="KKD153" s="17"/>
      <c r="KKE153" s="17"/>
      <c r="KKF153" s="17"/>
      <c r="KKG153" s="17"/>
      <c r="KKH153" s="17"/>
      <c r="KKI153" s="17"/>
      <c r="KKJ153" s="17"/>
      <c r="KKK153" s="17"/>
      <c r="KKL153" s="17"/>
      <c r="KKM153" s="17"/>
      <c r="KKN153" s="17"/>
      <c r="KKO153" s="17"/>
      <c r="KKP153" s="17"/>
      <c r="KKQ153" s="17"/>
      <c r="KKR153" s="17"/>
      <c r="KKS153" s="17"/>
      <c r="KKT153" s="17"/>
      <c r="KKU153" s="17"/>
      <c r="KKV153" s="17"/>
      <c r="KKW153" s="17"/>
      <c r="KKX153" s="17"/>
      <c r="KKY153" s="17"/>
      <c r="KKZ153" s="17"/>
      <c r="KLA153" s="17"/>
      <c r="KLB153" s="17"/>
      <c r="KLC153" s="17"/>
      <c r="KLD153" s="17"/>
      <c r="KLE153" s="17"/>
      <c r="KLF153" s="17"/>
      <c r="KLG153" s="17"/>
      <c r="KLH153" s="17"/>
      <c r="KLI153" s="17"/>
      <c r="KLJ153" s="17"/>
      <c r="KLK153" s="17"/>
      <c r="KLL153" s="17"/>
      <c r="KLM153" s="17"/>
      <c r="KLN153" s="17"/>
      <c r="KLO153" s="17"/>
      <c r="KLP153" s="17"/>
      <c r="KLQ153" s="17"/>
      <c r="KLR153" s="17"/>
      <c r="KLS153" s="17"/>
      <c r="KLT153" s="17"/>
      <c r="KLU153" s="17"/>
      <c r="KLV153" s="17"/>
      <c r="KLW153" s="17"/>
      <c r="KLX153" s="17"/>
      <c r="KLY153" s="17"/>
      <c r="KLZ153" s="17"/>
      <c r="KMA153" s="17"/>
      <c r="KMB153" s="17"/>
      <c r="KMC153" s="17"/>
      <c r="KMD153" s="17"/>
      <c r="KME153" s="17"/>
      <c r="KMF153" s="17"/>
      <c r="KMG153" s="17"/>
      <c r="KMH153" s="17"/>
      <c r="KMI153" s="17"/>
      <c r="KMJ153" s="17"/>
      <c r="KMK153" s="17"/>
      <c r="KML153" s="17"/>
      <c r="KMM153" s="17"/>
      <c r="KMN153" s="17"/>
      <c r="KMO153" s="17"/>
      <c r="KMP153" s="17"/>
      <c r="KMQ153" s="17"/>
      <c r="KMR153" s="17"/>
      <c r="KMS153" s="17"/>
      <c r="KMT153" s="17"/>
      <c r="KMU153" s="17"/>
      <c r="KMV153" s="17"/>
      <c r="KMW153" s="17"/>
      <c r="KMX153" s="17"/>
      <c r="KMY153" s="17"/>
      <c r="KMZ153" s="17"/>
      <c r="KNA153" s="17"/>
      <c r="KNB153" s="17"/>
      <c r="KNC153" s="17"/>
      <c r="KND153" s="17"/>
      <c r="KNE153" s="17"/>
      <c r="KNF153" s="17"/>
      <c r="KNG153" s="17"/>
      <c r="KNH153" s="17"/>
      <c r="KNI153" s="17"/>
      <c r="KNJ153" s="17"/>
      <c r="KNK153" s="17"/>
      <c r="KNL153" s="17"/>
      <c r="KNM153" s="17"/>
      <c r="KNN153" s="17"/>
      <c r="KNO153" s="17"/>
      <c r="KNP153" s="17"/>
      <c r="KNQ153" s="17"/>
      <c r="KNR153" s="17"/>
      <c r="KNS153" s="17"/>
      <c r="KNT153" s="17"/>
      <c r="KNU153" s="17"/>
      <c r="KNV153" s="17"/>
      <c r="KNW153" s="17"/>
      <c r="KNX153" s="17"/>
      <c r="KNY153" s="17"/>
      <c r="KNZ153" s="17"/>
      <c r="KOA153" s="17"/>
      <c r="KOB153" s="17"/>
      <c r="KOC153" s="17"/>
      <c r="KOD153" s="17"/>
      <c r="KOE153" s="17"/>
      <c r="KOF153" s="17"/>
      <c r="KOG153" s="17"/>
      <c r="KOH153" s="17"/>
      <c r="KOI153" s="17"/>
      <c r="KOJ153" s="17"/>
      <c r="KOK153" s="17"/>
      <c r="KOL153" s="17"/>
      <c r="KOM153" s="17"/>
      <c r="KON153" s="17"/>
      <c r="KOO153" s="17"/>
      <c r="KOP153" s="17"/>
      <c r="KOQ153" s="17"/>
      <c r="KOR153" s="17"/>
      <c r="KOS153" s="17"/>
      <c r="KOT153" s="17"/>
      <c r="KOU153" s="17"/>
      <c r="KOV153" s="17"/>
      <c r="KOW153" s="17"/>
      <c r="KOX153" s="17"/>
      <c r="KOY153" s="17"/>
      <c r="KOZ153" s="17"/>
      <c r="KPA153" s="17"/>
      <c r="KPB153" s="17"/>
      <c r="KPC153" s="17"/>
      <c r="KPD153" s="17"/>
      <c r="KPE153" s="17"/>
      <c r="KPF153" s="17"/>
      <c r="KPG153" s="17"/>
      <c r="KPH153" s="17"/>
      <c r="KPI153" s="17"/>
      <c r="KPJ153" s="17"/>
      <c r="KPK153" s="17"/>
      <c r="KPL153" s="17"/>
      <c r="KPM153" s="17"/>
      <c r="KPN153" s="17"/>
      <c r="KPO153" s="17"/>
      <c r="KPP153" s="17"/>
      <c r="KPQ153" s="17"/>
      <c r="KPR153" s="17"/>
      <c r="KPS153" s="17"/>
      <c r="KPT153" s="17"/>
      <c r="KPU153" s="17"/>
      <c r="KPV153" s="17"/>
      <c r="KPW153" s="17"/>
      <c r="KPX153" s="17"/>
      <c r="KPY153" s="17"/>
      <c r="KPZ153" s="17"/>
      <c r="KQA153" s="17"/>
      <c r="KQB153" s="17"/>
      <c r="KQC153" s="17"/>
      <c r="KQD153" s="17"/>
      <c r="KQE153" s="17"/>
      <c r="KQF153" s="17"/>
      <c r="KQG153" s="17"/>
      <c r="KQH153" s="17"/>
      <c r="KQI153" s="17"/>
      <c r="KQJ153" s="17"/>
      <c r="KQK153" s="17"/>
      <c r="KQL153" s="17"/>
      <c r="KQM153" s="17"/>
      <c r="KQN153" s="17"/>
      <c r="KQO153" s="17"/>
      <c r="KQP153" s="17"/>
      <c r="KQQ153" s="17"/>
      <c r="KQR153" s="17"/>
      <c r="KQS153" s="17"/>
      <c r="KQT153" s="17"/>
      <c r="KQU153" s="17"/>
      <c r="KQV153" s="17"/>
      <c r="KQW153" s="17"/>
      <c r="KQX153" s="17"/>
      <c r="KQY153" s="17"/>
      <c r="KQZ153" s="17"/>
      <c r="KRA153" s="17"/>
      <c r="KRB153" s="17"/>
      <c r="KRC153" s="17"/>
      <c r="KRD153" s="17"/>
      <c r="KRE153" s="17"/>
      <c r="KRF153" s="17"/>
      <c r="KRG153" s="17"/>
      <c r="KRH153" s="17"/>
      <c r="KRI153" s="17"/>
      <c r="KRJ153" s="17"/>
      <c r="KRK153" s="17"/>
      <c r="KRL153" s="17"/>
      <c r="KRM153" s="17"/>
      <c r="KRN153" s="17"/>
      <c r="KRO153" s="17"/>
      <c r="KRP153" s="17"/>
      <c r="KRQ153" s="17"/>
      <c r="KRR153" s="17"/>
      <c r="KRS153" s="17"/>
      <c r="KRT153" s="17"/>
      <c r="KRU153" s="17"/>
      <c r="KRV153" s="17"/>
      <c r="KRW153" s="17"/>
      <c r="KRX153" s="17"/>
      <c r="KRY153" s="17"/>
      <c r="KRZ153" s="17"/>
      <c r="KSA153" s="17"/>
      <c r="KSB153" s="17"/>
      <c r="KSC153" s="17"/>
      <c r="KSD153" s="17"/>
      <c r="KSE153" s="17"/>
      <c r="KSF153" s="17"/>
      <c r="KSG153" s="17"/>
      <c r="KSH153" s="17"/>
      <c r="KSI153" s="17"/>
      <c r="KSJ153" s="17"/>
      <c r="KSK153" s="17"/>
      <c r="KSL153" s="17"/>
      <c r="KSM153" s="17"/>
      <c r="KSN153" s="17"/>
      <c r="KSO153" s="17"/>
      <c r="KSP153" s="17"/>
      <c r="KSQ153" s="17"/>
      <c r="KSR153" s="17"/>
      <c r="KSS153" s="17"/>
      <c r="KST153" s="17"/>
      <c r="KSU153" s="17"/>
      <c r="KSV153" s="17"/>
      <c r="KSW153" s="17"/>
      <c r="KSX153" s="17"/>
      <c r="KSY153" s="17"/>
      <c r="KSZ153" s="17"/>
      <c r="KTA153" s="17"/>
      <c r="KTB153" s="17"/>
      <c r="KTC153" s="17"/>
      <c r="KTD153" s="17"/>
      <c r="KTE153" s="17"/>
      <c r="KTF153" s="17"/>
      <c r="KTG153" s="17"/>
      <c r="KTH153" s="17"/>
      <c r="KTI153" s="17"/>
      <c r="KTJ153" s="17"/>
      <c r="KTK153" s="17"/>
      <c r="KTL153" s="17"/>
      <c r="KTM153" s="17"/>
      <c r="KTN153" s="17"/>
      <c r="KTO153" s="17"/>
      <c r="KTP153" s="17"/>
      <c r="KTQ153" s="17"/>
      <c r="KTR153" s="17"/>
      <c r="KTS153" s="17"/>
      <c r="KTT153" s="17"/>
      <c r="KTU153" s="17"/>
      <c r="KTV153" s="17"/>
      <c r="KTW153" s="17"/>
      <c r="KTX153" s="17"/>
      <c r="KTY153" s="17"/>
      <c r="KTZ153" s="17"/>
      <c r="KUA153" s="17"/>
      <c r="KUB153" s="17"/>
      <c r="KUC153" s="17"/>
      <c r="KUD153" s="17"/>
      <c r="KUE153" s="17"/>
      <c r="KUF153" s="17"/>
      <c r="KUG153" s="17"/>
      <c r="KUH153" s="17"/>
      <c r="KUI153" s="17"/>
      <c r="KUJ153" s="17"/>
      <c r="KUK153" s="17"/>
      <c r="KUL153" s="17"/>
      <c r="KUM153" s="17"/>
      <c r="KUN153" s="17"/>
      <c r="KUO153" s="17"/>
      <c r="KUP153" s="17"/>
      <c r="KUQ153" s="17"/>
      <c r="KUR153" s="17"/>
      <c r="KUS153" s="17"/>
      <c r="KUT153" s="17"/>
      <c r="KUU153" s="17"/>
      <c r="KUV153" s="17"/>
      <c r="KUW153" s="17"/>
      <c r="KUX153" s="17"/>
      <c r="KUY153" s="17"/>
      <c r="KUZ153" s="17"/>
      <c r="KVA153" s="17"/>
      <c r="KVB153" s="17"/>
      <c r="KVC153" s="17"/>
      <c r="KVD153" s="17"/>
      <c r="KVE153" s="17"/>
      <c r="KVF153" s="17"/>
      <c r="KVG153" s="17"/>
      <c r="KVH153" s="17"/>
      <c r="KVI153" s="17"/>
      <c r="KVJ153" s="17"/>
      <c r="KVK153" s="17"/>
      <c r="KVL153" s="17"/>
      <c r="KVM153" s="17"/>
      <c r="KVN153" s="17"/>
      <c r="KVO153" s="17"/>
      <c r="KVP153" s="17"/>
      <c r="KVQ153" s="17"/>
      <c r="KVR153" s="17"/>
      <c r="KVS153" s="17"/>
      <c r="KVT153" s="17"/>
      <c r="KVU153" s="17"/>
      <c r="KVV153" s="17"/>
      <c r="KVW153" s="17"/>
      <c r="KVX153" s="17"/>
      <c r="KVY153" s="17"/>
      <c r="KVZ153" s="17"/>
      <c r="KWA153" s="17"/>
      <c r="KWB153" s="17"/>
      <c r="KWC153" s="17"/>
      <c r="KWD153" s="17"/>
      <c r="KWE153" s="17"/>
      <c r="KWF153" s="17"/>
      <c r="KWG153" s="17"/>
      <c r="KWH153" s="17"/>
      <c r="KWI153" s="17"/>
      <c r="KWJ153" s="17"/>
      <c r="KWK153" s="17"/>
      <c r="KWL153" s="17"/>
      <c r="KWM153" s="17"/>
      <c r="KWN153" s="17"/>
      <c r="KWO153" s="17"/>
      <c r="KWP153" s="17"/>
      <c r="KWQ153" s="17"/>
      <c r="KWR153" s="17"/>
      <c r="KWS153" s="17"/>
      <c r="KWT153" s="17"/>
      <c r="KWU153" s="17"/>
      <c r="KWV153" s="17"/>
      <c r="KWW153" s="17"/>
      <c r="KWX153" s="17"/>
      <c r="KWY153" s="17"/>
      <c r="KWZ153" s="17"/>
      <c r="KXA153" s="17"/>
      <c r="KXB153" s="17"/>
      <c r="KXC153" s="17"/>
      <c r="KXD153" s="17"/>
      <c r="KXE153" s="17"/>
      <c r="KXF153" s="17"/>
      <c r="KXG153" s="17"/>
      <c r="KXH153" s="17"/>
      <c r="KXI153" s="17"/>
      <c r="KXJ153" s="17"/>
      <c r="KXK153" s="17"/>
      <c r="KXL153" s="17"/>
      <c r="KXM153" s="17"/>
      <c r="KXN153" s="17"/>
      <c r="KXO153" s="17"/>
      <c r="KXP153" s="17"/>
      <c r="KXQ153" s="17"/>
      <c r="KXR153" s="17"/>
      <c r="KXS153" s="17"/>
      <c r="KXT153" s="17"/>
      <c r="KXU153" s="17"/>
      <c r="KXV153" s="17"/>
      <c r="KXW153" s="17"/>
      <c r="KXX153" s="17"/>
      <c r="KXY153" s="17"/>
      <c r="KXZ153" s="17"/>
      <c r="KYA153" s="17"/>
      <c r="KYB153" s="17"/>
      <c r="KYC153" s="17"/>
      <c r="KYD153" s="17"/>
      <c r="KYE153" s="17"/>
      <c r="KYF153" s="17"/>
      <c r="KYG153" s="17"/>
      <c r="KYH153" s="17"/>
      <c r="KYI153" s="17"/>
      <c r="KYJ153" s="17"/>
      <c r="KYK153" s="17"/>
      <c r="KYL153" s="17"/>
      <c r="KYM153" s="17"/>
      <c r="KYN153" s="17"/>
      <c r="KYO153" s="17"/>
      <c r="KYP153" s="17"/>
      <c r="KYQ153" s="17"/>
      <c r="KYR153" s="17"/>
      <c r="KYS153" s="17"/>
      <c r="KYT153" s="17"/>
      <c r="KYU153" s="17"/>
      <c r="KYV153" s="17"/>
      <c r="KYW153" s="17"/>
      <c r="KYX153" s="17"/>
      <c r="KYY153" s="17"/>
      <c r="KYZ153" s="17"/>
      <c r="KZA153" s="17"/>
      <c r="KZB153" s="17"/>
      <c r="KZC153" s="17"/>
      <c r="KZD153" s="17"/>
      <c r="KZE153" s="17"/>
      <c r="KZF153" s="17"/>
      <c r="KZG153" s="17"/>
      <c r="KZH153" s="17"/>
      <c r="KZI153" s="17"/>
      <c r="KZJ153" s="17"/>
      <c r="KZK153" s="17"/>
      <c r="KZL153" s="17"/>
      <c r="KZM153" s="17"/>
      <c r="KZN153" s="17"/>
      <c r="KZO153" s="17"/>
      <c r="KZP153" s="17"/>
      <c r="KZQ153" s="17"/>
      <c r="KZR153" s="17"/>
      <c r="KZS153" s="17"/>
      <c r="KZT153" s="17"/>
      <c r="KZU153" s="17"/>
      <c r="KZV153" s="17"/>
      <c r="KZW153" s="17"/>
      <c r="KZX153" s="17"/>
      <c r="KZY153" s="17"/>
      <c r="KZZ153" s="17"/>
      <c r="LAA153" s="17"/>
      <c r="LAB153" s="17"/>
      <c r="LAC153" s="17"/>
      <c r="LAD153" s="17"/>
      <c r="LAE153" s="17"/>
      <c r="LAF153" s="17"/>
      <c r="LAG153" s="17"/>
      <c r="LAH153" s="17"/>
      <c r="LAI153" s="17"/>
      <c r="LAJ153" s="17"/>
      <c r="LAK153" s="17"/>
      <c r="LAL153" s="17"/>
      <c r="LAM153" s="17"/>
      <c r="LAN153" s="17"/>
      <c r="LAO153" s="17"/>
      <c r="LAP153" s="17"/>
      <c r="LAQ153" s="17"/>
      <c r="LAR153" s="17"/>
      <c r="LAS153" s="17"/>
      <c r="LAT153" s="17"/>
      <c r="LAU153" s="17"/>
      <c r="LAV153" s="17"/>
      <c r="LAW153" s="17"/>
      <c r="LAX153" s="17"/>
      <c r="LAY153" s="17"/>
      <c r="LAZ153" s="17"/>
      <c r="LBA153" s="17"/>
      <c r="LBB153" s="17"/>
      <c r="LBC153" s="17"/>
      <c r="LBD153" s="17"/>
      <c r="LBE153" s="17"/>
      <c r="LBF153" s="17"/>
      <c r="LBG153" s="17"/>
      <c r="LBH153" s="17"/>
      <c r="LBI153" s="17"/>
      <c r="LBJ153" s="17"/>
      <c r="LBK153" s="17"/>
      <c r="LBL153" s="17"/>
      <c r="LBM153" s="17"/>
      <c r="LBN153" s="17"/>
      <c r="LBO153" s="17"/>
      <c r="LBP153" s="17"/>
      <c r="LBQ153" s="17"/>
      <c r="LBR153" s="17"/>
      <c r="LBS153" s="17"/>
      <c r="LBT153" s="17"/>
      <c r="LBU153" s="17"/>
      <c r="LBV153" s="17"/>
      <c r="LBW153" s="17"/>
      <c r="LBX153" s="17"/>
      <c r="LBY153" s="17"/>
      <c r="LBZ153" s="17"/>
      <c r="LCA153" s="17"/>
      <c r="LCB153" s="17"/>
      <c r="LCC153" s="17"/>
      <c r="LCD153" s="17"/>
      <c r="LCE153" s="17"/>
      <c r="LCF153" s="17"/>
      <c r="LCG153" s="17"/>
      <c r="LCH153" s="17"/>
      <c r="LCI153" s="17"/>
      <c r="LCJ153" s="17"/>
      <c r="LCK153" s="17"/>
      <c r="LCL153" s="17"/>
      <c r="LCM153" s="17"/>
      <c r="LCN153" s="17"/>
      <c r="LCO153" s="17"/>
      <c r="LCP153" s="17"/>
      <c r="LCQ153" s="17"/>
      <c r="LCR153" s="17"/>
      <c r="LCS153" s="17"/>
      <c r="LCT153" s="17"/>
      <c r="LCU153" s="17"/>
      <c r="LCV153" s="17"/>
      <c r="LCW153" s="17"/>
      <c r="LCX153" s="17"/>
      <c r="LCY153" s="17"/>
      <c r="LCZ153" s="17"/>
      <c r="LDA153" s="17"/>
      <c r="LDB153" s="17"/>
      <c r="LDC153" s="17"/>
      <c r="LDD153" s="17"/>
      <c r="LDE153" s="17"/>
      <c r="LDF153" s="17"/>
      <c r="LDG153" s="17"/>
      <c r="LDH153" s="17"/>
      <c r="LDI153" s="17"/>
      <c r="LDJ153" s="17"/>
      <c r="LDK153" s="17"/>
      <c r="LDL153" s="17"/>
      <c r="LDM153" s="17"/>
      <c r="LDN153" s="17"/>
      <c r="LDO153" s="17"/>
      <c r="LDP153" s="17"/>
      <c r="LDQ153" s="17"/>
      <c r="LDR153" s="17"/>
      <c r="LDS153" s="17"/>
      <c r="LDT153" s="17"/>
      <c r="LDU153" s="17"/>
      <c r="LDV153" s="17"/>
      <c r="LDW153" s="17"/>
      <c r="LDX153" s="17"/>
      <c r="LDY153" s="17"/>
      <c r="LDZ153" s="17"/>
      <c r="LEA153" s="17"/>
      <c r="LEB153" s="17"/>
      <c r="LEC153" s="17"/>
      <c r="LED153" s="17"/>
      <c r="LEE153" s="17"/>
      <c r="LEF153" s="17"/>
      <c r="LEG153" s="17"/>
      <c r="LEH153" s="17"/>
      <c r="LEI153" s="17"/>
      <c r="LEJ153" s="17"/>
      <c r="LEK153" s="17"/>
      <c r="LEL153" s="17"/>
      <c r="LEM153" s="17"/>
      <c r="LEN153" s="17"/>
      <c r="LEO153" s="17"/>
      <c r="LEP153" s="17"/>
      <c r="LEQ153" s="17"/>
      <c r="LER153" s="17"/>
      <c r="LES153" s="17"/>
      <c r="LET153" s="17"/>
      <c r="LEU153" s="17"/>
      <c r="LEV153" s="17"/>
      <c r="LEW153" s="17"/>
      <c r="LEX153" s="17"/>
      <c r="LEY153" s="17"/>
      <c r="LEZ153" s="17"/>
      <c r="LFA153" s="17"/>
      <c r="LFB153" s="17"/>
      <c r="LFC153" s="17"/>
      <c r="LFD153" s="17"/>
      <c r="LFE153" s="17"/>
      <c r="LFF153" s="17"/>
      <c r="LFG153" s="17"/>
      <c r="LFH153" s="17"/>
      <c r="LFI153" s="17"/>
      <c r="LFJ153" s="17"/>
      <c r="LFK153" s="17"/>
      <c r="LFL153" s="17"/>
      <c r="LFM153" s="17"/>
      <c r="LFN153" s="17"/>
      <c r="LFO153" s="17"/>
      <c r="LFP153" s="17"/>
      <c r="LFQ153" s="17"/>
      <c r="LFR153" s="17"/>
      <c r="LFS153" s="17"/>
      <c r="LFT153" s="17"/>
      <c r="LFU153" s="17"/>
      <c r="LFV153" s="17"/>
      <c r="LFW153" s="17"/>
      <c r="LFX153" s="17"/>
      <c r="LFY153" s="17"/>
      <c r="LFZ153" s="17"/>
      <c r="LGA153" s="17"/>
      <c r="LGB153" s="17"/>
      <c r="LGC153" s="17"/>
      <c r="LGD153" s="17"/>
      <c r="LGE153" s="17"/>
      <c r="LGF153" s="17"/>
      <c r="LGG153" s="17"/>
      <c r="LGH153" s="17"/>
      <c r="LGI153" s="17"/>
      <c r="LGJ153" s="17"/>
      <c r="LGK153" s="17"/>
      <c r="LGL153" s="17"/>
      <c r="LGM153" s="17"/>
      <c r="LGN153" s="17"/>
      <c r="LGO153" s="17"/>
      <c r="LGP153" s="17"/>
      <c r="LGQ153" s="17"/>
      <c r="LGR153" s="17"/>
      <c r="LGS153" s="17"/>
      <c r="LGT153" s="17"/>
      <c r="LGU153" s="17"/>
      <c r="LGV153" s="17"/>
      <c r="LGW153" s="17"/>
      <c r="LGX153" s="17"/>
      <c r="LGY153" s="17"/>
      <c r="LGZ153" s="17"/>
      <c r="LHA153" s="17"/>
      <c r="LHB153" s="17"/>
      <c r="LHC153" s="17"/>
      <c r="LHD153" s="17"/>
      <c r="LHE153" s="17"/>
      <c r="LHF153" s="17"/>
      <c r="LHG153" s="17"/>
      <c r="LHH153" s="17"/>
      <c r="LHI153" s="17"/>
      <c r="LHJ153" s="17"/>
      <c r="LHK153" s="17"/>
      <c r="LHL153" s="17"/>
      <c r="LHM153" s="17"/>
      <c r="LHN153" s="17"/>
      <c r="LHO153" s="17"/>
      <c r="LHP153" s="17"/>
      <c r="LHQ153" s="17"/>
      <c r="LHR153" s="17"/>
      <c r="LHS153" s="17"/>
      <c r="LHT153" s="17"/>
      <c r="LHU153" s="17"/>
      <c r="LHV153" s="17"/>
      <c r="LHW153" s="17"/>
      <c r="LHX153" s="17"/>
      <c r="LHY153" s="17"/>
      <c r="LHZ153" s="17"/>
      <c r="LIA153" s="17"/>
      <c r="LIB153" s="17"/>
      <c r="LIC153" s="17"/>
      <c r="LID153" s="17"/>
      <c r="LIE153" s="17"/>
      <c r="LIF153" s="17"/>
      <c r="LIG153" s="17"/>
      <c r="LIH153" s="17"/>
      <c r="LII153" s="17"/>
      <c r="LIJ153" s="17"/>
      <c r="LIK153" s="17"/>
      <c r="LIL153" s="17"/>
      <c r="LIM153" s="17"/>
      <c r="LIN153" s="17"/>
      <c r="LIO153" s="17"/>
      <c r="LIP153" s="17"/>
      <c r="LIQ153" s="17"/>
      <c r="LIR153" s="17"/>
      <c r="LIS153" s="17"/>
      <c r="LIT153" s="17"/>
      <c r="LIU153" s="17"/>
      <c r="LIV153" s="17"/>
      <c r="LIW153" s="17"/>
      <c r="LIX153" s="17"/>
      <c r="LIY153" s="17"/>
      <c r="LIZ153" s="17"/>
      <c r="LJA153" s="17"/>
      <c r="LJB153" s="17"/>
      <c r="LJC153" s="17"/>
      <c r="LJD153" s="17"/>
      <c r="LJE153" s="17"/>
      <c r="LJF153" s="17"/>
      <c r="LJG153" s="17"/>
      <c r="LJH153" s="17"/>
      <c r="LJI153" s="17"/>
      <c r="LJJ153" s="17"/>
      <c r="LJK153" s="17"/>
      <c r="LJL153" s="17"/>
      <c r="LJM153" s="17"/>
      <c r="LJN153" s="17"/>
      <c r="LJO153" s="17"/>
      <c r="LJP153" s="17"/>
      <c r="LJQ153" s="17"/>
      <c r="LJR153" s="17"/>
      <c r="LJS153" s="17"/>
      <c r="LJT153" s="17"/>
      <c r="LJU153" s="17"/>
      <c r="LJV153" s="17"/>
      <c r="LJW153" s="17"/>
      <c r="LJX153" s="17"/>
      <c r="LJY153" s="17"/>
      <c r="LJZ153" s="17"/>
      <c r="LKA153" s="17"/>
      <c r="LKB153" s="17"/>
      <c r="LKC153" s="17"/>
      <c r="LKD153" s="17"/>
      <c r="LKE153" s="17"/>
      <c r="LKF153" s="17"/>
      <c r="LKG153" s="17"/>
      <c r="LKH153" s="17"/>
      <c r="LKI153" s="17"/>
      <c r="LKJ153" s="17"/>
      <c r="LKK153" s="17"/>
      <c r="LKL153" s="17"/>
      <c r="LKM153" s="17"/>
      <c r="LKN153" s="17"/>
      <c r="LKO153" s="17"/>
      <c r="LKP153" s="17"/>
      <c r="LKQ153" s="17"/>
      <c r="LKR153" s="17"/>
      <c r="LKS153" s="17"/>
      <c r="LKT153" s="17"/>
      <c r="LKU153" s="17"/>
      <c r="LKV153" s="17"/>
      <c r="LKW153" s="17"/>
      <c r="LKX153" s="17"/>
      <c r="LKY153" s="17"/>
      <c r="LKZ153" s="17"/>
      <c r="LLA153" s="17"/>
      <c r="LLB153" s="17"/>
      <c r="LLC153" s="17"/>
      <c r="LLD153" s="17"/>
      <c r="LLE153" s="17"/>
      <c r="LLF153" s="17"/>
      <c r="LLG153" s="17"/>
      <c r="LLH153" s="17"/>
      <c r="LLI153" s="17"/>
      <c r="LLJ153" s="17"/>
      <c r="LLK153" s="17"/>
      <c r="LLL153" s="17"/>
      <c r="LLM153" s="17"/>
      <c r="LLN153" s="17"/>
      <c r="LLO153" s="17"/>
      <c r="LLP153" s="17"/>
      <c r="LLQ153" s="17"/>
      <c r="LLR153" s="17"/>
      <c r="LLS153" s="17"/>
      <c r="LLT153" s="17"/>
      <c r="LLU153" s="17"/>
      <c r="LLV153" s="17"/>
      <c r="LLW153" s="17"/>
      <c r="LLX153" s="17"/>
      <c r="LLY153" s="17"/>
      <c r="LLZ153" s="17"/>
      <c r="LMA153" s="17"/>
      <c r="LMB153" s="17"/>
      <c r="LMC153" s="17"/>
      <c r="LMD153" s="17"/>
      <c r="LME153" s="17"/>
      <c r="LMF153" s="17"/>
      <c r="LMG153" s="17"/>
      <c r="LMH153" s="17"/>
      <c r="LMI153" s="17"/>
      <c r="LMJ153" s="17"/>
      <c r="LMK153" s="17"/>
      <c r="LML153" s="17"/>
      <c r="LMM153" s="17"/>
      <c r="LMN153" s="17"/>
      <c r="LMO153" s="17"/>
      <c r="LMP153" s="17"/>
      <c r="LMQ153" s="17"/>
      <c r="LMR153" s="17"/>
      <c r="LMS153" s="17"/>
      <c r="LMT153" s="17"/>
      <c r="LMU153" s="17"/>
      <c r="LMV153" s="17"/>
      <c r="LMW153" s="17"/>
      <c r="LMX153" s="17"/>
      <c r="LMY153" s="17"/>
      <c r="LMZ153" s="17"/>
      <c r="LNA153" s="17"/>
      <c r="LNB153" s="17"/>
      <c r="LNC153" s="17"/>
      <c r="LND153" s="17"/>
      <c r="LNE153" s="17"/>
      <c r="LNF153" s="17"/>
      <c r="LNG153" s="17"/>
      <c r="LNH153" s="17"/>
      <c r="LNI153" s="17"/>
      <c r="LNJ153" s="17"/>
      <c r="LNK153" s="17"/>
      <c r="LNL153" s="17"/>
      <c r="LNM153" s="17"/>
      <c r="LNN153" s="17"/>
      <c r="LNO153" s="17"/>
      <c r="LNP153" s="17"/>
      <c r="LNQ153" s="17"/>
      <c r="LNR153" s="17"/>
      <c r="LNS153" s="17"/>
      <c r="LNT153" s="17"/>
      <c r="LNU153" s="17"/>
      <c r="LNV153" s="17"/>
      <c r="LNW153" s="17"/>
      <c r="LNX153" s="17"/>
      <c r="LNY153" s="17"/>
      <c r="LNZ153" s="17"/>
      <c r="LOA153" s="17"/>
      <c r="LOB153" s="17"/>
      <c r="LOC153" s="17"/>
      <c r="LOD153" s="17"/>
      <c r="LOE153" s="17"/>
      <c r="LOF153" s="17"/>
      <c r="LOG153" s="17"/>
      <c r="LOH153" s="17"/>
      <c r="LOI153" s="17"/>
      <c r="LOJ153" s="17"/>
      <c r="LOK153" s="17"/>
      <c r="LOL153" s="17"/>
      <c r="LOM153" s="17"/>
      <c r="LON153" s="17"/>
      <c r="LOO153" s="17"/>
      <c r="LOP153" s="17"/>
      <c r="LOQ153" s="17"/>
      <c r="LOR153" s="17"/>
      <c r="LOS153" s="17"/>
      <c r="LOT153" s="17"/>
      <c r="LOU153" s="17"/>
      <c r="LOV153" s="17"/>
      <c r="LOW153" s="17"/>
      <c r="LOX153" s="17"/>
      <c r="LOY153" s="17"/>
      <c r="LOZ153" s="17"/>
      <c r="LPA153" s="17"/>
      <c r="LPB153" s="17"/>
      <c r="LPC153" s="17"/>
      <c r="LPD153" s="17"/>
      <c r="LPE153" s="17"/>
      <c r="LPF153" s="17"/>
      <c r="LPG153" s="17"/>
      <c r="LPH153" s="17"/>
      <c r="LPI153" s="17"/>
      <c r="LPJ153" s="17"/>
      <c r="LPK153" s="17"/>
      <c r="LPL153" s="17"/>
      <c r="LPM153" s="17"/>
      <c r="LPN153" s="17"/>
      <c r="LPO153" s="17"/>
      <c r="LPP153" s="17"/>
      <c r="LPQ153" s="17"/>
      <c r="LPR153" s="17"/>
      <c r="LPS153" s="17"/>
      <c r="LPT153" s="17"/>
      <c r="LPU153" s="17"/>
      <c r="LPV153" s="17"/>
      <c r="LPW153" s="17"/>
      <c r="LPX153" s="17"/>
      <c r="LPY153" s="17"/>
      <c r="LPZ153" s="17"/>
      <c r="LQA153" s="17"/>
      <c r="LQB153" s="17"/>
      <c r="LQC153" s="17"/>
      <c r="LQD153" s="17"/>
      <c r="LQE153" s="17"/>
      <c r="LQF153" s="17"/>
      <c r="LQG153" s="17"/>
      <c r="LQH153" s="17"/>
      <c r="LQI153" s="17"/>
      <c r="LQJ153" s="17"/>
      <c r="LQK153" s="17"/>
      <c r="LQL153" s="17"/>
      <c r="LQM153" s="17"/>
      <c r="LQN153" s="17"/>
      <c r="LQO153" s="17"/>
      <c r="LQP153" s="17"/>
      <c r="LQQ153" s="17"/>
      <c r="LQR153" s="17"/>
      <c r="LQS153" s="17"/>
      <c r="LQT153" s="17"/>
      <c r="LQU153" s="17"/>
      <c r="LQV153" s="17"/>
      <c r="LQW153" s="17"/>
      <c r="LQX153" s="17"/>
      <c r="LQY153" s="17"/>
      <c r="LQZ153" s="17"/>
      <c r="LRA153" s="17"/>
      <c r="LRB153" s="17"/>
      <c r="LRC153" s="17"/>
      <c r="LRD153" s="17"/>
      <c r="LRE153" s="17"/>
      <c r="LRF153" s="17"/>
      <c r="LRG153" s="17"/>
      <c r="LRH153" s="17"/>
      <c r="LRI153" s="17"/>
      <c r="LRJ153" s="17"/>
      <c r="LRK153" s="17"/>
      <c r="LRL153" s="17"/>
      <c r="LRM153" s="17"/>
      <c r="LRN153" s="17"/>
      <c r="LRO153" s="17"/>
      <c r="LRP153" s="17"/>
      <c r="LRQ153" s="17"/>
      <c r="LRR153" s="17"/>
      <c r="LRS153" s="17"/>
      <c r="LRT153" s="17"/>
      <c r="LRU153" s="17"/>
      <c r="LRV153" s="17"/>
      <c r="LRW153" s="17"/>
      <c r="LRX153" s="17"/>
      <c r="LRY153" s="17"/>
      <c r="LRZ153" s="17"/>
      <c r="LSA153" s="17"/>
      <c r="LSB153" s="17"/>
      <c r="LSC153" s="17"/>
      <c r="LSD153" s="17"/>
      <c r="LSE153" s="17"/>
      <c r="LSF153" s="17"/>
      <c r="LSG153" s="17"/>
      <c r="LSH153" s="17"/>
      <c r="LSI153" s="17"/>
      <c r="LSJ153" s="17"/>
      <c r="LSK153" s="17"/>
      <c r="LSL153" s="17"/>
      <c r="LSM153" s="17"/>
      <c r="LSN153" s="17"/>
      <c r="LSO153" s="17"/>
      <c r="LSP153" s="17"/>
      <c r="LSQ153" s="17"/>
      <c r="LSR153" s="17"/>
      <c r="LSS153" s="17"/>
      <c r="LST153" s="17"/>
      <c r="LSU153" s="17"/>
      <c r="LSV153" s="17"/>
      <c r="LSW153" s="17"/>
      <c r="LSX153" s="17"/>
      <c r="LSY153" s="17"/>
      <c r="LSZ153" s="17"/>
      <c r="LTA153" s="17"/>
      <c r="LTB153" s="17"/>
      <c r="LTC153" s="17"/>
      <c r="LTD153" s="17"/>
      <c r="LTE153" s="17"/>
      <c r="LTF153" s="17"/>
      <c r="LTG153" s="17"/>
      <c r="LTH153" s="17"/>
      <c r="LTI153" s="17"/>
      <c r="LTJ153" s="17"/>
      <c r="LTK153" s="17"/>
      <c r="LTL153" s="17"/>
      <c r="LTM153" s="17"/>
      <c r="LTN153" s="17"/>
      <c r="LTO153" s="17"/>
      <c r="LTP153" s="17"/>
      <c r="LTQ153" s="17"/>
      <c r="LTR153" s="17"/>
      <c r="LTS153" s="17"/>
      <c r="LTT153" s="17"/>
      <c r="LTU153" s="17"/>
      <c r="LTV153" s="17"/>
      <c r="LTW153" s="17"/>
      <c r="LTX153" s="17"/>
      <c r="LTY153" s="17"/>
      <c r="LTZ153" s="17"/>
      <c r="LUA153" s="17"/>
      <c r="LUB153" s="17"/>
      <c r="LUC153" s="17"/>
      <c r="LUD153" s="17"/>
      <c r="LUE153" s="17"/>
      <c r="LUF153" s="17"/>
      <c r="LUG153" s="17"/>
      <c r="LUH153" s="17"/>
      <c r="LUI153" s="17"/>
      <c r="LUJ153" s="17"/>
      <c r="LUK153" s="17"/>
      <c r="LUL153" s="17"/>
      <c r="LUM153" s="17"/>
      <c r="LUN153" s="17"/>
      <c r="LUO153" s="17"/>
      <c r="LUP153" s="17"/>
      <c r="LUQ153" s="17"/>
      <c r="LUR153" s="17"/>
      <c r="LUS153" s="17"/>
      <c r="LUT153" s="17"/>
      <c r="LUU153" s="17"/>
      <c r="LUV153" s="17"/>
      <c r="LUW153" s="17"/>
      <c r="LUX153" s="17"/>
      <c r="LUY153" s="17"/>
      <c r="LUZ153" s="17"/>
      <c r="LVA153" s="17"/>
      <c r="LVB153" s="17"/>
      <c r="LVC153" s="17"/>
      <c r="LVD153" s="17"/>
      <c r="LVE153" s="17"/>
      <c r="LVF153" s="17"/>
      <c r="LVG153" s="17"/>
      <c r="LVH153" s="17"/>
      <c r="LVI153" s="17"/>
      <c r="LVJ153" s="17"/>
      <c r="LVK153" s="17"/>
      <c r="LVL153" s="17"/>
      <c r="LVM153" s="17"/>
      <c r="LVN153" s="17"/>
      <c r="LVO153" s="17"/>
      <c r="LVP153" s="17"/>
      <c r="LVQ153" s="17"/>
      <c r="LVR153" s="17"/>
      <c r="LVS153" s="17"/>
      <c r="LVT153" s="17"/>
      <c r="LVU153" s="17"/>
      <c r="LVV153" s="17"/>
      <c r="LVW153" s="17"/>
      <c r="LVX153" s="17"/>
      <c r="LVY153" s="17"/>
      <c r="LVZ153" s="17"/>
      <c r="LWA153" s="17"/>
      <c r="LWB153" s="17"/>
      <c r="LWC153" s="17"/>
      <c r="LWD153" s="17"/>
      <c r="LWE153" s="17"/>
      <c r="LWF153" s="17"/>
      <c r="LWG153" s="17"/>
      <c r="LWH153" s="17"/>
      <c r="LWI153" s="17"/>
      <c r="LWJ153" s="17"/>
      <c r="LWK153" s="17"/>
      <c r="LWL153" s="17"/>
      <c r="LWM153" s="17"/>
      <c r="LWN153" s="17"/>
      <c r="LWO153" s="17"/>
      <c r="LWP153" s="17"/>
      <c r="LWQ153" s="17"/>
      <c r="LWR153" s="17"/>
      <c r="LWS153" s="17"/>
      <c r="LWT153" s="17"/>
      <c r="LWU153" s="17"/>
      <c r="LWV153" s="17"/>
      <c r="LWW153" s="17"/>
      <c r="LWX153" s="17"/>
      <c r="LWY153" s="17"/>
      <c r="LWZ153" s="17"/>
      <c r="LXA153" s="17"/>
      <c r="LXB153" s="17"/>
      <c r="LXC153" s="17"/>
      <c r="LXD153" s="17"/>
      <c r="LXE153" s="17"/>
      <c r="LXF153" s="17"/>
      <c r="LXG153" s="17"/>
      <c r="LXH153" s="17"/>
      <c r="LXI153" s="17"/>
      <c r="LXJ153" s="17"/>
      <c r="LXK153" s="17"/>
      <c r="LXL153" s="17"/>
      <c r="LXM153" s="17"/>
      <c r="LXN153" s="17"/>
      <c r="LXO153" s="17"/>
      <c r="LXP153" s="17"/>
      <c r="LXQ153" s="17"/>
      <c r="LXR153" s="17"/>
      <c r="LXS153" s="17"/>
      <c r="LXT153" s="17"/>
      <c r="LXU153" s="17"/>
      <c r="LXV153" s="17"/>
      <c r="LXW153" s="17"/>
      <c r="LXX153" s="17"/>
      <c r="LXY153" s="17"/>
      <c r="LXZ153" s="17"/>
      <c r="LYA153" s="17"/>
      <c r="LYB153" s="17"/>
      <c r="LYC153" s="17"/>
      <c r="LYD153" s="17"/>
      <c r="LYE153" s="17"/>
      <c r="LYF153" s="17"/>
      <c r="LYG153" s="17"/>
      <c r="LYH153" s="17"/>
      <c r="LYI153" s="17"/>
      <c r="LYJ153" s="17"/>
      <c r="LYK153" s="17"/>
      <c r="LYL153" s="17"/>
      <c r="LYM153" s="17"/>
      <c r="LYN153" s="17"/>
      <c r="LYO153" s="17"/>
      <c r="LYP153" s="17"/>
      <c r="LYQ153" s="17"/>
      <c r="LYR153" s="17"/>
      <c r="LYS153" s="17"/>
      <c r="LYT153" s="17"/>
      <c r="LYU153" s="17"/>
      <c r="LYV153" s="17"/>
      <c r="LYW153" s="17"/>
      <c r="LYX153" s="17"/>
      <c r="LYY153" s="17"/>
      <c r="LYZ153" s="17"/>
      <c r="LZA153" s="17"/>
      <c r="LZB153" s="17"/>
      <c r="LZC153" s="17"/>
      <c r="LZD153" s="17"/>
      <c r="LZE153" s="17"/>
      <c r="LZF153" s="17"/>
      <c r="LZG153" s="17"/>
      <c r="LZH153" s="17"/>
      <c r="LZI153" s="17"/>
      <c r="LZJ153" s="17"/>
      <c r="LZK153" s="17"/>
      <c r="LZL153" s="17"/>
      <c r="LZM153" s="17"/>
      <c r="LZN153" s="17"/>
      <c r="LZO153" s="17"/>
      <c r="LZP153" s="17"/>
      <c r="LZQ153" s="17"/>
      <c r="LZR153" s="17"/>
      <c r="LZS153" s="17"/>
      <c r="LZT153" s="17"/>
      <c r="LZU153" s="17"/>
      <c r="LZV153" s="17"/>
      <c r="LZW153" s="17"/>
      <c r="LZX153" s="17"/>
      <c r="LZY153" s="17"/>
      <c r="LZZ153" s="17"/>
      <c r="MAA153" s="17"/>
      <c r="MAB153" s="17"/>
      <c r="MAC153" s="17"/>
      <c r="MAD153" s="17"/>
      <c r="MAE153" s="17"/>
      <c r="MAF153" s="17"/>
      <c r="MAG153" s="17"/>
      <c r="MAH153" s="17"/>
      <c r="MAI153" s="17"/>
      <c r="MAJ153" s="17"/>
      <c r="MAK153" s="17"/>
      <c r="MAL153" s="17"/>
      <c r="MAM153" s="17"/>
      <c r="MAN153" s="17"/>
      <c r="MAO153" s="17"/>
      <c r="MAP153" s="17"/>
      <c r="MAQ153" s="17"/>
      <c r="MAR153" s="17"/>
      <c r="MAS153" s="17"/>
      <c r="MAT153" s="17"/>
      <c r="MAU153" s="17"/>
      <c r="MAV153" s="17"/>
      <c r="MAW153" s="17"/>
      <c r="MAX153" s="17"/>
      <c r="MAY153" s="17"/>
      <c r="MAZ153" s="17"/>
      <c r="MBA153" s="17"/>
      <c r="MBB153" s="17"/>
      <c r="MBC153" s="17"/>
      <c r="MBD153" s="17"/>
      <c r="MBE153" s="17"/>
      <c r="MBF153" s="17"/>
      <c r="MBG153" s="17"/>
      <c r="MBH153" s="17"/>
      <c r="MBI153" s="17"/>
      <c r="MBJ153" s="17"/>
      <c r="MBK153" s="17"/>
      <c r="MBL153" s="17"/>
      <c r="MBM153" s="17"/>
      <c r="MBN153" s="17"/>
      <c r="MBO153" s="17"/>
      <c r="MBP153" s="17"/>
      <c r="MBQ153" s="17"/>
      <c r="MBR153" s="17"/>
      <c r="MBS153" s="17"/>
      <c r="MBT153" s="17"/>
      <c r="MBU153" s="17"/>
      <c r="MBV153" s="17"/>
      <c r="MBW153" s="17"/>
      <c r="MBX153" s="17"/>
      <c r="MBY153" s="17"/>
      <c r="MBZ153" s="17"/>
      <c r="MCA153" s="17"/>
      <c r="MCB153" s="17"/>
      <c r="MCC153" s="17"/>
      <c r="MCD153" s="17"/>
      <c r="MCE153" s="17"/>
      <c r="MCF153" s="17"/>
      <c r="MCG153" s="17"/>
      <c r="MCH153" s="17"/>
      <c r="MCI153" s="17"/>
      <c r="MCJ153" s="17"/>
      <c r="MCK153" s="17"/>
      <c r="MCL153" s="17"/>
      <c r="MCM153" s="17"/>
      <c r="MCN153" s="17"/>
      <c r="MCO153" s="17"/>
      <c r="MCP153" s="17"/>
      <c r="MCQ153" s="17"/>
      <c r="MCR153" s="17"/>
      <c r="MCS153" s="17"/>
      <c r="MCT153" s="17"/>
      <c r="MCU153" s="17"/>
      <c r="MCV153" s="17"/>
      <c r="MCW153" s="17"/>
      <c r="MCX153" s="17"/>
      <c r="MCY153" s="17"/>
      <c r="MCZ153" s="17"/>
      <c r="MDA153" s="17"/>
      <c r="MDB153" s="17"/>
      <c r="MDC153" s="17"/>
      <c r="MDD153" s="17"/>
      <c r="MDE153" s="17"/>
      <c r="MDF153" s="17"/>
      <c r="MDG153" s="17"/>
      <c r="MDH153" s="17"/>
      <c r="MDI153" s="17"/>
      <c r="MDJ153" s="17"/>
      <c r="MDK153" s="17"/>
      <c r="MDL153" s="17"/>
      <c r="MDM153" s="17"/>
      <c r="MDN153" s="17"/>
      <c r="MDO153" s="17"/>
      <c r="MDP153" s="17"/>
      <c r="MDQ153" s="17"/>
      <c r="MDR153" s="17"/>
      <c r="MDS153" s="17"/>
      <c r="MDT153" s="17"/>
      <c r="MDU153" s="17"/>
      <c r="MDV153" s="17"/>
      <c r="MDW153" s="17"/>
      <c r="MDX153" s="17"/>
      <c r="MDY153" s="17"/>
      <c r="MDZ153" s="17"/>
      <c r="MEA153" s="17"/>
      <c r="MEB153" s="17"/>
      <c r="MEC153" s="17"/>
      <c r="MED153" s="17"/>
      <c r="MEE153" s="17"/>
      <c r="MEF153" s="17"/>
      <c r="MEG153" s="17"/>
      <c r="MEH153" s="17"/>
      <c r="MEI153" s="17"/>
      <c r="MEJ153" s="17"/>
      <c r="MEK153" s="17"/>
      <c r="MEL153" s="17"/>
      <c r="MEM153" s="17"/>
      <c r="MEN153" s="17"/>
      <c r="MEO153" s="17"/>
      <c r="MEP153" s="17"/>
      <c r="MEQ153" s="17"/>
      <c r="MER153" s="17"/>
      <c r="MES153" s="17"/>
      <c r="MET153" s="17"/>
      <c r="MEU153" s="17"/>
      <c r="MEV153" s="17"/>
      <c r="MEW153" s="17"/>
      <c r="MEX153" s="17"/>
      <c r="MEY153" s="17"/>
      <c r="MEZ153" s="17"/>
      <c r="MFA153" s="17"/>
      <c r="MFB153" s="17"/>
      <c r="MFC153" s="17"/>
      <c r="MFD153" s="17"/>
      <c r="MFE153" s="17"/>
      <c r="MFF153" s="17"/>
      <c r="MFG153" s="17"/>
      <c r="MFH153" s="17"/>
      <c r="MFI153" s="17"/>
      <c r="MFJ153" s="17"/>
      <c r="MFK153" s="17"/>
      <c r="MFL153" s="17"/>
      <c r="MFM153" s="17"/>
      <c r="MFN153" s="17"/>
      <c r="MFO153" s="17"/>
      <c r="MFP153" s="17"/>
      <c r="MFQ153" s="17"/>
      <c r="MFR153" s="17"/>
      <c r="MFS153" s="17"/>
      <c r="MFT153" s="17"/>
      <c r="MFU153" s="17"/>
      <c r="MFV153" s="17"/>
      <c r="MFW153" s="17"/>
      <c r="MFX153" s="17"/>
      <c r="MFY153" s="17"/>
      <c r="MFZ153" s="17"/>
      <c r="MGA153" s="17"/>
      <c r="MGB153" s="17"/>
      <c r="MGC153" s="17"/>
      <c r="MGD153" s="17"/>
      <c r="MGE153" s="17"/>
      <c r="MGF153" s="17"/>
      <c r="MGG153" s="17"/>
      <c r="MGH153" s="17"/>
      <c r="MGI153" s="17"/>
      <c r="MGJ153" s="17"/>
      <c r="MGK153" s="17"/>
      <c r="MGL153" s="17"/>
      <c r="MGM153" s="17"/>
      <c r="MGN153" s="17"/>
      <c r="MGO153" s="17"/>
      <c r="MGP153" s="17"/>
      <c r="MGQ153" s="17"/>
      <c r="MGR153" s="17"/>
      <c r="MGS153" s="17"/>
      <c r="MGT153" s="17"/>
      <c r="MGU153" s="17"/>
      <c r="MGV153" s="17"/>
      <c r="MGW153" s="17"/>
      <c r="MGX153" s="17"/>
      <c r="MGY153" s="17"/>
      <c r="MGZ153" s="17"/>
      <c r="MHA153" s="17"/>
      <c r="MHB153" s="17"/>
      <c r="MHC153" s="17"/>
      <c r="MHD153" s="17"/>
      <c r="MHE153" s="17"/>
      <c r="MHF153" s="17"/>
      <c r="MHG153" s="17"/>
      <c r="MHH153" s="17"/>
      <c r="MHI153" s="17"/>
      <c r="MHJ153" s="17"/>
      <c r="MHK153" s="17"/>
      <c r="MHL153" s="17"/>
      <c r="MHM153" s="17"/>
      <c r="MHN153" s="17"/>
      <c r="MHO153" s="17"/>
      <c r="MHP153" s="17"/>
      <c r="MHQ153" s="17"/>
      <c r="MHR153" s="17"/>
      <c r="MHS153" s="17"/>
      <c r="MHT153" s="17"/>
      <c r="MHU153" s="17"/>
      <c r="MHV153" s="17"/>
      <c r="MHW153" s="17"/>
      <c r="MHX153" s="17"/>
      <c r="MHY153" s="17"/>
      <c r="MHZ153" s="17"/>
      <c r="MIA153" s="17"/>
      <c r="MIB153" s="17"/>
      <c r="MIC153" s="17"/>
      <c r="MID153" s="17"/>
      <c r="MIE153" s="17"/>
      <c r="MIF153" s="17"/>
      <c r="MIG153" s="17"/>
      <c r="MIH153" s="17"/>
      <c r="MII153" s="17"/>
      <c r="MIJ153" s="17"/>
      <c r="MIK153" s="17"/>
      <c r="MIL153" s="17"/>
      <c r="MIM153" s="17"/>
      <c r="MIN153" s="17"/>
      <c r="MIO153" s="17"/>
      <c r="MIP153" s="17"/>
      <c r="MIQ153" s="17"/>
      <c r="MIR153" s="17"/>
      <c r="MIS153" s="17"/>
      <c r="MIT153" s="17"/>
      <c r="MIU153" s="17"/>
      <c r="MIV153" s="17"/>
      <c r="MIW153" s="17"/>
      <c r="MIX153" s="17"/>
      <c r="MIY153" s="17"/>
      <c r="MIZ153" s="17"/>
      <c r="MJA153" s="17"/>
      <c r="MJB153" s="17"/>
      <c r="MJC153" s="17"/>
      <c r="MJD153" s="17"/>
      <c r="MJE153" s="17"/>
      <c r="MJF153" s="17"/>
      <c r="MJG153" s="17"/>
      <c r="MJH153" s="17"/>
      <c r="MJI153" s="17"/>
      <c r="MJJ153" s="17"/>
      <c r="MJK153" s="17"/>
      <c r="MJL153" s="17"/>
      <c r="MJM153" s="17"/>
      <c r="MJN153" s="17"/>
      <c r="MJO153" s="17"/>
      <c r="MJP153" s="17"/>
      <c r="MJQ153" s="17"/>
      <c r="MJR153" s="17"/>
      <c r="MJS153" s="17"/>
      <c r="MJT153" s="17"/>
      <c r="MJU153" s="17"/>
      <c r="MJV153" s="17"/>
      <c r="MJW153" s="17"/>
      <c r="MJX153" s="17"/>
      <c r="MJY153" s="17"/>
      <c r="MJZ153" s="17"/>
      <c r="MKA153" s="17"/>
      <c r="MKB153" s="17"/>
      <c r="MKC153" s="17"/>
      <c r="MKD153" s="17"/>
      <c r="MKE153" s="17"/>
      <c r="MKF153" s="17"/>
      <c r="MKG153" s="17"/>
      <c r="MKH153" s="17"/>
      <c r="MKI153" s="17"/>
      <c r="MKJ153" s="17"/>
      <c r="MKK153" s="17"/>
      <c r="MKL153" s="17"/>
      <c r="MKM153" s="17"/>
      <c r="MKN153" s="17"/>
      <c r="MKO153" s="17"/>
      <c r="MKP153" s="17"/>
      <c r="MKQ153" s="17"/>
      <c r="MKR153" s="17"/>
      <c r="MKS153" s="17"/>
      <c r="MKT153" s="17"/>
      <c r="MKU153" s="17"/>
      <c r="MKV153" s="17"/>
      <c r="MKW153" s="17"/>
      <c r="MKX153" s="17"/>
      <c r="MKY153" s="17"/>
      <c r="MKZ153" s="17"/>
      <c r="MLA153" s="17"/>
      <c r="MLB153" s="17"/>
      <c r="MLC153" s="17"/>
      <c r="MLD153" s="17"/>
      <c r="MLE153" s="17"/>
      <c r="MLF153" s="17"/>
      <c r="MLG153" s="17"/>
      <c r="MLH153" s="17"/>
      <c r="MLI153" s="17"/>
      <c r="MLJ153" s="17"/>
      <c r="MLK153" s="17"/>
      <c r="MLL153" s="17"/>
      <c r="MLM153" s="17"/>
      <c r="MLN153" s="17"/>
      <c r="MLO153" s="17"/>
      <c r="MLP153" s="17"/>
      <c r="MLQ153" s="17"/>
      <c r="MLR153" s="17"/>
      <c r="MLS153" s="17"/>
      <c r="MLT153" s="17"/>
      <c r="MLU153" s="17"/>
      <c r="MLV153" s="17"/>
      <c r="MLW153" s="17"/>
      <c r="MLX153" s="17"/>
      <c r="MLY153" s="17"/>
      <c r="MLZ153" s="17"/>
      <c r="MMA153" s="17"/>
      <c r="MMB153" s="17"/>
      <c r="MMC153" s="17"/>
      <c r="MMD153" s="17"/>
      <c r="MME153" s="17"/>
      <c r="MMF153" s="17"/>
      <c r="MMG153" s="17"/>
      <c r="MMH153" s="17"/>
      <c r="MMI153" s="17"/>
      <c r="MMJ153" s="17"/>
      <c r="MMK153" s="17"/>
      <c r="MML153" s="17"/>
      <c r="MMM153" s="17"/>
      <c r="MMN153" s="17"/>
      <c r="MMO153" s="17"/>
      <c r="MMP153" s="17"/>
      <c r="MMQ153" s="17"/>
      <c r="MMR153" s="17"/>
      <c r="MMS153" s="17"/>
      <c r="MMT153" s="17"/>
      <c r="MMU153" s="17"/>
      <c r="MMV153" s="17"/>
      <c r="MMW153" s="17"/>
      <c r="MMX153" s="17"/>
      <c r="MMY153" s="17"/>
      <c r="MMZ153" s="17"/>
      <c r="MNA153" s="17"/>
      <c r="MNB153" s="17"/>
      <c r="MNC153" s="17"/>
      <c r="MND153" s="17"/>
      <c r="MNE153" s="17"/>
      <c r="MNF153" s="17"/>
      <c r="MNG153" s="17"/>
      <c r="MNH153" s="17"/>
      <c r="MNI153" s="17"/>
      <c r="MNJ153" s="17"/>
      <c r="MNK153" s="17"/>
      <c r="MNL153" s="17"/>
      <c r="MNM153" s="17"/>
      <c r="MNN153" s="17"/>
      <c r="MNO153" s="17"/>
      <c r="MNP153" s="17"/>
      <c r="MNQ153" s="17"/>
      <c r="MNR153" s="17"/>
      <c r="MNS153" s="17"/>
      <c r="MNT153" s="17"/>
      <c r="MNU153" s="17"/>
      <c r="MNV153" s="17"/>
      <c r="MNW153" s="17"/>
      <c r="MNX153" s="17"/>
      <c r="MNY153" s="17"/>
      <c r="MNZ153" s="17"/>
      <c r="MOA153" s="17"/>
      <c r="MOB153" s="17"/>
      <c r="MOC153" s="17"/>
      <c r="MOD153" s="17"/>
      <c r="MOE153" s="17"/>
      <c r="MOF153" s="17"/>
      <c r="MOG153" s="17"/>
      <c r="MOH153" s="17"/>
      <c r="MOI153" s="17"/>
      <c r="MOJ153" s="17"/>
      <c r="MOK153" s="17"/>
      <c r="MOL153" s="17"/>
      <c r="MOM153" s="17"/>
      <c r="MON153" s="17"/>
      <c r="MOO153" s="17"/>
      <c r="MOP153" s="17"/>
      <c r="MOQ153" s="17"/>
      <c r="MOR153" s="17"/>
      <c r="MOS153" s="17"/>
      <c r="MOT153" s="17"/>
      <c r="MOU153" s="17"/>
      <c r="MOV153" s="17"/>
      <c r="MOW153" s="17"/>
      <c r="MOX153" s="17"/>
      <c r="MOY153" s="17"/>
      <c r="MOZ153" s="17"/>
      <c r="MPA153" s="17"/>
      <c r="MPB153" s="17"/>
      <c r="MPC153" s="17"/>
      <c r="MPD153" s="17"/>
      <c r="MPE153" s="17"/>
      <c r="MPF153" s="17"/>
      <c r="MPG153" s="17"/>
      <c r="MPH153" s="17"/>
      <c r="MPI153" s="17"/>
      <c r="MPJ153" s="17"/>
      <c r="MPK153" s="17"/>
      <c r="MPL153" s="17"/>
      <c r="MPM153" s="17"/>
      <c r="MPN153" s="17"/>
      <c r="MPO153" s="17"/>
      <c r="MPP153" s="17"/>
      <c r="MPQ153" s="17"/>
      <c r="MPR153" s="17"/>
      <c r="MPS153" s="17"/>
      <c r="MPT153" s="17"/>
      <c r="MPU153" s="17"/>
      <c r="MPV153" s="17"/>
      <c r="MPW153" s="17"/>
      <c r="MPX153" s="17"/>
      <c r="MPY153" s="17"/>
      <c r="MPZ153" s="17"/>
      <c r="MQA153" s="17"/>
      <c r="MQB153" s="17"/>
      <c r="MQC153" s="17"/>
      <c r="MQD153" s="17"/>
      <c r="MQE153" s="17"/>
      <c r="MQF153" s="17"/>
      <c r="MQG153" s="17"/>
      <c r="MQH153" s="17"/>
      <c r="MQI153" s="17"/>
      <c r="MQJ153" s="17"/>
      <c r="MQK153" s="17"/>
      <c r="MQL153" s="17"/>
      <c r="MQM153" s="17"/>
      <c r="MQN153" s="17"/>
      <c r="MQO153" s="17"/>
      <c r="MQP153" s="17"/>
      <c r="MQQ153" s="17"/>
      <c r="MQR153" s="17"/>
      <c r="MQS153" s="17"/>
      <c r="MQT153" s="17"/>
      <c r="MQU153" s="17"/>
      <c r="MQV153" s="17"/>
      <c r="MQW153" s="17"/>
      <c r="MQX153" s="17"/>
      <c r="MQY153" s="17"/>
      <c r="MQZ153" s="17"/>
      <c r="MRA153" s="17"/>
      <c r="MRB153" s="17"/>
      <c r="MRC153" s="17"/>
      <c r="MRD153" s="17"/>
      <c r="MRE153" s="17"/>
      <c r="MRF153" s="17"/>
      <c r="MRG153" s="17"/>
      <c r="MRH153" s="17"/>
      <c r="MRI153" s="17"/>
      <c r="MRJ153" s="17"/>
      <c r="MRK153" s="17"/>
      <c r="MRL153" s="17"/>
      <c r="MRM153" s="17"/>
      <c r="MRN153" s="17"/>
      <c r="MRO153" s="17"/>
      <c r="MRP153" s="17"/>
      <c r="MRQ153" s="17"/>
      <c r="MRR153" s="17"/>
      <c r="MRS153" s="17"/>
      <c r="MRT153" s="17"/>
      <c r="MRU153" s="17"/>
      <c r="MRV153" s="17"/>
      <c r="MRW153" s="17"/>
      <c r="MRX153" s="17"/>
      <c r="MRY153" s="17"/>
      <c r="MRZ153" s="17"/>
      <c r="MSA153" s="17"/>
      <c r="MSB153" s="17"/>
      <c r="MSC153" s="17"/>
      <c r="MSD153" s="17"/>
      <c r="MSE153" s="17"/>
      <c r="MSF153" s="17"/>
      <c r="MSG153" s="17"/>
      <c r="MSH153" s="17"/>
      <c r="MSI153" s="17"/>
      <c r="MSJ153" s="17"/>
      <c r="MSK153" s="17"/>
      <c r="MSL153" s="17"/>
      <c r="MSM153" s="17"/>
      <c r="MSN153" s="17"/>
      <c r="MSO153" s="17"/>
      <c r="MSP153" s="17"/>
      <c r="MSQ153" s="17"/>
      <c r="MSR153" s="17"/>
      <c r="MSS153" s="17"/>
      <c r="MST153" s="17"/>
      <c r="MSU153" s="17"/>
      <c r="MSV153" s="17"/>
      <c r="MSW153" s="17"/>
      <c r="MSX153" s="17"/>
      <c r="MSY153" s="17"/>
      <c r="MSZ153" s="17"/>
      <c r="MTA153" s="17"/>
      <c r="MTB153" s="17"/>
      <c r="MTC153" s="17"/>
      <c r="MTD153" s="17"/>
      <c r="MTE153" s="17"/>
      <c r="MTF153" s="17"/>
      <c r="MTG153" s="17"/>
      <c r="MTH153" s="17"/>
      <c r="MTI153" s="17"/>
      <c r="MTJ153" s="17"/>
      <c r="MTK153" s="17"/>
      <c r="MTL153" s="17"/>
      <c r="MTM153" s="17"/>
      <c r="MTN153" s="17"/>
      <c r="MTO153" s="17"/>
      <c r="MTP153" s="17"/>
      <c r="MTQ153" s="17"/>
      <c r="MTR153" s="17"/>
      <c r="MTS153" s="17"/>
      <c r="MTT153" s="17"/>
      <c r="MTU153" s="17"/>
      <c r="MTV153" s="17"/>
      <c r="MTW153" s="17"/>
      <c r="MTX153" s="17"/>
      <c r="MTY153" s="17"/>
      <c r="MTZ153" s="17"/>
      <c r="MUA153" s="17"/>
      <c r="MUB153" s="17"/>
      <c r="MUC153" s="17"/>
      <c r="MUD153" s="17"/>
      <c r="MUE153" s="17"/>
      <c r="MUF153" s="17"/>
      <c r="MUG153" s="17"/>
      <c r="MUH153" s="17"/>
      <c r="MUI153" s="17"/>
      <c r="MUJ153" s="17"/>
      <c r="MUK153" s="17"/>
      <c r="MUL153" s="17"/>
      <c r="MUM153" s="17"/>
      <c r="MUN153" s="17"/>
      <c r="MUO153" s="17"/>
      <c r="MUP153" s="17"/>
      <c r="MUQ153" s="17"/>
      <c r="MUR153" s="17"/>
      <c r="MUS153" s="17"/>
      <c r="MUT153" s="17"/>
      <c r="MUU153" s="17"/>
      <c r="MUV153" s="17"/>
      <c r="MUW153" s="17"/>
      <c r="MUX153" s="17"/>
      <c r="MUY153" s="17"/>
      <c r="MUZ153" s="17"/>
      <c r="MVA153" s="17"/>
      <c r="MVB153" s="17"/>
      <c r="MVC153" s="17"/>
      <c r="MVD153" s="17"/>
      <c r="MVE153" s="17"/>
      <c r="MVF153" s="17"/>
      <c r="MVG153" s="17"/>
      <c r="MVH153" s="17"/>
      <c r="MVI153" s="17"/>
      <c r="MVJ153" s="17"/>
      <c r="MVK153" s="17"/>
      <c r="MVL153" s="17"/>
      <c r="MVM153" s="17"/>
      <c r="MVN153" s="17"/>
      <c r="MVO153" s="17"/>
      <c r="MVP153" s="17"/>
      <c r="MVQ153" s="17"/>
      <c r="MVR153" s="17"/>
      <c r="MVS153" s="17"/>
      <c r="MVT153" s="17"/>
      <c r="MVU153" s="17"/>
      <c r="MVV153" s="17"/>
      <c r="MVW153" s="17"/>
      <c r="MVX153" s="17"/>
      <c r="MVY153" s="17"/>
      <c r="MVZ153" s="17"/>
      <c r="MWA153" s="17"/>
      <c r="MWB153" s="17"/>
      <c r="MWC153" s="17"/>
      <c r="MWD153" s="17"/>
      <c r="MWE153" s="17"/>
      <c r="MWF153" s="17"/>
      <c r="MWG153" s="17"/>
      <c r="MWH153" s="17"/>
      <c r="MWI153" s="17"/>
      <c r="MWJ153" s="17"/>
      <c r="MWK153" s="17"/>
      <c r="MWL153" s="17"/>
      <c r="MWM153" s="17"/>
      <c r="MWN153" s="17"/>
      <c r="MWO153" s="17"/>
      <c r="MWP153" s="17"/>
      <c r="MWQ153" s="17"/>
      <c r="MWR153" s="17"/>
      <c r="MWS153" s="17"/>
      <c r="MWT153" s="17"/>
      <c r="MWU153" s="17"/>
      <c r="MWV153" s="17"/>
      <c r="MWW153" s="17"/>
      <c r="MWX153" s="17"/>
      <c r="MWY153" s="17"/>
      <c r="MWZ153" s="17"/>
      <c r="MXA153" s="17"/>
      <c r="MXB153" s="17"/>
      <c r="MXC153" s="17"/>
      <c r="MXD153" s="17"/>
      <c r="MXE153" s="17"/>
      <c r="MXF153" s="17"/>
      <c r="MXG153" s="17"/>
      <c r="MXH153" s="17"/>
      <c r="MXI153" s="17"/>
      <c r="MXJ153" s="17"/>
      <c r="MXK153" s="17"/>
      <c r="MXL153" s="17"/>
      <c r="MXM153" s="17"/>
      <c r="MXN153" s="17"/>
      <c r="MXO153" s="17"/>
      <c r="MXP153" s="17"/>
      <c r="MXQ153" s="17"/>
      <c r="MXR153" s="17"/>
      <c r="MXS153" s="17"/>
      <c r="MXT153" s="17"/>
      <c r="MXU153" s="17"/>
      <c r="MXV153" s="17"/>
      <c r="MXW153" s="17"/>
      <c r="MXX153" s="17"/>
      <c r="MXY153" s="17"/>
      <c r="MXZ153" s="17"/>
      <c r="MYA153" s="17"/>
      <c r="MYB153" s="17"/>
      <c r="MYC153" s="17"/>
      <c r="MYD153" s="17"/>
      <c r="MYE153" s="17"/>
      <c r="MYF153" s="17"/>
      <c r="MYG153" s="17"/>
      <c r="MYH153" s="17"/>
      <c r="MYI153" s="17"/>
      <c r="MYJ153" s="17"/>
      <c r="MYK153" s="17"/>
      <c r="MYL153" s="17"/>
      <c r="MYM153" s="17"/>
      <c r="MYN153" s="17"/>
      <c r="MYO153" s="17"/>
      <c r="MYP153" s="17"/>
      <c r="MYQ153" s="17"/>
      <c r="MYR153" s="17"/>
      <c r="MYS153" s="17"/>
      <c r="MYT153" s="17"/>
      <c r="MYU153" s="17"/>
      <c r="MYV153" s="17"/>
      <c r="MYW153" s="17"/>
      <c r="MYX153" s="17"/>
      <c r="MYY153" s="17"/>
      <c r="MYZ153" s="17"/>
      <c r="MZA153" s="17"/>
      <c r="MZB153" s="17"/>
      <c r="MZC153" s="17"/>
      <c r="MZD153" s="17"/>
      <c r="MZE153" s="17"/>
      <c r="MZF153" s="17"/>
      <c r="MZG153" s="17"/>
      <c r="MZH153" s="17"/>
      <c r="MZI153" s="17"/>
      <c r="MZJ153" s="17"/>
      <c r="MZK153" s="17"/>
      <c r="MZL153" s="17"/>
      <c r="MZM153" s="17"/>
      <c r="MZN153" s="17"/>
      <c r="MZO153" s="17"/>
      <c r="MZP153" s="17"/>
      <c r="MZQ153" s="17"/>
      <c r="MZR153" s="17"/>
      <c r="MZS153" s="17"/>
      <c r="MZT153" s="17"/>
      <c r="MZU153" s="17"/>
      <c r="MZV153" s="17"/>
      <c r="MZW153" s="17"/>
      <c r="MZX153" s="17"/>
      <c r="MZY153" s="17"/>
      <c r="MZZ153" s="17"/>
      <c r="NAA153" s="17"/>
      <c r="NAB153" s="17"/>
      <c r="NAC153" s="17"/>
      <c r="NAD153" s="17"/>
      <c r="NAE153" s="17"/>
      <c r="NAF153" s="17"/>
      <c r="NAG153" s="17"/>
      <c r="NAH153" s="17"/>
      <c r="NAI153" s="17"/>
      <c r="NAJ153" s="17"/>
      <c r="NAK153" s="17"/>
      <c r="NAL153" s="17"/>
      <c r="NAM153" s="17"/>
      <c r="NAN153" s="17"/>
      <c r="NAO153" s="17"/>
      <c r="NAP153" s="17"/>
      <c r="NAQ153" s="17"/>
      <c r="NAR153" s="17"/>
      <c r="NAS153" s="17"/>
      <c r="NAT153" s="17"/>
      <c r="NAU153" s="17"/>
      <c r="NAV153" s="17"/>
      <c r="NAW153" s="17"/>
      <c r="NAX153" s="17"/>
      <c r="NAY153" s="17"/>
      <c r="NAZ153" s="17"/>
      <c r="NBA153" s="17"/>
      <c r="NBB153" s="17"/>
      <c r="NBC153" s="17"/>
      <c r="NBD153" s="17"/>
      <c r="NBE153" s="17"/>
      <c r="NBF153" s="17"/>
      <c r="NBG153" s="17"/>
      <c r="NBH153" s="17"/>
      <c r="NBI153" s="17"/>
      <c r="NBJ153" s="17"/>
      <c r="NBK153" s="17"/>
      <c r="NBL153" s="17"/>
      <c r="NBM153" s="17"/>
      <c r="NBN153" s="17"/>
      <c r="NBO153" s="17"/>
      <c r="NBP153" s="17"/>
      <c r="NBQ153" s="17"/>
      <c r="NBR153" s="17"/>
      <c r="NBS153" s="17"/>
      <c r="NBT153" s="17"/>
      <c r="NBU153" s="17"/>
      <c r="NBV153" s="17"/>
      <c r="NBW153" s="17"/>
      <c r="NBX153" s="17"/>
      <c r="NBY153" s="17"/>
      <c r="NBZ153" s="17"/>
      <c r="NCA153" s="17"/>
      <c r="NCB153" s="17"/>
      <c r="NCC153" s="17"/>
      <c r="NCD153" s="17"/>
      <c r="NCE153" s="17"/>
      <c r="NCF153" s="17"/>
      <c r="NCG153" s="17"/>
      <c r="NCH153" s="17"/>
      <c r="NCI153" s="17"/>
      <c r="NCJ153" s="17"/>
      <c r="NCK153" s="17"/>
      <c r="NCL153" s="17"/>
      <c r="NCM153" s="17"/>
      <c r="NCN153" s="17"/>
      <c r="NCO153" s="17"/>
      <c r="NCP153" s="17"/>
      <c r="NCQ153" s="17"/>
      <c r="NCR153" s="17"/>
      <c r="NCS153" s="17"/>
      <c r="NCT153" s="17"/>
      <c r="NCU153" s="17"/>
      <c r="NCV153" s="17"/>
      <c r="NCW153" s="17"/>
      <c r="NCX153" s="17"/>
      <c r="NCY153" s="17"/>
      <c r="NCZ153" s="17"/>
      <c r="NDA153" s="17"/>
      <c r="NDB153" s="17"/>
      <c r="NDC153" s="17"/>
      <c r="NDD153" s="17"/>
      <c r="NDE153" s="17"/>
      <c r="NDF153" s="17"/>
      <c r="NDG153" s="17"/>
      <c r="NDH153" s="17"/>
      <c r="NDI153" s="17"/>
      <c r="NDJ153" s="17"/>
      <c r="NDK153" s="17"/>
      <c r="NDL153" s="17"/>
      <c r="NDM153" s="17"/>
      <c r="NDN153" s="17"/>
      <c r="NDO153" s="17"/>
      <c r="NDP153" s="17"/>
      <c r="NDQ153" s="17"/>
      <c r="NDR153" s="17"/>
      <c r="NDS153" s="17"/>
      <c r="NDT153" s="17"/>
      <c r="NDU153" s="17"/>
      <c r="NDV153" s="17"/>
      <c r="NDW153" s="17"/>
      <c r="NDX153" s="17"/>
      <c r="NDY153" s="17"/>
      <c r="NDZ153" s="17"/>
      <c r="NEA153" s="17"/>
      <c r="NEB153" s="17"/>
      <c r="NEC153" s="17"/>
      <c r="NED153" s="17"/>
      <c r="NEE153" s="17"/>
      <c r="NEF153" s="17"/>
      <c r="NEG153" s="17"/>
      <c r="NEH153" s="17"/>
      <c r="NEI153" s="17"/>
      <c r="NEJ153" s="17"/>
      <c r="NEK153" s="17"/>
      <c r="NEL153" s="17"/>
      <c r="NEM153" s="17"/>
      <c r="NEN153" s="17"/>
      <c r="NEO153" s="17"/>
      <c r="NEP153" s="17"/>
      <c r="NEQ153" s="17"/>
      <c r="NER153" s="17"/>
      <c r="NES153" s="17"/>
      <c r="NET153" s="17"/>
      <c r="NEU153" s="17"/>
      <c r="NEV153" s="17"/>
      <c r="NEW153" s="17"/>
      <c r="NEX153" s="17"/>
      <c r="NEY153" s="17"/>
      <c r="NEZ153" s="17"/>
      <c r="NFA153" s="17"/>
      <c r="NFB153" s="17"/>
      <c r="NFC153" s="17"/>
      <c r="NFD153" s="17"/>
      <c r="NFE153" s="17"/>
      <c r="NFF153" s="17"/>
      <c r="NFG153" s="17"/>
      <c r="NFH153" s="17"/>
      <c r="NFI153" s="17"/>
      <c r="NFJ153" s="17"/>
      <c r="NFK153" s="17"/>
      <c r="NFL153" s="17"/>
      <c r="NFM153" s="17"/>
      <c r="NFN153" s="17"/>
      <c r="NFO153" s="17"/>
      <c r="NFP153" s="17"/>
      <c r="NFQ153" s="17"/>
      <c r="NFR153" s="17"/>
      <c r="NFS153" s="17"/>
      <c r="NFT153" s="17"/>
      <c r="NFU153" s="17"/>
      <c r="NFV153" s="17"/>
      <c r="NFW153" s="17"/>
      <c r="NFX153" s="17"/>
      <c r="NFY153" s="17"/>
      <c r="NFZ153" s="17"/>
      <c r="NGA153" s="17"/>
      <c r="NGB153" s="17"/>
      <c r="NGC153" s="17"/>
      <c r="NGD153" s="17"/>
      <c r="NGE153" s="17"/>
      <c r="NGF153" s="17"/>
      <c r="NGG153" s="17"/>
      <c r="NGH153" s="17"/>
      <c r="NGI153" s="17"/>
      <c r="NGJ153" s="17"/>
      <c r="NGK153" s="17"/>
      <c r="NGL153" s="17"/>
      <c r="NGM153" s="17"/>
      <c r="NGN153" s="17"/>
      <c r="NGO153" s="17"/>
      <c r="NGP153" s="17"/>
      <c r="NGQ153" s="17"/>
      <c r="NGR153" s="17"/>
      <c r="NGS153" s="17"/>
      <c r="NGT153" s="17"/>
      <c r="NGU153" s="17"/>
      <c r="NGV153" s="17"/>
      <c r="NGW153" s="17"/>
      <c r="NGX153" s="17"/>
      <c r="NGY153" s="17"/>
      <c r="NGZ153" s="17"/>
      <c r="NHA153" s="17"/>
      <c r="NHB153" s="17"/>
      <c r="NHC153" s="17"/>
      <c r="NHD153" s="17"/>
      <c r="NHE153" s="17"/>
      <c r="NHF153" s="17"/>
      <c r="NHG153" s="17"/>
      <c r="NHH153" s="17"/>
      <c r="NHI153" s="17"/>
      <c r="NHJ153" s="17"/>
      <c r="NHK153" s="17"/>
      <c r="NHL153" s="17"/>
      <c r="NHM153" s="17"/>
      <c r="NHN153" s="17"/>
      <c r="NHO153" s="17"/>
      <c r="NHP153" s="17"/>
      <c r="NHQ153" s="17"/>
      <c r="NHR153" s="17"/>
      <c r="NHS153" s="17"/>
      <c r="NHT153" s="17"/>
      <c r="NHU153" s="17"/>
      <c r="NHV153" s="17"/>
      <c r="NHW153" s="17"/>
      <c r="NHX153" s="17"/>
      <c r="NHY153" s="17"/>
      <c r="NHZ153" s="17"/>
      <c r="NIA153" s="17"/>
      <c r="NIB153" s="17"/>
      <c r="NIC153" s="17"/>
      <c r="NID153" s="17"/>
      <c r="NIE153" s="17"/>
      <c r="NIF153" s="17"/>
      <c r="NIG153" s="17"/>
      <c r="NIH153" s="17"/>
      <c r="NII153" s="17"/>
      <c r="NIJ153" s="17"/>
      <c r="NIK153" s="17"/>
      <c r="NIL153" s="17"/>
      <c r="NIM153" s="17"/>
      <c r="NIN153" s="17"/>
      <c r="NIO153" s="17"/>
      <c r="NIP153" s="17"/>
      <c r="NIQ153" s="17"/>
      <c r="NIR153" s="17"/>
      <c r="NIS153" s="17"/>
      <c r="NIT153" s="17"/>
      <c r="NIU153" s="17"/>
      <c r="NIV153" s="17"/>
      <c r="NIW153" s="17"/>
      <c r="NIX153" s="17"/>
      <c r="NIY153" s="17"/>
      <c r="NIZ153" s="17"/>
      <c r="NJA153" s="17"/>
      <c r="NJB153" s="17"/>
      <c r="NJC153" s="17"/>
      <c r="NJD153" s="17"/>
      <c r="NJE153" s="17"/>
      <c r="NJF153" s="17"/>
      <c r="NJG153" s="17"/>
      <c r="NJH153" s="17"/>
      <c r="NJI153" s="17"/>
      <c r="NJJ153" s="17"/>
      <c r="NJK153" s="17"/>
      <c r="NJL153" s="17"/>
      <c r="NJM153" s="17"/>
      <c r="NJN153" s="17"/>
      <c r="NJO153" s="17"/>
      <c r="NJP153" s="17"/>
      <c r="NJQ153" s="17"/>
      <c r="NJR153" s="17"/>
      <c r="NJS153" s="17"/>
      <c r="NJT153" s="17"/>
      <c r="NJU153" s="17"/>
      <c r="NJV153" s="17"/>
      <c r="NJW153" s="17"/>
      <c r="NJX153" s="17"/>
      <c r="NJY153" s="17"/>
      <c r="NJZ153" s="17"/>
      <c r="NKA153" s="17"/>
      <c r="NKB153" s="17"/>
      <c r="NKC153" s="17"/>
      <c r="NKD153" s="17"/>
      <c r="NKE153" s="17"/>
      <c r="NKF153" s="17"/>
      <c r="NKG153" s="17"/>
      <c r="NKH153" s="17"/>
      <c r="NKI153" s="17"/>
      <c r="NKJ153" s="17"/>
      <c r="NKK153" s="17"/>
      <c r="NKL153" s="17"/>
      <c r="NKM153" s="17"/>
      <c r="NKN153" s="17"/>
      <c r="NKO153" s="17"/>
      <c r="NKP153" s="17"/>
      <c r="NKQ153" s="17"/>
      <c r="NKR153" s="17"/>
      <c r="NKS153" s="17"/>
      <c r="NKT153" s="17"/>
      <c r="NKU153" s="17"/>
      <c r="NKV153" s="17"/>
      <c r="NKW153" s="17"/>
      <c r="NKX153" s="17"/>
      <c r="NKY153" s="17"/>
      <c r="NKZ153" s="17"/>
      <c r="NLA153" s="17"/>
      <c r="NLB153" s="17"/>
      <c r="NLC153" s="17"/>
      <c r="NLD153" s="17"/>
      <c r="NLE153" s="17"/>
      <c r="NLF153" s="17"/>
      <c r="NLG153" s="17"/>
      <c r="NLH153" s="17"/>
      <c r="NLI153" s="17"/>
      <c r="NLJ153" s="17"/>
      <c r="NLK153" s="17"/>
      <c r="NLL153" s="17"/>
      <c r="NLM153" s="17"/>
      <c r="NLN153" s="17"/>
      <c r="NLO153" s="17"/>
      <c r="NLP153" s="17"/>
      <c r="NLQ153" s="17"/>
      <c r="NLR153" s="17"/>
      <c r="NLS153" s="17"/>
      <c r="NLT153" s="17"/>
      <c r="NLU153" s="17"/>
      <c r="NLV153" s="17"/>
      <c r="NLW153" s="17"/>
      <c r="NLX153" s="17"/>
      <c r="NLY153" s="17"/>
      <c r="NLZ153" s="17"/>
      <c r="NMA153" s="17"/>
      <c r="NMB153" s="17"/>
      <c r="NMC153" s="17"/>
      <c r="NMD153" s="17"/>
      <c r="NME153" s="17"/>
      <c r="NMF153" s="17"/>
      <c r="NMG153" s="17"/>
      <c r="NMH153" s="17"/>
      <c r="NMI153" s="17"/>
      <c r="NMJ153" s="17"/>
      <c r="NMK153" s="17"/>
      <c r="NML153" s="17"/>
      <c r="NMM153" s="17"/>
      <c r="NMN153" s="17"/>
      <c r="NMO153" s="17"/>
      <c r="NMP153" s="17"/>
      <c r="NMQ153" s="17"/>
      <c r="NMR153" s="17"/>
      <c r="NMS153" s="17"/>
      <c r="NMT153" s="17"/>
      <c r="NMU153" s="17"/>
      <c r="NMV153" s="17"/>
      <c r="NMW153" s="17"/>
      <c r="NMX153" s="17"/>
      <c r="NMY153" s="17"/>
      <c r="NMZ153" s="17"/>
      <c r="NNA153" s="17"/>
      <c r="NNB153" s="17"/>
      <c r="NNC153" s="17"/>
      <c r="NND153" s="17"/>
      <c r="NNE153" s="17"/>
      <c r="NNF153" s="17"/>
      <c r="NNG153" s="17"/>
      <c r="NNH153" s="17"/>
      <c r="NNI153" s="17"/>
      <c r="NNJ153" s="17"/>
      <c r="NNK153" s="17"/>
      <c r="NNL153" s="17"/>
      <c r="NNM153" s="17"/>
      <c r="NNN153" s="17"/>
      <c r="NNO153" s="17"/>
      <c r="NNP153" s="17"/>
      <c r="NNQ153" s="17"/>
      <c r="NNR153" s="17"/>
      <c r="NNS153" s="17"/>
      <c r="NNT153" s="17"/>
      <c r="NNU153" s="17"/>
      <c r="NNV153" s="17"/>
      <c r="NNW153" s="17"/>
      <c r="NNX153" s="17"/>
      <c r="NNY153" s="17"/>
      <c r="NNZ153" s="17"/>
      <c r="NOA153" s="17"/>
      <c r="NOB153" s="17"/>
      <c r="NOC153" s="17"/>
      <c r="NOD153" s="17"/>
      <c r="NOE153" s="17"/>
      <c r="NOF153" s="17"/>
      <c r="NOG153" s="17"/>
      <c r="NOH153" s="17"/>
      <c r="NOI153" s="17"/>
      <c r="NOJ153" s="17"/>
      <c r="NOK153" s="17"/>
      <c r="NOL153" s="17"/>
      <c r="NOM153" s="17"/>
      <c r="NON153" s="17"/>
      <c r="NOO153" s="17"/>
      <c r="NOP153" s="17"/>
      <c r="NOQ153" s="17"/>
      <c r="NOR153" s="17"/>
      <c r="NOS153" s="17"/>
      <c r="NOT153" s="17"/>
      <c r="NOU153" s="17"/>
      <c r="NOV153" s="17"/>
      <c r="NOW153" s="17"/>
      <c r="NOX153" s="17"/>
      <c r="NOY153" s="17"/>
      <c r="NOZ153" s="17"/>
      <c r="NPA153" s="17"/>
      <c r="NPB153" s="17"/>
      <c r="NPC153" s="17"/>
      <c r="NPD153" s="17"/>
      <c r="NPE153" s="17"/>
      <c r="NPF153" s="17"/>
      <c r="NPG153" s="17"/>
      <c r="NPH153" s="17"/>
      <c r="NPI153" s="17"/>
      <c r="NPJ153" s="17"/>
      <c r="NPK153" s="17"/>
      <c r="NPL153" s="17"/>
      <c r="NPM153" s="17"/>
      <c r="NPN153" s="17"/>
      <c r="NPO153" s="17"/>
      <c r="NPP153" s="17"/>
      <c r="NPQ153" s="17"/>
      <c r="NPR153" s="17"/>
      <c r="NPS153" s="17"/>
      <c r="NPT153" s="17"/>
      <c r="NPU153" s="17"/>
      <c r="NPV153" s="17"/>
      <c r="NPW153" s="17"/>
      <c r="NPX153" s="17"/>
      <c r="NPY153" s="17"/>
      <c r="NPZ153" s="17"/>
      <c r="NQA153" s="17"/>
      <c r="NQB153" s="17"/>
      <c r="NQC153" s="17"/>
      <c r="NQD153" s="17"/>
      <c r="NQE153" s="17"/>
      <c r="NQF153" s="17"/>
      <c r="NQG153" s="17"/>
      <c r="NQH153" s="17"/>
      <c r="NQI153" s="17"/>
      <c r="NQJ153" s="17"/>
      <c r="NQK153" s="17"/>
      <c r="NQL153" s="17"/>
      <c r="NQM153" s="17"/>
      <c r="NQN153" s="17"/>
      <c r="NQO153" s="17"/>
      <c r="NQP153" s="17"/>
      <c r="NQQ153" s="17"/>
      <c r="NQR153" s="17"/>
      <c r="NQS153" s="17"/>
      <c r="NQT153" s="17"/>
      <c r="NQU153" s="17"/>
      <c r="NQV153" s="17"/>
      <c r="NQW153" s="17"/>
      <c r="NQX153" s="17"/>
      <c r="NQY153" s="17"/>
      <c r="NQZ153" s="17"/>
      <c r="NRA153" s="17"/>
      <c r="NRB153" s="17"/>
      <c r="NRC153" s="17"/>
      <c r="NRD153" s="17"/>
      <c r="NRE153" s="17"/>
      <c r="NRF153" s="17"/>
      <c r="NRG153" s="17"/>
      <c r="NRH153" s="17"/>
      <c r="NRI153" s="17"/>
      <c r="NRJ153" s="17"/>
      <c r="NRK153" s="17"/>
      <c r="NRL153" s="17"/>
      <c r="NRM153" s="17"/>
      <c r="NRN153" s="17"/>
      <c r="NRO153" s="17"/>
      <c r="NRP153" s="17"/>
      <c r="NRQ153" s="17"/>
      <c r="NRR153" s="17"/>
      <c r="NRS153" s="17"/>
      <c r="NRT153" s="17"/>
      <c r="NRU153" s="17"/>
      <c r="NRV153" s="17"/>
      <c r="NRW153" s="17"/>
      <c r="NRX153" s="17"/>
      <c r="NRY153" s="17"/>
      <c r="NRZ153" s="17"/>
      <c r="NSA153" s="17"/>
      <c r="NSB153" s="17"/>
      <c r="NSC153" s="17"/>
      <c r="NSD153" s="17"/>
      <c r="NSE153" s="17"/>
      <c r="NSF153" s="17"/>
      <c r="NSG153" s="17"/>
      <c r="NSH153" s="17"/>
      <c r="NSI153" s="17"/>
      <c r="NSJ153" s="17"/>
      <c r="NSK153" s="17"/>
      <c r="NSL153" s="17"/>
      <c r="NSM153" s="17"/>
      <c r="NSN153" s="17"/>
      <c r="NSO153" s="17"/>
      <c r="NSP153" s="17"/>
      <c r="NSQ153" s="17"/>
      <c r="NSR153" s="17"/>
      <c r="NSS153" s="17"/>
      <c r="NST153" s="17"/>
      <c r="NSU153" s="17"/>
      <c r="NSV153" s="17"/>
      <c r="NSW153" s="17"/>
      <c r="NSX153" s="17"/>
      <c r="NSY153" s="17"/>
      <c r="NSZ153" s="17"/>
      <c r="NTA153" s="17"/>
      <c r="NTB153" s="17"/>
      <c r="NTC153" s="17"/>
      <c r="NTD153" s="17"/>
      <c r="NTE153" s="17"/>
      <c r="NTF153" s="17"/>
      <c r="NTG153" s="17"/>
      <c r="NTH153" s="17"/>
      <c r="NTI153" s="17"/>
      <c r="NTJ153" s="17"/>
      <c r="NTK153" s="17"/>
      <c r="NTL153" s="17"/>
      <c r="NTM153" s="17"/>
      <c r="NTN153" s="17"/>
      <c r="NTO153" s="17"/>
      <c r="NTP153" s="17"/>
      <c r="NTQ153" s="17"/>
      <c r="NTR153" s="17"/>
      <c r="NTS153" s="17"/>
      <c r="NTT153" s="17"/>
      <c r="NTU153" s="17"/>
      <c r="NTV153" s="17"/>
      <c r="NTW153" s="17"/>
      <c r="NTX153" s="17"/>
      <c r="NTY153" s="17"/>
      <c r="NTZ153" s="17"/>
      <c r="NUA153" s="17"/>
      <c r="NUB153" s="17"/>
      <c r="NUC153" s="17"/>
      <c r="NUD153" s="17"/>
      <c r="NUE153" s="17"/>
      <c r="NUF153" s="17"/>
      <c r="NUG153" s="17"/>
      <c r="NUH153" s="17"/>
      <c r="NUI153" s="17"/>
      <c r="NUJ153" s="17"/>
      <c r="NUK153" s="17"/>
      <c r="NUL153" s="17"/>
      <c r="NUM153" s="17"/>
      <c r="NUN153" s="17"/>
      <c r="NUO153" s="17"/>
      <c r="NUP153" s="17"/>
      <c r="NUQ153" s="17"/>
      <c r="NUR153" s="17"/>
      <c r="NUS153" s="17"/>
      <c r="NUT153" s="17"/>
      <c r="NUU153" s="17"/>
      <c r="NUV153" s="17"/>
      <c r="NUW153" s="17"/>
      <c r="NUX153" s="17"/>
      <c r="NUY153" s="17"/>
      <c r="NUZ153" s="17"/>
      <c r="NVA153" s="17"/>
      <c r="NVB153" s="17"/>
      <c r="NVC153" s="17"/>
      <c r="NVD153" s="17"/>
      <c r="NVE153" s="17"/>
      <c r="NVF153" s="17"/>
      <c r="NVG153" s="17"/>
      <c r="NVH153" s="17"/>
      <c r="NVI153" s="17"/>
      <c r="NVJ153" s="17"/>
      <c r="NVK153" s="17"/>
      <c r="NVL153" s="17"/>
      <c r="NVM153" s="17"/>
      <c r="NVN153" s="17"/>
      <c r="NVO153" s="17"/>
      <c r="NVP153" s="17"/>
      <c r="NVQ153" s="17"/>
      <c r="NVR153" s="17"/>
      <c r="NVS153" s="17"/>
      <c r="NVT153" s="17"/>
      <c r="NVU153" s="17"/>
      <c r="NVV153" s="17"/>
      <c r="NVW153" s="17"/>
      <c r="NVX153" s="17"/>
      <c r="NVY153" s="17"/>
      <c r="NVZ153" s="17"/>
      <c r="NWA153" s="17"/>
      <c r="NWB153" s="17"/>
      <c r="NWC153" s="17"/>
      <c r="NWD153" s="17"/>
      <c r="NWE153" s="17"/>
      <c r="NWF153" s="17"/>
      <c r="NWG153" s="17"/>
      <c r="NWH153" s="17"/>
      <c r="NWI153" s="17"/>
      <c r="NWJ153" s="17"/>
      <c r="NWK153" s="17"/>
      <c r="NWL153" s="17"/>
      <c r="NWM153" s="17"/>
      <c r="NWN153" s="17"/>
      <c r="NWO153" s="17"/>
      <c r="NWP153" s="17"/>
      <c r="NWQ153" s="17"/>
      <c r="NWR153" s="17"/>
      <c r="NWS153" s="17"/>
      <c r="NWT153" s="17"/>
      <c r="NWU153" s="17"/>
      <c r="NWV153" s="17"/>
      <c r="NWW153" s="17"/>
      <c r="NWX153" s="17"/>
      <c r="NWY153" s="17"/>
      <c r="NWZ153" s="17"/>
      <c r="NXA153" s="17"/>
      <c r="NXB153" s="17"/>
      <c r="NXC153" s="17"/>
      <c r="NXD153" s="17"/>
      <c r="NXE153" s="17"/>
      <c r="NXF153" s="17"/>
      <c r="NXG153" s="17"/>
      <c r="NXH153" s="17"/>
      <c r="NXI153" s="17"/>
      <c r="NXJ153" s="17"/>
      <c r="NXK153" s="17"/>
      <c r="NXL153" s="17"/>
      <c r="NXM153" s="17"/>
      <c r="NXN153" s="17"/>
      <c r="NXO153" s="17"/>
      <c r="NXP153" s="17"/>
      <c r="NXQ153" s="17"/>
      <c r="NXR153" s="17"/>
      <c r="NXS153" s="17"/>
      <c r="NXT153" s="17"/>
      <c r="NXU153" s="17"/>
      <c r="NXV153" s="17"/>
      <c r="NXW153" s="17"/>
      <c r="NXX153" s="17"/>
      <c r="NXY153" s="17"/>
      <c r="NXZ153" s="17"/>
      <c r="NYA153" s="17"/>
      <c r="NYB153" s="17"/>
      <c r="NYC153" s="17"/>
      <c r="NYD153" s="17"/>
      <c r="NYE153" s="17"/>
      <c r="NYF153" s="17"/>
      <c r="NYG153" s="17"/>
      <c r="NYH153" s="17"/>
      <c r="NYI153" s="17"/>
      <c r="NYJ153" s="17"/>
      <c r="NYK153" s="17"/>
      <c r="NYL153" s="17"/>
      <c r="NYM153" s="17"/>
      <c r="NYN153" s="17"/>
      <c r="NYO153" s="17"/>
      <c r="NYP153" s="17"/>
      <c r="NYQ153" s="17"/>
      <c r="NYR153" s="17"/>
      <c r="NYS153" s="17"/>
      <c r="NYT153" s="17"/>
      <c r="NYU153" s="17"/>
      <c r="NYV153" s="17"/>
      <c r="NYW153" s="17"/>
      <c r="NYX153" s="17"/>
      <c r="NYY153" s="17"/>
      <c r="NYZ153" s="17"/>
      <c r="NZA153" s="17"/>
      <c r="NZB153" s="17"/>
      <c r="NZC153" s="17"/>
      <c r="NZD153" s="17"/>
      <c r="NZE153" s="17"/>
      <c r="NZF153" s="17"/>
      <c r="NZG153" s="17"/>
      <c r="NZH153" s="17"/>
      <c r="NZI153" s="17"/>
      <c r="NZJ153" s="17"/>
      <c r="NZK153" s="17"/>
      <c r="NZL153" s="17"/>
      <c r="NZM153" s="17"/>
      <c r="NZN153" s="17"/>
      <c r="NZO153" s="17"/>
      <c r="NZP153" s="17"/>
      <c r="NZQ153" s="17"/>
      <c r="NZR153" s="17"/>
      <c r="NZS153" s="17"/>
      <c r="NZT153" s="17"/>
      <c r="NZU153" s="17"/>
      <c r="NZV153" s="17"/>
      <c r="NZW153" s="17"/>
      <c r="NZX153" s="17"/>
      <c r="NZY153" s="17"/>
      <c r="NZZ153" s="17"/>
      <c r="OAA153" s="17"/>
      <c r="OAB153" s="17"/>
      <c r="OAC153" s="17"/>
      <c r="OAD153" s="17"/>
      <c r="OAE153" s="17"/>
      <c r="OAF153" s="17"/>
      <c r="OAG153" s="17"/>
      <c r="OAH153" s="17"/>
      <c r="OAI153" s="17"/>
      <c r="OAJ153" s="17"/>
      <c r="OAK153" s="17"/>
      <c r="OAL153" s="17"/>
      <c r="OAM153" s="17"/>
      <c r="OAN153" s="17"/>
      <c r="OAO153" s="17"/>
      <c r="OAP153" s="17"/>
      <c r="OAQ153" s="17"/>
      <c r="OAR153" s="17"/>
      <c r="OAS153" s="17"/>
      <c r="OAT153" s="17"/>
      <c r="OAU153" s="17"/>
      <c r="OAV153" s="17"/>
      <c r="OAW153" s="17"/>
      <c r="OAX153" s="17"/>
      <c r="OAY153" s="17"/>
      <c r="OAZ153" s="17"/>
      <c r="OBA153" s="17"/>
      <c r="OBB153" s="17"/>
      <c r="OBC153" s="17"/>
      <c r="OBD153" s="17"/>
      <c r="OBE153" s="17"/>
      <c r="OBF153" s="17"/>
      <c r="OBG153" s="17"/>
      <c r="OBH153" s="17"/>
      <c r="OBI153" s="17"/>
      <c r="OBJ153" s="17"/>
      <c r="OBK153" s="17"/>
      <c r="OBL153" s="17"/>
      <c r="OBM153" s="17"/>
      <c r="OBN153" s="17"/>
      <c r="OBO153" s="17"/>
      <c r="OBP153" s="17"/>
      <c r="OBQ153" s="17"/>
      <c r="OBR153" s="17"/>
      <c r="OBS153" s="17"/>
      <c r="OBT153" s="17"/>
      <c r="OBU153" s="17"/>
      <c r="OBV153" s="17"/>
      <c r="OBW153" s="17"/>
      <c r="OBX153" s="17"/>
      <c r="OBY153" s="17"/>
      <c r="OBZ153" s="17"/>
      <c r="OCA153" s="17"/>
      <c r="OCB153" s="17"/>
      <c r="OCC153" s="17"/>
      <c r="OCD153" s="17"/>
      <c r="OCE153" s="17"/>
      <c r="OCF153" s="17"/>
      <c r="OCG153" s="17"/>
      <c r="OCH153" s="17"/>
      <c r="OCI153" s="17"/>
      <c r="OCJ153" s="17"/>
      <c r="OCK153" s="17"/>
      <c r="OCL153" s="17"/>
      <c r="OCM153" s="17"/>
      <c r="OCN153" s="17"/>
      <c r="OCO153" s="17"/>
      <c r="OCP153" s="17"/>
      <c r="OCQ153" s="17"/>
      <c r="OCR153" s="17"/>
      <c r="OCS153" s="17"/>
      <c r="OCT153" s="17"/>
      <c r="OCU153" s="17"/>
      <c r="OCV153" s="17"/>
      <c r="OCW153" s="17"/>
      <c r="OCX153" s="17"/>
      <c r="OCY153" s="17"/>
      <c r="OCZ153" s="17"/>
      <c r="ODA153" s="17"/>
      <c r="ODB153" s="17"/>
      <c r="ODC153" s="17"/>
      <c r="ODD153" s="17"/>
      <c r="ODE153" s="17"/>
      <c r="ODF153" s="17"/>
      <c r="ODG153" s="17"/>
      <c r="ODH153" s="17"/>
      <c r="ODI153" s="17"/>
      <c r="ODJ153" s="17"/>
      <c r="ODK153" s="17"/>
      <c r="ODL153" s="17"/>
      <c r="ODM153" s="17"/>
      <c r="ODN153" s="17"/>
      <c r="ODO153" s="17"/>
      <c r="ODP153" s="17"/>
      <c r="ODQ153" s="17"/>
      <c r="ODR153" s="17"/>
      <c r="ODS153" s="17"/>
      <c r="ODT153" s="17"/>
      <c r="ODU153" s="17"/>
      <c r="ODV153" s="17"/>
      <c r="ODW153" s="17"/>
      <c r="ODX153" s="17"/>
      <c r="ODY153" s="17"/>
      <c r="ODZ153" s="17"/>
      <c r="OEA153" s="17"/>
      <c r="OEB153" s="17"/>
      <c r="OEC153" s="17"/>
      <c r="OED153" s="17"/>
      <c r="OEE153" s="17"/>
      <c r="OEF153" s="17"/>
      <c r="OEG153" s="17"/>
      <c r="OEH153" s="17"/>
      <c r="OEI153" s="17"/>
      <c r="OEJ153" s="17"/>
      <c r="OEK153" s="17"/>
      <c r="OEL153" s="17"/>
      <c r="OEM153" s="17"/>
      <c r="OEN153" s="17"/>
      <c r="OEO153" s="17"/>
      <c r="OEP153" s="17"/>
      <c r="OEQ153" s="17"/>
      <c r="OER153" s="17"/>
      <c r="OES153" s="17"/>
      <c r="OET153" s="17"/>
      <c r="OEU153" s="17"/>
      <c r="OEV153" s="17"/>
      <c r="OEW153" s="17"/>
      <c r="OEX153" s="17"/>
      <c r="OEY153" s="17"/>
      <c r="OEZ153" s="17"/>
      <c r="OFA153" s="17"/>
      <c r="OFB153" s="17"/>
      <c r="OFC153" s="17"/>
      <c r="OFD153" s="17"/>
      <c r="OFE153" s="17"/>
      <c r="OFF153" s="17"/>
      <c r="OFG153" s="17"/>
      <c r="OFH153" s="17"/>
      <c r="OFI153" s="17"/>
      <c r="OFJ153" s="17"/>
      <c r="OFK153" s="17"/>
      <c r="OFL153" s="17"/>
      <c r="OFM153" s="17"/>
      <c r="OFN153" s="17"/>
      <c r="OFO153" s="17"/>
      <c r="OFP153" s="17"/>
      <c r="OFQ153" s="17"/>
      <c r="OFR153" s="17"/>
      <c r="OFS153" s="17"/>
      <c r="OFT153" s="17"/>
      <c r="OFU153" s="17"/>
      <c r="OFV153" s="17"/>
      <c r="OFW153" s="17"/>
      <c r="OFX153" s="17"/>
      <c r="OFY153" s="17"/>
      <c r="OFZ153" s="17"/>
      <c r="OGA153" s="17"/>
      <c r="OGB153" s="17"/>
      <c r="OGC153" s="17"/>
      <c r="OGD153" s="17"/>
      <c r="OGE153" s="17"/>
      <c r="OGF153" s="17"/>
      <c r="OGG153" s="17"/>
      <c r="OGH153" s="17"/>
      <c r="OGI153" s="17"/>
      <c r="OGJ153" s="17"/>
      <c r="OGK153" s="17"/>
      <c r="OGL153" s="17"/>
      <c r="OGM153" s="17"/>
      <c r="OGN153" s="17"/>
      <c r="OGO153" s="17"/>
      <c r="OGP153" s="17"/>
      <c r="OGQ153" s="17"/>
      <c r="OGR153" s="17"/>
      <c r="OGS153" s="17"/>
      <c r="OGT153" s="17"/>
      <c r="OGU153" s="17"/>
      <c r="OGV153" s="17"/>
      <c r="OGW153" s="17"/>
      <c r="OGX153" s="17"/>
      <c r="OGY153" s="17"/>
      <c r="OGZ153" s="17"/>
      <c r="OHA153" s="17"/>
      <c r="OHB153" s="17"/>
      <c r="OHC153" s="17"/>
      <c r="OHD153" s="17"/>
      <c r="OHE153" s="17"/>
      <c r="OHF153" s="17"/>
      <c r="OHG153" s="17"/>
      <c r="OHH153" s="17"/>
      <c r="OHI153" s="17"/>
      <c r="OHJ153" s="17"/>
      <c r="OHK153" s="17"/>
      <c r="OHL153" s="17"/>
      <c r="OHM153" s="17"/>
      <c r="OHN153" s="17"/>
      <c r="OHO153" s="17"/>
      <c r="OHP153" s="17"/>
      <c r="OHQ153" s="17"/>
      <c r="OHR153" s="17"/>
      <c r="OHS153" s="17"/>
      <c r="OHT153" s="17"/>
      <c r="OHU153" s="17"/>
      <c r="OHV153" s="17"/>
      <c r="OHW153" s="17"/>
      <c r="OHX153" s="17"/>
      <c r="OHY153" s="17"/>
      <c r="OHZ153" s="17"/>
      <c r="OIA153" s="17"/>
      <c r="OIB153" s="17"/>
      <c r="OIC153" s="17"/>
      <c r="OID153" s="17"/>
      <c r="OIE153" s="17"/>
      <c r="OIF153" s="17"/>
      <c r="OIG153" s="17"/>
      <c r="OIH153" s="17"/>
      <c r="OII153" s="17"/>
      <c r="OIJ153" s="17"/>
      <c r="OIK153" s="17"/>
      <c r="OIL153" s="17"/>
      <c r="OIM153" s="17"/>
      <c r="OIN153" s="17"/>
      <c r="OIO153" s="17"/>
      <c r="OIP153" s="17"/>
      <c r="OIQ153" s="17"/>
      <c r="OIR153" s="17"/>
      <c r="OIS153" s="17"/>
      <c r="OIT153" s="17"/>
      <c r="OIU153" s="17"/>
      <c r="OIV153" s="17"/>
      <c r="OIW153" s="17"/>
      <c r="OIX153" s="17"/>
      <c r="OIY153" s="17"/>
      <c r="OIZ153" s="17"/>
      <c r="OJA153" s="17"/>
      <c r="OJB153" s="17"/>
      <c r="OJC153" s="17"/>
      <c r="OJD153" s="17"/>
      <c r="OJE153" s="17"/>
      <c r="OJF153" s="17"/>
      <c r="OJG153" s="17"/>
      <c r="OJH153" s="17"/>
      <c r="OJI153" s="17"/>
      <c r="OJJ153" s="17"/>
      <c r="OJK153" s="17"/>
      <c r="OJL153" s="17"/>
      <c r="OJM153" s="17"/>
      <c r="OJN153" s="17"/>
      <c r="OJO153" s="17"/>
      <c r="OJP153" s="17"/>
      <c r="OJQ153" s="17"/>
      <c r="OJR153" s="17"/>
      <c r="OJS153" s="17"/>
      <c r="OJT153" s="17"/>
      <c r="OJU153" s="17"/>
      <c r="OJV153" s="17"/>
      <c r="OJW153" s="17"/>
      <c r="OJX153" s="17"/>
      <c r="OJY153" s="17"/>
      <c r="OJZ153" s="17"/>
      <c r="OKA153" s="17"/>
      <c r="OKB153" s="17"/>
      <c r="OKC153" s="17"/>
      <c r="OKD153" s="17"/>
      <c r="OKE153" s="17"/>
      <c r="OKF153" s="17"/>
      <c r="OKG153" s="17"/>
      <c r="OKH153" s="17"/>
      <c r="OKI153" s="17"/>
      <c r="OKJ153" s="17"/>
      <c r="OKK153" s="17"/>
      <c r="OKL153" s="17"/>
      <c r="OKM153" s="17"/>
      <c r="OKN153" s="17"/>
      <c r="OKO153" s="17"/>
      <c r="OKP153" s="17"/>
      <c r="OKQ153" s="17"/>
      <c r="OKR153" s="17"/>
      <c r="OKS153" s="17"/>
      <c r="OKT153" s="17"/>
      <c r="OKU153" s="17"/>
      <c r="OKV153" s="17"/>
      <c r="OKW153" s="17"/>
      <c r="OKX153" s="17"/>
      <c r="OKY153" s="17"/>
      <c r="OKZ153" s="17"/>
      <c r="OLA153" s="17"/>
      <c r="OLB153" s="17"/>
      <c r="OLC153" s="17"/>
      <c r="OLD153" s="17"/>
      <c r="OLE153" s="17"/>
      <c r="OLF153" s="17"/>
      <c r="OLG153" s="17"/>
      <c r="OLH153" s="17"/>
      <c r="OLI153" s="17"/>
      <c r="OLJ153" s="17"/>
      <c r="OLK153" s="17"/>
      <c r="OLL153" s="17"/>
      <c r="OLM153" s="17"/>
      <c r="OLN153" s="17"/>
      <c r="OLO153" s="17"/>
      <c r="OLP153" s="17"/>
      <c r="OLQ153" s="17"/>
      <c r="OLR153" s="17"/>
      <c r="OLS153" s="17"/>
      <c r="OLT153" s="17"/>
      <c r="OLU153" s="17"/>
      <c r="OLV153" s="17"/>
      <c r="OLW153" s="17"/>
      <c r="OLX153" s="17"/>
      <c r="OLY153" s="17"/>
      <c r="OLZ153" s="17"/>
      <c r="OMA153" s="17"/>
      <c r="OMB153" s="17"/>
      <c r="OMC153" s="17"/>
      <c r="OMD153" s="17"/>
      <c r="OME153" s="17"/>
      <c r="OMF153" s="17"/>
      <c r="OMG153" s="17"/>
      <c r="OMH153" s="17"/>
      <c r="OMI153" s="17"/>
      <c r="OMJ153" s="17"/>
      <c r="OMK153" s="17"/>
      <c r="OML153" s="17"/>
      <c r="OMM153" s="17"/>
      <c r="OMN153" s="17"/>
      <c r="OMO153" s="17"/>
      <c r="OMP153" s="17"/>
      <c r="OMQ153" s="17"/>
      <c r="OMR153" s="17"/>
      <c r="OMS153" s="17"/>
      <c r="OMT153" s="17"/>
      <c r="OMU153" s="17"/>
      <c r="OMV153" s="17"/>
      <c r="OMW153" s="17"/>
      <c r="OMX153" s="17"/>
      <c r="OMY153" s="17"/>
      <c r="OMZ153" s="17"/>
      <c r="ONA153" s="17"/>
      <c r="ONB153" s="17"/>
      <c r="ONC153" s="17"/>
      <c r="OND153" s="17"/>
      <c r="ONE153" s="17"/>
      <c r="ONF153" s="17"/>
      <c r="ONG153" s="17"/>
      <c r="ONH153" s="17"/>
      <c r="ONI153" s="17"/>
      <c r="ONJ153" s="17"/>
      <c r="ONK153" s="17"/>
      <c r="ONL153" s="17"/>
      <c r="ONM153" s="17"/>
      <c r="ONN153" s="17"/>
      <c r="ONO153" s="17"/>
      <c r="ONP153" s="17"/>
      <c r="ONQ153" s="17"/>
      <c r="ONR153" s="17"/>
      <c r="ONS153" s="17"/>
      <c r="ONT153" s="17"/>
      <c r="ONU153" s="17"/>
      <c r="ONV153" s="17"/>
      <c r="ONW153" s="17"/>
      <c r="ONX153" s="17"/>
      <c r="ONY153" s="17"/>
      <c r="ONZ153" s="17"/>
      <c r="OOA153" s="17"/>
      <c r="OOB153" s="17"/>
      <c r="OOC153" s="17"/>
      <c r="OOD153" s="17"/>
      <c r="OOE153" s="17"/>
      <c r="OOF153" s="17"/>
      <c r="OOG153" s="17"/>
      <c r="OOH153" s="17"/>
      <c r="OOI153" s="17"/>
      <c r="OOJ153" s="17"/>
      <c r="OOK153" s="17"/>
      <c r="OOL153" s="17"/>
      <c r="OOM153" s="17"/>
      <c r="OON153" s="17"/>
      <c r="OOO153" s="17"/>
      <c r="OOP153" s="17"/>
      <c r="OOQ153" s="17"/>
      <c r="OOR153" s="17"/>
      <c r="OOS153" s="17"/>
      <c r="OOT153" s="17"/>
      <c r="OOU153" s="17"/>
      <c r="OOV153" s="17"/>
      <c r="OOW153" s="17"/>
      <c r="OOX153" s="17"/>
      <c r="OOY153" s="17"/>
      <c r="OOZ153" s="17"/>
      <c r="OPA153" s="17"/>
      <c r="OPB153" s="17"/>
      <c r="OPC153" s="17"/>
      <c r="OPD153" s="17"/>
      <c r="OPE153" s="17"/>
      <c r="OPF153" s="17"/>
      <c r="OPG153" s="17"/>
      <c r="OPH153" s="17"/>
      <c r="OPI153" s="17"/>
      <c r="OPJ153" s="17"/>
      <c r="OPK153" s="17"/>
      <c r="OPL153" s="17"/>
      <c r="OPM153" s="17"/>
      <c r="OPN153" s="17"/>
      <c r="OPO153" s="17"/>
      <c r="OPP153" s="17"/>
      <c r="OPQ153" s="17"/>
      <c r="OPR153" s="17"/>
      <c r="OPS153" s="17"/>
      <c r="OPT153" s="17"/>
      <c r="OPU153" s="17"/>
      <c r="OPV153" s="17"/>
      <c r="OPW153" s="17"/>
      <c r="OPX153" s="17"/>
      <c r="OPY153" s="17"/>
      <c r="OPZ153" s="17"/>
      <c r="OQA153" s="17"/>
      <c r="OQB153" s="17"/>
      <c r="OQC153" s="17"/>
      <c r="OQD153" s="17"/>
      <c r="OQE153" s="17"/>
      <c r="OQF153" s="17"/>
      <c r="OQG153" s="17"/>
      <c r="OQH153" s="17"/>
      <c r="OQI153" s="17"/>
      <c r="OQJ153" s="17"/>
      <c r="OQK153" s="17"/>
      <c r="OQL153" s="17"/>
      <c r="OQM153" s="17"/>
      <c r="OQN153" s="17"/>
      <c r="OQO153" s="17"/>
      <c r="OQP153" s="17"/>
      <c r="OQQ153" s="17"/>
      <c r="OQR153" s="17"/>
      <c r="OQS153" s="17"/>
      <c r="OQT153" s="17"/>
      <c r="OQU153" s="17"/>
      <c r="OQV153" s="17"/>
      <c r="OQW153" s="17"/>
      <c r="OQX153" s="17"/>
      <c r="OQY153" s="17"/>
      <c r="OQZ153" s="17"/>
      <c r="ORA153" s="17"/>
      <c r="ORB153" s="17"/>
      <c r="ORC153" s="17"/>
      <c r="ORD153" s="17"/>
      <c r="ORE153" s="17"/>
      <c r="ORF153" s="17"/>
      <c r="ORG153" s="17"/>
      <c r="ORH153" s="17"/>
      <c r="ORI153" s="17"/>
      <c r="ORJ153" s="17"/>
      <c r="ORK153" s="17"/>
      <c r="ORL153" s="17"/>
      <c r="ORM153" s="17"/>
      <c r="ORN153" s="17"/>
      <c r="ORO153" s="17"/>
      <c r="ORP153" s="17"/>
      <c r="ORQ153" s="17"/>
      <c r="ORR153" s="17"/>
      <c r="ORS153" s="17"/>
      <c r="ORT153" s="17"/>
      <c r="ORU153" s="17"/>
      <c r="ORV153" s="17"/>
      <c r="ORW153" s="17"/>
      <c r="ORX153" s="17"/>
      <c r="ORY153" s="17"/>
      <c r="ORZ153" s="17"/>
      <c r="OSA153" s="17"/>
      <c r="OSB153" s="17"/>
      <c r="OSC153" s="17"/>
      <c r="OSD153" s="17"/>
      <c r="OSE153" s="17"/>
      <c r="OSF153" s="17"/>
      <c r="OSG153" s="17"/>
      <c r="OSH153" s="17"/>
      <c r="OSI153" s="17"/>
      <c r="OSJ153" s="17"/>
      <c r="OSK153" s="17"/>
      <c r="OSL153" s="17"/>
      <c r="OSM153" s="17"/>
      <c r="OSN153" s="17"/>
      <c r="OSO153" s="17"/>
      <c r="OSP153" s="17"/>
      <c r="OSQ153" s="17"/>
      <c r="OSR153" s="17"/>
      <c r="OSS153" s="17"/>
      <c r="OST153" s="17"/>
      <c r="OSU153" s="17"/>
      <c r="OSV153" s="17"/>
      <c r="OSW153" s="17"/>
      <c r="OSX153" s="17"/>
      <c r="OSY153" s="17"/>
      <c r="OSZ153" s="17"/>
      <c r="OTA153" s="17"/>
      <c r="OTB153" s="17"/>
      <c r="OTC153" s="17"/>
      <c r="OTD153" s="17"/>
      <c r="OTE153" s="17"/>
      <c r="OTF153" s="17"/>
      <c r="OTG153" s="17"/>
      <c r="OTH153" s="17"/>
      <c r="OTI153" s="17"/>
      <c r="OTJ153" s="17"/>
      <c r="OTK153" s="17"/>
      <c r="OTL153" s="17"/>
      <c r="OTM153" s="17"/>
      <c r="OTN153" s="17"/>
      <c r="OTO153" s="17"/>
      <c r="OTP153" s="17"/>
      <c r="OTQ153" s="17"/>
      <c r="OTR153" s="17"/>
      <c r="OTS153" s="17"/>
      <c r="OTT153" s="17"/>
      <c r="OTU153" s="17"/>
      <c r="OTV153" s="17"/>
      <c r="OTW153" s="17"/>
      <c r="OTX153" s="17"/>
      <c r="OTY153" s="17"/>
      <c r="OTZ153" s="17"/>
      <c r="OUA153" s="17"/>
      <c r="OUB153" s="17"/>
      <c r="OUC153" s="17"/>
      <c r="OUD153" s="17"/>
      <c r="OUE153" s="17"/>
      <c r="OUF153" s="17"/>
      <c r="OUG153" s="17"/>
      <c r="OUH153" s="17"/>
      <c r="OUI153" s="17"/>
      <c r="OUJ153" s="17"/>
      <c r="OUK153" s="17"/>
      <c r="OUL153" s="17"/>
      <c r="OUM153" s="17"/>
      <c r="OUN153" s="17"/>
      <c r="OUO153" s="17"/>
      <c r="OUP153" s="17"/>
      <c r="OUQ153" s="17"/>
      <c r="OUR153" s="17"/>
      <c r="OUS153" s="17"/>
      <c r="OUT153" s="17"/>
      <c r="OUU153" s="17"/>
      <c r="OUV153" s="17"/>
      <c r="OUW153" s="17"/>
      <c r="OUX153" s="17"/>
      <c r="OUY153" s="17"/>
      <c r="OUZ153" s="17"/>
      <c r="OVA153" s="17"/>
      <c r="OVB153" s="17"/>
      <c r="OVC153" s="17"/>
      <c r="OVD153" s="17"/>
      <c r="OVE153" s="17"/>
      <c r="OVF153" s="17"/>
      <c r="OVG153" s="17"/>
      <c r="OVH153" s="17"/>
      <c r="OVI153" s="17"/>
      <c r="OVJ153" s="17"/>
      <c r="OVK153" s="17"/>
      <c r="OVL153" s="17"/>
      <c r="OVM153" s="17"/>
      <c r="OVN153" s="17"/>
      <c r="OVO153" s="17"/>
      <c r="OVP153" s="17"/>
      <c r="OVQ153" s="17"/>
      <c r="OVR153" s="17"/>
      <c r="OVS153" s="17"/>
      <c r="OVT153" s="17"/>
      <c r="OVU153" s="17"/>
      <c r="OVV153" s="17"/>
      <c r="OVW153" s="17"/>
      <c r="OVX153" s="17"/>
      <c r="OVY153" s="17"/>
      <c r="OVZ153" s="17"/>
      <c r="OWA153" s="17"/>
      <c r="OWB153" s="17"/>
      <c r="OWC153" s="17"/>
      <c r="OWD153" s="17"/>
      <c r="OWE153" s="17"/>
      <c r="OWF153" s="17"/>
      <c r="OWG153" s="17"/>
      <c r="OWH153" s="17"/>
      <c r="OWI153" s="17"/>
      <c r="OWJ153" s="17"/>
      <c r="OWK153" s="17"/>
      <c r="OWL153" s="17"/>
      <c r="OWM153" s="17"/>
      <c r="OWN153" s="17"/>
      <c r="OWO153" s="17"/>
      <c r="OWP153" s="17"/>
      <c r="OWQ153" s="17"/>
      <c r="OWR153" s="17"/>
      <c r="OWS153" s="17"/>
      <c r="OWT153" s="17"/>
      <c r="OWU153" s="17"/>
      <c r="OWV153" s="17"/>
      <c r="OWW153" s="17"/>
      <c r="OWX153" s="17"/>
      <c r="OWY153" s="17"/>
      <c r="OWZ153" s="17"/>
      <c r="OXA153" s="17"/>
      <c r="OXB153" s="17"/>
      <c r="OXC153" s="17"/>
      <c r="OXD153" s="17"/>
      <c r="OXE153" s="17"/>
      <c r="OXF153" s="17"/>
      <c r="OXG153" s="17"/>
      <c r="OXH153" s="17"/>
      <c r="OXI153" s="17"/>
      <c r="OXJ153" s="17"/>
      <c r="OXK153" s="17"/>
      <c r="OXL153" s="17"/>
      <c r="OXM153" s="17"/>
      <c r="OXN153" s="17"/>
      <c r="OXO153" s="17"/>
      <c r="OXP153" s="17"/>
      <c r="OXQ153" s="17"/>
      <c r="OXR153" s="17"/>
      <c r="OXS153" s="17"/>
      <c r="OXT153" s="17"/>
      <c r="OXU153" s="17"/>
      <c r="OXV153" s="17"/>
      <c r="OXW153" s="17"/>
      <c r="OXX153" s="17"/>
      <c r="OXY153" s="17"/>
      <c r="OXZ153" s="17"/>
      <c r="OYA153" s="17"/>
      <c r="OYB153" s="17"/>
      <c r="OYC153" s="17"/>
      <c r="OYD153" s="17"/>
      <c r="OYE153" s="17"/>
      <c r="OYF153" s="17"/>
      <c r="OYG153" s="17"/>
      <c r="OYH153" s="17"/>
      <c r="OYI153" s="17"/>
      <c r="OYJ153" s="17"/>
      <c r="OYK153" s="17"/>
      <c r="OYL153" s="17"/>
      <c r="OYM153" s="17"/>
      <c r="OYN153" s="17"/>
      <c r="OYO153" s="17"/>
      <c r="OYP153" s="17"/>
      <c r="OYQ153" s="17"/>
      <c r="OYR153" s="17"/>
      <c r="OYS153" s="17"/>
      <c r="OYT153" s="17"/>
      <c r="OYU153" s="17"/>
      <c r="OYV153" s="17"/>
      <c r="OYW153" s="17"/>
      <c r="OYX153" s="17"/>
      <c r="OYY153" s="17"/>
      <c r="OYZ153" s="17"/>
      <c r="OZA153" s="17"/>
      <c r="OZB153" s="17"/>
      <c r="OZC153" s="17"/>
      <c r="OZD153" s="17"/>
      <c r="OZE153" s="17"/>
      <c r="OZF153" s="17"/>
      <c r="OZG153" s="17"/>
      <c r="OZH153" s="17"/>
      <c r="OZI153" s="17"/>
      <c r="OZJ153" s="17"/>
      <c r="OZK153" s="17"/>
      <c r="OZL153" s="17"/>
      <c r="OZM153" s="17"/>
      <c r="OZN153" s="17"/>
      <c r="OZO153" s="17"/>
      <c r="OZP153" s="17"/>
      <c r="OZQ153" s="17"/>
      <c r="OZR153" s="17"/>
      <c r="OZS153" s="17"/>
      <c r="OZT153" s="17"/>
      <c r="OZU153" s="17"/>
      <c r="OZV153" s="17"/>
      <c r="OZW153" s="17"/>
      <c r="OZX153" s="17"/>
      <c r="OZY153" s="17"/>
      <c r="OZZ153" s="17"/>
      <c r="PAA153" s="17"/>
      <c r="PAB153" s="17"/>
      <c r="PAC153" s="17"/>
      <c r="PAD153" s="17"/>
      <c r="PAE153" s="17"/>
      <c r="PAF153" s="17"/>
      <c r="PAG153" s="17"/>
      <c r="PAH153" s="17"/>
      <c r="PAI153" s="17"/>
      <c r="PAJ153" s="17"/>
      <c r="PAK153" s="17"/>
      <c r="PAL153" s="17"/>
      <c r="PAM153" s="17"/>
      <c r="PAN153" s="17"/>
      <c r="PAO153" s="17"/>
      <c r="PAP153" s="17"/>
      <c r="PAQ153" s="17"/>
      <c r="PAR153" s="17"/>
      <c r="PAS153" s="17"/>
      <c r="PAT153" s="17"/>
      <c r="PAU153" s="17"/>
      <c r="PAV153" s="17"/>
      <c r="PAW153" s="17"/>
      <c r="PAX153" s="17"/>
      <c r="PAY153" s="17"/>
      <c r="PAZ153" s="17"/>
      <c r="PBA153" s="17"/>
      <c r="PBB153" s="17"/>
      <c r="PBC153" s="17"/>
      <c r="PBD153" s="17"/>
      <c r="PBE153" s="17"/>
      <c r="PBF153" s="17"/>
      <c r="PBG153" s="17"/>
      <c r="PBH153" s="17"/>
      <c r="PBI153" s="17"/>
      <c r="PBJ153" s="17"/>
      <c r="PBK153" s="17"/>
      <c r="PBL153" s="17"/>
      <c r="PBM153" s="17"/>
      <c r="PBN153" s="17"/>
      <c r="PBO153" s="17"/>
      <c r="PBP153" s="17"/>
      <c r="PBQ153" s="17"/>
      <c r="PBR153" s="17"/>
      <c r="PBS153" s="17"/>
      <c r="PBT153" s="17"/>
      <c r="PBU153" s="17"/>
      <c r="PBV153" s="17"/>
      <c r="PBW153" s="17"/>
      <c r="PBX153" s="17"/>
      <c r="PBY153" s="17"/>
      <c r="PBZ153" s="17"/>
      <c r="PCA153" s="17"/>
      <c r="PCB153" s="17"/>
      <c r="PCC153" s="17"/>
      <c r="PCD153" s="17"/>
      <c r="PCE153" s="17"/>
      <c r="PCF153" s="17"/>
      <c r="PCG153" s="17"/>
      <c r="PCH153" s="17"/>
      <c r="PCI153" s="17"/>
      <c r="PCJ153" s="17"/>
      <c r="PCK153" s="17"/>
      <c r="PCL153" s="17"/>
      <c r="PCM153" s="17"/>
      <c r="PCN153" s="17"/>
      <c r="PCO153" s="17"/>
      <c r="PCP153" s="17"/>
      <c r="PCQ153" s="17"/>
      <c r="PCR153" s="17"/>
      <c r="PCS153" s="17"/>
      <c r="PCT153" s="17"/>
      <c r="PCU153" s="17"/>
      <c r="PCV153" s="17"/>
      <c r="PCW153" s="17"/>
      <c r="PCX153" s="17"/>
      <c r="PCY153" s="17"/>
      <c r="PCZ153" s="17"/>
      <c r="PDA153" s="17"/>
      <c r="PDB153" s="17"/>
      <c r="PDC153" s="17"/>
      <c r="PDD153" s="17"/>
      <c r="PDE153" s="17"/>
      <c r="PDF153" s="17"/>
      <c r="PDG153" s="17"/>
      <c r="PDH153" s="17"/>
      <c r="PDI153" s="17"/>
      <c r="PDJ153" s="17"/>
      <c r="PDK153" s="17"/>
      <c r="PDL153" s="17"/>
      <c r="PDM153" s="17"/>
      <c r="PDN153" s="17"/>
      <c r="PDO153" s="17"/>
      <c r="PDP153" s="17"/>
      <c r="PDQ153" s="17"/>
      <c r="PDR153" s="17"/>
      <c r="PDS153" s="17"/>
      <c r="PDT153" s="17"/>
      <c r="PDU153" s="17"/>
      <c r="PDV153" s="17"/>
      <c r="PDW153" s="17"/>
      <c r="PDX153" s="17"/>
      <c r="PDY153" s="17"/>
      <c r="PDZ153" s="17"/>
      <c r="PEA153" s="17"/>
      <c r="PEB153" s="17"/>
      <c r="PEC153" s="17"/>
      <c r="PED153" s="17"/>
      <c r="PEE153" s="17"/>
      <c r="PEF153" s="17"/>
      <c r="PEG153" s="17"/>
      <c r="PEH153" s="17"/>
      <c r="PEI153" s="17"/>
      <c r="PEJ153" s="17"/>
      <c r="PEK153" s="17"/>
      <c r="PEL153" s="17"/>
      <c r="PEM153" s="17"/>
      <c r="PEN153" s="17"/>
      <c r="PEO153" s="17"/>
      <c r="PEP153" s="17"/>
      <c r="PEQ153" s="17"/>
      <c r="PER153" s="17"/>
      <c r="PES153" s="17"/>
      <c r="PET153" s="17"/>
      <c r="PEU153" s="17"/>
      <c r="PEV153" s="17"/>
      <c r="PEW153" s="17"/>
      <c r="PEX153" s="17"/>
      <c r="PEY153" s="17"/>
      <c r="PEZ153" s="17"/>
      <c r="PFA153" s="17"/>
      <c r="PFB153" s="17"/>
      <c r="PFC153" s="17"/>
      <c r="PFD153" s="17"/>
      <c r="PFE153" s="17"/>
      <c r="PFF153" s="17"/>
      <c r="PFG153" s="17"/>
      <c r="PFH153" s="17"/>
      <c r="PFI153" s="17"/>
      <c r="PFJ153" s="17"/>
      <c r="PFK153" s="17"/>
      <c r="PFL153" s="17"/>
      <c r="PFM153" s="17"/>
      <c r="PFN153" s="17"/>
      <c r="PFO153" s="17"/>
      <c r="PFP153" s="17"/>
      <c r="PFQ153" s="17"/>
      <c r="PFR153" s="17"/>
      <c r="PFS153" s="17"/>
      <c r="PFT153" s="17"/>
      <c r="PFU153" s="17"/>
      <c r="PFV153" s="17"/>
      <c r="PFW153" s="17"/>
      <c r="PFX153" s="17"/>
      <c r="PFY153" s="17"/>
      <c r="PFZ153" s="17"/>
      <c r="PGA153" s="17"/>
      <c r="PGB153" s="17"/>
      <c r="PGC153" s="17"/>
      <c r="PGD153" s="17"/>
      <c r="PGE153" s="17"/>
      <c r="PGF153" s="17"/>
      <c r="PGG153" s="17"/>
      <c r="PGH153" s="17"/>
      <c r="PGI153" s="17"/>
      <c r="PGJ153" s="17"/>
      <c r="PGK153" s="17"/>
      <c r="PGL153" s="17"/>
      <c r="PGM153" s="17"/>
      <c r="PGN153" s="17"/>
      <c r="PGO153" s="17"/>
      <c r="PGP153" s="17"/>
      <c r="PGQ153" s="17"/>
      <c r="PGR153" s="17"/>
      <c r="PGS153" s="17"/>
      <c r="PGT153" s="17"/>
      <c r="PGU153" s="17"/>
      <c r="PGV153" s="17"/>
      <c r="PGW153" s="17"/>
      <c r="PGX153" s="17"/>
      <c r="PGY153" s="17"/>
      <c r="PGZ153" s="17"/>
      <c r="PHA153" s="17"/>
      <c r="PHB153" s="17"/>
      <c r="PHC153" s="17"/>
      <c r="PHD153" s="17"/>
      <c r="PHE153" s="17"/>
      <c r="PHF153" s="17"/>
      <c r="PHG153" s="17"/>
      <c r="PHH153" s="17"/>
      <c r="PHI153" s="17"/>
      <c r="PHJ153" s="17"/>
      <c r="PHK153" s="17"/>
      <c r="PHL153" s="17"/>
      <c r="PHM153" s="17"/>
      <c r="PHN153" s="17"/>
      <c r="PHO153" s="17"/>
      <c r="PHP153" s="17"/>
      <c r="PHQ153" s="17"/>
      <c r="PHR153" s="17"/>
      <c r="PHS153" s="17"/>
      <c r="PHT153" s="17"/>
      <c r="PHU153" s="17"/>
      <c r="PHV153" s="17"/>
      <c r="PHW153" s="17"/>
      <c r="PHX153" s="17"/>
      <c r="PHY153" s="17"/>
      <c r="PHZ153" s="17"/>
      <c r="PIA153" s="17"/>
      <c r="PIB153" s="17"/>
      <c r="PIC153" s="17"/>
      <c r="PID153" s="17"/>
      <c r="PIE153" s="17"/>
      <c r="PIF153" s="17"/>
      <c r="PIG153" s="17"/>
      <c r="PIH153" s="17"/>
      <c r="PII153" s="17"/>
      <c r="PIJ153" s="17"/>
      <c r="PIK153" s="17"/>
      <c r="PIL153" s="17"/>
      <c r="PIM153" s="17"/>
      <c r="PIN153" s="17"/>
      <c r="PIO153" s="17"/>
      <c r="PIP153" s="17"/>
      <c r="PIQ153" s="17"/>
      <c r="PIR153" s="17"/>
      <c r="PIS153" s="17"/>
      <c r="PIT153" s="17"/>
      <c r="PIU153" s="17"/>
      <c r="PIV153" s="17"/>
      <c r="PIW153" s="17"/>
      <c r="PIX153" s="17"/>
      <c r="PIY153" s="17"/>
      <c r="PIZ153" s="17"/>
      <c r="PJA153" s="17"/>
      <c r="PJB153" s="17"/>
      <c r="PJC153" s="17"/>
      <c r="PJD153" s="17"/>
      <c r="PJE153" s="17"/>
      <c r="PJF153" s="17"/>
      <c r="PJG153" s="17"/>
      <c r="PJH153" s="17"/>
      <c r="PJI153" s="17"/>
      <c r="PJJ153" s="17"/>
      <c r="PJK153" s="17"/>
      <c r="PJL153" s="17"/>
      <c r="PJM153" s="17"/>
      <c r="PJN153" s="17"/>
      <c r="PJO153" s="17"/>
      <c r="PJP153" s="17"/>
      <c r="PJQ153" s="17"/>
      <c r="PJR153" s="17"/>
      <c r="PJS153" s="17"/>
      <c r="PJT153" s="17"/>
      <c r="PJU153" s="17"/>
      <c r="PJV153" s="17"/>
      <c r="PJW153" s="17"/>
      <c r="PJX153" s="17"/>
      <c r="PJY153" s="17"/>
      <c r="PJZ153" s="17"/>
      <c r="PKA153" s="17"/>
      <c r="PKB153" s="17"/>
      <c r="PKC153" s="17"/>
      <c r="PKD153" s="17"/>
      <c r="PKE153" s="17"/>
      <c r="PKF153" s="17"/>
      <c r="PKG153" s="17"/>
      <c r="PKH153" s="17"/>
      <c r="PKI153" s="17"/>
      <c r="PKJ153" s="17"/>
      <c r="PKK153" s="17"/>
      <c r="PKL153" s="17"/>
      <c r="PKM153" s="17"/>
      <c r="PKN153" s="17"/>
      <c r="PKO153" s="17"/>
      <c r="PKP153" s="17"/>
      <c r="PKQ153" s="17"/>
      <c r="PKR153" s="17"/>
      <c r="PKS153" s="17"/>
      <c r="PKT153" s="17"/>
      <c r="PKU153" s="17"/>
      <c r="PKV153" s="17"/>
      <c r="PKW153" s="17"/>
      <c r="PKX153" s="17"/>
      <c r="PKY153" s="17"/>
      <c r="PKZ153" s="17"/>
      <c r="PLA153" s="17"/>
      <c r="PLB153" s="17"/>
      <c r="PLC153" s="17"/>
      <c r="PLD153" s="17"/>
      <c r="PLE153" s="17"/>
      <c r="PLF153" s="17"/>
      <c r="PLG153" s="17"/>
      <c r="PLH153" s="17"/>
      <c r="PLI153" s="17"/>
      <c r="PLJ153" s="17"/>
      <c r="PLK153" s="17"/>
      <c r="PLL153" s="17"/>
      <c r="PLM153" s="17"/>
      <c r="PLN153" s="17"/>
      <c r="PLO153" s="17"/>
      <c r="PLP153" s="17"/>
      <c r="PLQ153" s="17"/>
      <c r="PLR153" s="17"/>
      <c r="PLS153" s="17"/>
      <c r="PLT153" s="17"/>
      <c r="PLU153" s="17"/>
      <c r="PLV153" s="17"/>
      <c r="PLW153" s="17"/>
      <c r="PLX153" s="17"/>
      <c r="PLY153" s="17"/>
      <c r="PLZ153" s="17"/>
      <c r="PMA153" s="17"/>
      <c r="PMB153" s="17"/>
      <c r="PMC153" s="17"/>
      <c r="PMD153" s="17"/>
      <c r="PME153" s="17"/>
      <c r="PMF153" s="17"/>
      <c r="PMG153" s="17"/>
      <c r="PMH153" s="17"/>
      <c r="PMI153" s="17"/>
      <c r="PMJ153" s="17"/>
      <c r="PMK153" s="17"/>
      <c r="PML153" s="17"/>
      <c r="PMM153" s="17"/>
      <c r="PMN153" s="17"/>
      <c r="PMO153" s="17"/>
      <c r="PMP153" s="17"/>
      <c r="PMQ153" s="17"/>
      <c r="PMR153" s="17"/>
      <c r="PMS153" s="17"/>
      <c r="PMT153" s="17"/>
      <c r="PMU153" s="17"/>
      <c r="PMV153" s="17"/>
      <c r="PMW153" s="17"/>
      <c r="PMX153" s="17"/>
      <c r="PMY153" s="17"/>
      <c r="PMZ153" s="17"/>
      <c r="PNA153" s="17"/>
      <c r="PNB153" s="17"/>
      <c r="PNC153" s="17"/>
      <c r="PND153" s="17"/>
      <c r="PNE153" s="17"/>
      <c r="PNF153" s="17"/>
      <c r="PNG153" s="17"/>
      <c r="PNH153" s="17"/>
      <c r="PNI153" s="17"/>
      <c r="PNJ153" s="17"/>
      <c r="PNK153" s="17"/>
      <c r="PNL153" s="17"/>
      <c r="PNM153" s="17"/>
      <c r="PNN153" s="17"/>
      <c r="PNO153" s="17"/>
      <c r="PNP153" s="17"/>
      <c r="PNQ153" s="17"/>
      <c r="PNR153" s="17"/>
      <c r="PNS153" s="17"/>
      <c r="PNT153" s="17"/>
      <c r="PNU153" s="17"/>
      <c r="PNV153" s="17"/>
      <c r="PNW153" s="17"/>
      <c r="PNX153" s="17"/>
      <c r="PNY153" s="17"/>
      <c r="PNZ153" s="17"/>
      <c r="POA153" s="17"/>
      <c r="POB153" s="17"/>
      <c r="POC153" s="17"/>
      <c r="POD153" s="17"/>
      <c r="POE153" s="17"/>
      <c r="POF153" s="17"/>
      <c r="POG153" s="17"/>
      <c r="POH153" s="17"/>
      <c r="POI153" s="17"/>
      <c r="POJ153" s="17"/>
      <c r="POK153" s="17"/>
      <c r="POL153" s="17"/>
      <c r="POM153" s="17"/>
      <c r="PON153" s="17"/>
      <c r="POO153" s="17"/>
      <c r="POP153" s="17"/>
      <c r="POQ153" s="17"/>
      <c r="POR153" s="17"/>
      <c r="POS153" s="17"/>
      <c r="POT153" s="17"/>
      <c r="POU153" s="17"/>
      <c r="POV153" s="17"/>
      <c r="POW153" s="17"/>
      <c r="POX153" s="17"/>
      <c r="POY153" s="17"/>
      <c r="POZ153" s="17"/>
      <c r="PPA153" s="17"/>
      <c r="PPB153" s="17"/>
      <c r="PPC153" s="17"/>
      <c r="PPD153" s="17"/>
      <c r="PPE153" s="17"/>
      <c r="PPF153" s="17"/>
      <c r="PPG153" s="17"/>
      <c r="PPH153" s="17"/>
      <c r="PPI153" s="17"/>
      <c r="PPJ153" s="17"/>
      <c r="PPK153" s="17"/>
      <c r="PPL153" s="17"/>
      <c r="PPM153" s="17"/>
      <c r="PPN153" s="17"/>
      <c r="PPO153" s="17"/>
      <c r="PPP153" s="17"/>
      <c r="PPQ153" s="17"/>
      <c r="PPR153" s="17"/>
      <c r="PPS153" s="17"/>
      <c r="PPT153" s="17"/>
      <c r="PPU153" s="17"/>
      <c r="PPV153" s="17"/>
      <c r="PPW153" s="17"/>
      <c r="PPX153" s="17"/>
      <c r="PPY153" s="17"/>
      <c r="PPZ153" s="17"/>
      <c r="PQA153" s="17"/>
      <c r="PQB153" s="17"/>
      <c r="PQC153" s="17"/>
      <c r="PQD153" s="17"/>
      <c r="PQE153" s="17"/>
      <c r="PQF153" s="17"/>
      <c r="PQG153" s="17"/>
      <c r="PQH153" s="17"/>
      <c r="PQI153" s="17"/>
      <c r="PQJ153" s="17"/>
      <c r="PQK153" s="17"/>
      <c r="PQL153" s="17"/>
      <c r="PQM153" s="17"/>
      <c r="PQN153" s="17"/>
      <c r="PQO153" s="17"/>
      <c r="PQP153" s="17"/>
      <c r="PQQ153" s="17"/>
      <c r="PQR153" s="17"/>
      <c r="PQS153" s="17"/>
      <c r="PQT153" s="17"/>
      <c r="PQU153" s="17"/>
      <c r="PQV153" s="17"/>
      <c r="PQW153" s="17"/>
      <c r="PQX153" s="17"/>
      <c r="PQY153" s="17"/>
      <c r="PQZ153" s="17"/>
      <c r="PRA153" s="17"/>
      <c r="PRB153" s="17"/>
      <c r="PRC153" s="17"/>
      <c r="PRD153" s="17"/>
      <c r="PRE153" s="17"/>
      <c r="PRF153" s="17"/>
      <c r="PRG153" s="17"/>
      <c r="PRH153" s="17"/>
      <c r="PRI153" s="17"/>
      <c r="PRJ153" s="17"/>
      <c r="PRK153" s="17"/>
      <c r="PRL153" s="17"/>
      <c r="PRM153" s="17"/>
      <c r="PRN153" s="17"/>
      <c r="PRO153" s="17"/>
      <c r="PRP153" s="17"/>
      <c r="PRQ153" s="17"/>
      <c r="PRR153" s="17"/>
      <c r="PRS153" s="17"/>
      <c r="PRT153" s="17"/>
      <c r="PRU153" s="17"/>
      <c r="PRV153" s="17"/>
      <c r="PRW153" s="17"/>
      <c r="PRX153" s="17"/>
      <c r="PRY153" s="17"/>
      <c r="PRZ153" s="17"/>
      <c r="PSA153" s="17"/>
      <c r="PSB153" s="17"/>
      <c r="PSC153" s="17"/>
      <c r="PSD153" s="17"/>
      <c r="PSE153" s="17"/>
      <c r="PSF153" s="17"/>
      <c r="PSG153" s="17"/>
      <c r="PSH153" s="17"/>
      <c r="PSI153" s="17"/>
      <c r="PSJ153" s="17"/>
      <c r="PSK153" s="17"/>
      <c r="PSL153" s="17"/>
      <c r="PSM153" s="17"/>
      <c r="PSN153" s="17"/>
      <c r="PSO153" s="17"/>
      <c r="PSP153" s="17"/>
      <c r="PSQ153" s="17"/>
      <c r="PSR153" s="17"/>
      <c r="PSS153" s="17"/>
      <c r="PST153" s="17"/>
      <c r="PSU153" s="17"/>
      <c r="PSV153" s="17"/>
      <c r="PSW153" s="17"/>
      <c r="PSX153" s="17"/>
      <c r="PSY153" s="17"/>
      <c r="PSZ153" s="17"/>
      <c r="PTA153" s="17"/>
      <c r="PTB153" s="17"/>
      <c r="PTC153" s="17"/>
      <c r="PTD153" s="17"/>
      <c r="PTE153" s="17"/>
      <c r="PTF153" s="17"/>
      <c r="PTG153" s="17"/>
      <c r="PTH153" s="17"/>
      <c r="PTI153" s="17"/>
      <c r="PTJ153" s="17"/>
      <c r="PTK153" s="17"/>
      <c r="PTL153" s="17"/>
      <c r="PTM153" s="17"/>
      <c r="PTN153" s="17"/>
      <c r="PTO153" s="17"/>
      <c r="PTP153" s="17"/>
      <c r="PTQ153" s="17"/>
      <c r="PTR153" s="17"/>
      <c r="PTS153" s="17"/>
      <c r="PTT153" s="17"/>
      <c r="PTU153" s="17"/>
      <c r="PTV153" s="17"/>
      <c r="PTW153" s="17"/>
      <c r="PTX153" s="17"/>
      <c r="PTY153" s="17"/>
      <c r="PTZ153" s="17"/>
      <c r="PUA153" s="17"/>
      <c r="PUB153" s="17"/>
      <c r="PUC153" s="17"/>
      <c r="PUD153" s="17"/>
      <c r="PUE153" s="17"/>
      <c r="PUF153" s="17"/>
      <c r="PUG153" s="17"/>
      <c r="PUH153" s="17"/>
      <c r="PUI153" s="17"/>
      <c r="PUJ153" s="17"/>
      <c r="PUK153" s="17"/>
      <c r="PUL153" s="17"/>
      <c r="PUM153" s="17"/>
      <c r="PUN153" s="17"/>
      <c r="PUO153" s="17"/>
      <c r="PUP153" s="17"/>
      <c r="PUQ153" s="17"/>
      <c r="PUR153" s="17"/>
      <c r="PUS153" s="17"/>
      <c r="PUT153" s="17"/>
      <c r="PUU153" s="17"/>
      <c r="PUV153" s="17"/>
      <c r="PUW153" s="17"/>
      <c r="PUX153" s="17"/>
      <c r="PUY153" s="17"/>
      <c r="PUZ153" s="17"/>
      <c r="PVA153" s="17"/>
      <c r="PVB153" s="17"/>
      <c r="PVC153" s="17"/>
      <c r="PVD153" s="17"/>
      <c r="PVE153" s="17"/>
      <c r="PVF153" s="17"/>
      <c r="PVG153" s="17"/>
      <c r="PVH153" s="17"/>
      <c r="PVI153" s="17"/>
      <c r="PVJ153" s="17"/>
      <c r="PVK153" s="17"/>
      <c r="PVL153" s="17"/>
      <c r="PVM153" s="17"/>
      <c r="PVN153" s="17"/>
      <c r="PVO153" s="17"/>
      <c r="PVP153" s="17"/>
      <c r="PVQ153" s="17"/>
      <c r="PVR153" s="17"/>
      <c r="PVS153" s="17"/>
      <c r="PVT153" s="17"/>
      <c r="PVU153" s="17"/>
      <c r="PVV153" s="17"/>
      <c r="PVW153" s="17"/>
      <c r="PVX153" s="17"/>
      <c r="PVY153" s="17"/>
      <c r="PVZ153" s="17"/>
      <c r="PWA153" s="17"/>
      <c r="PWB153" s="17"/>
      <c r="PWC153" s="17"/>
      <c r="PWD153" s="17"/>
      <c r="PWE153" s="17"/>
      <c r="PWF153" s="17"/>
      <c r="PWG153" s="17"/>
      <c r="PWH153" s="17"/>
      <c r="PWI153" s="17"/>
      <c r="PWJ153" s="17"/>
      <c r="PWK153" s="17"/>
      <c r="PWL153" s="17"/>
      <c r="PWM153" s="17"/>
      <c r="PWN153" s="17"/>
      <c r="PWO153" s="17"/>
      <c r="PWP153" s="17"/>
      <c r="PWQ153" s="17"/>
      <c r="PWR153" s="17"/>
      <c r="PWS153" s="17"/>
      <c r="PWT153" s="17"/>
      <c r="PWU153" s="17"/>
      <c r="PWV153" s="17"/>
      <c r="PWW153" s="17"/>
      <c r="PWX153" s="17"/>
      <c r="PWY153" s="17"/>
      <c r="PWZ153" s="17"/>
      <c r="PXA153" s="17"/>
      <c r="PXB153" s="17"/>
      <c r="PXC153" s="17"/>
      <c r="PXD153" s="17"/>
      <c r="PXE153" s="17"/>
      <c r="PXF153" s="17"/>
      <c r="PXG153" s="17"/>
      <c r="PXH153" s="17"/>
      <c r="PXI153" s="17"/>
      <c r="PXJ153" s="17"/>
      <c r="PXK153" s="17"/>
      <c r="PXL153" s="17"/>
      <c r="PXM153" s="17"/>
      <c r="PXN153" s="17"/>
      <c r="PXO153" s="17"/>
      <c r="PXP153" s="17"/>
      <c r="PXQ153" s="17"/>
      <c r="PXR153" s="17"/>
      <c r="PXS153" s="17"/>
      <c r="PXT153" s="17"/>
      <c r="PXU153" s="17"/>
      <c r="PXV153" s="17"/>
      <c r="PXW153" s="17"/>
      <c r="PXX153" s="17"/>
      <c r="PXY153" s="17"/>
      <c r="PXZ153" s="17"/>
      <c r="PYA153" s="17"/>
      <c r="PYB153" s="17"/>
      <c r="PYC153" s="17"/>
      <c r="PYD153" s="17"/>
      <c r="PYE153" s="17"/>
      <c r="PYF153" s="17"/>
      <c r="PYG153" s="17"/>
      <c r="PYH153" s="17"/>
      <c r="PYI153" s="17"/>
      <c r="PYJ153" s="17"/>
      <c r="PYK153" s="17"/>
      <c r="PYL153" s="17"/>
      <c r="PYM153" s="17"/>
      <c r="PYN153" s="17"/>
      <c r="PYO153" s="17"/>
      <c r="PYP153" s="17"/>
      <c r="PYQ153" s="17"/>
      <c r="PYR153" s="17"/>
      <c r="PYS153" s="17"/>
      <c r="PYT153" s="17"/>
      <c r="PYU153" s="17"/>
      <c r="PYV153" s="17"/>
      <c r="PYW153" s="17"/>
      <c r="PYX153" s="17"/>
      <c r="PYY153" s="17"/>
      <c r="PYZ153" s="17"/>
      <c r="PZA153" s="17"/>
      <c r="PZB153" s="17"/>
      <c r="PZC153" s="17"/>
      <c r="PZD153" s="17"/>
      <c r="PZE153" s="17"/>
      <c r="PZF153" s="17"/>
      <c r="PZG153" s="17"/>
      <c r="PZH153" s="17"/>
      <c r="PZI153" s="17"/>
      <c r="PZJ153" s="17"/>
      <c r="PZK153" s="17"/>
      <c r="PZL153" s="17"/>
      <c r="PZM153" s="17"/>
      <c r="PZN153" s="17"/>
      <c r="PZO153" s="17"/>
      <c r="PZP153" s="17"/>
      <c r="PZQ153" s="17"/>
      <c r="PZR153" s="17"/>
      <c r="PZS153" s="17"/>
      <c r="PZT153" s="17"/>
      <c r="PZU153" s="17"/>
      <c r="PZV153" s="17"/>
      <c r="PZW153" s="17"/>
      <c r="PZX153" s="17"/>
      <c r="PZY153" s="17"/>
      <c r="PZZ153" s="17"/>
      <c r="QAA153" s="17"/>
      <c r="QAB153" s="17"/>
      <c r="QAC153" s="17"/>
      <c r="QAD153" s="17"/>
      <c r="QAE153" s="17"/>
      <c r="QAF153" s="17"/>
      <c r="QAG153" s="17"/>
      <c r="QAH153" s="17"/>
      <c r="QAI153" s="17"/>
      <c r="QAJ153" s="17"/>
      <c r="QAK153" s="17"/>
      <c r="QAL153" s="17"/>
      <c r="QAM153" s="17"/>
      <c r="QAN153" s="17"/>
      <c r="QAO153" s="17"/>
      <c r="QAP153" s="17"/>
      <c r="QAQ153" s="17"/>
      <c r="QAR153" s="17"/>
      <c r="QAS153" s="17"/>
      <c r="QAT153" s="17"/>
      <c r="QAU153" s="17"/>
      <c r="QAV153" s="17"/>
      <c r="QAW153" s="17"/>
      <c r="QAX153" s="17"/>
      <c r="QAY153" s="17"/>
      <c r="QAZ153" s="17"/>
      <c r="QBA153" s="17"/>
      <c r="QBB153" s="17"/>
      <c r="QBC153" s="17"/>
      <c r="QBD153" s="17"/>
      <c r="QBE153" s="17"/>
      <c r="QBF153" s="17"/>
      <c r="QBG153" s="17"/>
      <c r="QBH153" s="17"/>
      <c r="QBI153" s="17"/>
      <c r="QBJ153" s="17"/>
      <c r="QBK153" s="17"/>
      <c r="QBL153" s="17"/>
      <c r="QBM153" s="17"/>
      <c r="QBN153" s="17"/>
      <c r="QBO153" s="17"/>
      <c r="QBP153" s="17"/>
      <c r="QBQ153" s="17"/>
      <c r="QBR153" s="17"/>
      <c r="QBS153" s="17"/>
      <c r="QBT153" s="17"/>
      <c r="QBU153" s="17"/>
      <c r="QBV153" s="17"/>
      <c r="QBW153" s="17"/>
      <c r="QBX153" s="17"/>
      <c r="QBY153" s="17"/>
      <c r="QBZ153" s="17"/>
      <c r="QCA153" s="17"/>
      <c r="QCB153" s="17"/>
      <c r="QCC153" s="17"/>
      <c r="QCD153" s="17"/>
      <c r="QCE153" s="17"/>
      <c r="QCF153" s="17"/>
      <c r="QCG153" s="17"/>
      <c r="QCH153" s="17"/>
      <c r="QCI153" s="17"/>
      <c r="QCJ153" s="17"/>
      <c r="QCK153" s="17"/>
      <c r="QCL153" s="17"/>
      <c r="QCM153" s="17"/>
      <c r="QCN153" s="17"/>
      <c r="QCO153" s="17"/>
      <c r="QCP153" s="17"/>
      <c r="QCQ153" s="17"/>
      <c r="QCR153" s="17"/>
      <c r="QCS153" s="17"/>
      <c r="QCT153" s="17"/>
      <c r="QCU153" s="17"/>
      <c r="QCV153" s="17"/>
      <c r="QCW153" s="17"/>
      <c r="QCX153" s="17"/>
      <c r="QCY153" s="17"/>
      <c r="QCZ153" s="17"/>
      <c r="QDA153" s="17"/>
      <c r="QDB153" s="17"/>
      <c r="QDC153" s="17"/>
      <c r="QDD153" s="17"/>
      <c r="QDE153" s="17"/>
      <c r="QDF153" s="17"/>
      <c r="QDG153" s="17"/>
      <c r="QDH153" s="17"/>
      <c r="QDI153" s="17"/>
      <c r="QDJ153" s="17"/>
      <c r="QDK153" s="17"/>
      <c r="QDL153" s="17"/>
      <c r="QDM153" s="17"/>
      <c r="QDN153" s="17"/>
      <c r="QDO153" s="17"/>
      <c r="QDP153" s="17"/>
      <c r="QDQ153" s="17"/>
      <c r="QDR153" s="17"/>
      <c r="QDS153" s="17"/>
      <c r="QDT153" s="17"/>
      <c r="QDU153" s="17"/>
      <c r="QDV153" s="17"/>
      <c r="QDW153" s="17"/>
      <c r="QDX153" s="17"/>
      <c r="QDY153" s="17"/>
      <c r="QDZ153" s="17"/>
      <c r="QEA153" s="17"/>
      <c r="QEB153" s="17"/>
      <c r="QEC153" s="17"/>
      <c r="QED153" s="17"/>
      <c r="QEE153" s="17"/>
      <c r="QEF153" s="17"/>
      <c r="QEG153" s="17"/>
      <c r="QEH153" s="17"/>
      <c r="QEI153" s="17"/>
      <c r="QEJ153" s="17"/>
      <c r="QEK153" s="17"/>
      <c r="QEL153" s="17"/>
      <c r="QEM153" s="17"/>
      <c r="QEN153" s="17"/>
      <c r="QEO153" s="17"/>
      <c r="QEP153" s="17"/>
      <c r="QEQ153" s="17"/>
      <c r="QER153" s="17"/>
      <c r="QES153" s="17"/>
      <c r="QET153" s="17"/>
      <c r="QEU153" s="17"/>
      <c r="QEV153" s="17"/>
      <c r="QEW153" s="17"/>
      <c r="QEX153" s="17"/>
      <c r="QEY153" s="17"/>
      <c r="QEZ153" s="17"/>
      <c r="QFA153" s="17"/>
      <c r="QFB153" s="17"/>
      <c r="QFC153" s="17"/>
      <c r="QFD153" s="17"/>
      <c r="QFE153" s="17"/>
      <c r="QFF153" s="17"/>
      <c r="QFG153" s="17"/>
      <c r="QFH153" s="17"/>
      <c r="QFI153" s="17"/>
      <c r="QFJ153" s="17"/>
      <c r="QFK153" s="17"/>
      <c r="QFL153" s="17"/>
      <c r="QFM153" s="17"/>
      <c r="QFN153" s="17"/>
      <c r="QFO153" s="17"/>
      <c r="QFP153" s="17"/>
      <c r="QFQ153" s="17"/>
      <c r="QFR153" s="17"/>
      <c r="QFS153" s="17"/>
      <c r="QFT153" s="17"/>
      <c r="QFU153" s="17"/>
      <c r="QFV153" s="17"/>
      <c r="QFW153" s="17"/>
      <c r="QFX153" s="17"/>
      <c r="QFY153" s="17"/>
      <c r="QFZ153" s="17"/>
      <c r="QGA153" s="17"/>
      <c r="QGB153" s="17"/>
      <c r="QGC153" s="17"/>
      <c r="QGD153" s="17"/>
      <c r="QGE153" s="17"/>
      <c r="QGF153" s="17"/>
      <c r="QGG153" s="17"/>
      <c r="QGH153" s="17"/>
      <c r="QGI153" s="17"/>
      <c r="QGJ153" s="17"/>
      <c r="QGK153" s="17"/>
      <c r="QGL153" s="17"/>
      <c r="QGM153" s="17"/>
      <c r="QGN153" s="17"/>
      <c r="QGO153" s="17"/>
      <c r="QGP153" s="17"/>
      <c r="QGQ153" s="17"/>
      <c r="QGR153" s="17"/>
      <c r="QGS153" s="17"/>
      <c r="QGT153" s="17"/>
      <c r="QGU153" s="17"/>
      <c r="QGV153" s="17"/>
      <c r="QGW153" s="17"/>
      <c r="QGX153" s="17"/>
      <c r="QGY153" s="17"/>
      <c r="QGZ153" s="17"/>
      <c r="QHA153" s="17"/>
      <c r="QHB153" s="17"/>
      <c r="QHC153" s="17"/>
      <c r="QHD153" s="17"/>
      <c r="QHE153" s="17"/>
      <c r="QHF153" s="17"/>
      <c r="QHG153" s="17"/>
      <c r="QHH153" s="17"/>
      <c r="QHI153" s="17"/>
      <c r="QHJ153" s="17"/>
      <c r="QHK153" s="17"/>
      <c r="QHL153" s="17"/>
      <c r="QHM153" s="17"/>
      <c r="QHN153" s="17"/>
      <c r="QHO153" s="17"/>
      <c r="QHP153" s="17"/>
      <c r="QHQ153" s="17"/>
      <c r="QHR153" s="17"/>
      <c r="QHS153" s="17"/>
      <c r="QHT153" s="17"/>
      <c r="QHU153" s="17"/>
      <c r="QHV153" s="17"/>
      <c r="QHW153" s="17"/>
      <c r="QHX153" s="17"/>
      <c r="QHY153" s="17"/>
      <c r="QHZ153" s="17"/>
      <c r="QIA153" s="17"/>
      <c r="QIB153" s="17"/>
      <c r="QIC153" s="17"/>
      <c r="QID153" s="17"/>
      <c r="QIE153" s="17"/>
      <c r="QIF153" s="17"/>
      <c r="QIG153" s="17"/>
      <c r="QIH153" s="17"/>
      <c r="QII153" s="17"/>
      <c r="QIJ153" s="17"/>
      <c r="QIK153" s="17"/>
      <c r="QIL153" s="17"/>
      <c r="QIM153" s="17"/>
      <c r="QIN153" s="17"/>
      <c r="QIO153" s="17"/>
      <c r="QIP153" s="17"/>
      <c r="QIQ153" s="17"/>
      <c r="QIR153" s="17"/>
      <c r="QIS153" s="17"/>
      <c r="QIT153" s="17"/>
      <c r="QIU153" s="17"/>
      <c r="QIV153" s="17"/>
      <c r="QIW153" s="17"/>
      <c r="QIX153" s="17"/>
      <c r="QIY153" s="17"/>
      <c r="QIZ153" s="17"/>
      <c r="QJA153" s="17"/>
      <c r="QJB153" s="17"/>
      <c r="QJC153" s="17"/>
      <c r="QJD153" s="17"/>
      <c r="QJE153" s="17"/>
      <c r="QJF153" s="17"/>
      <c r="QJG153" s="17"/>
      <c r="QJH153" s="17"/>
      <c r="QJI153" s="17"/>
      <c r="QJJ153" s="17"/>
      <c r="QJK153" s="17"/>
      <c r="QJL153" s="17"/>
      <c r="QJM153" s="17"/>
      <c r="QJN153" s="17"/>
      <c r="QJO153" s="17"/>
      <c r="QJP153" s="17"/>
      <c r="QJQ153" s="17"/>
      <c r="QJR153" s="17"/>
      <c r="QJS153" s="17"/>
      <c r="QJT153" s="17"/>
      <c r="QJU153" s="17"/>
      <c r="QJV153" s="17"/>
      <c r="QJW153" s="17"/>
      <c r="QJX153" s="17"/>
      <c r="QJY153" s="17"/>
      <c r="QJZ153" s="17"/>
      <c r="QKA153" s="17"/>
      <c r="QKB153" s="17"/>
      <c r="QKC153" s="17"/>
      <c r="QKD153" s="17"/>
      <c r="QKE153" s="17"/>
      <c r="QKF153" s="17"/>
      <c r="QKG153" s="17"/>
      <c r="QKH153" s="17"/>
      <c r="QKI153" s="17"/>
      <c r="QKJ153" s="17"/>
      <c r="QKK153" s="17"/>
      <c r="QKL153" s="17"/>
      <c r="QKM153" s="17"/>
      <c r="QKN153" s="17"/>
      <c r="QKO153" s="17"/>
      <c r="QKP153" s="17"/>
      <c r="QKQ153" s="17"/>
      <c r="QKR153" s="17"/>
      <c r="QKS153" s="17"/>
      <c r="QKT153" s="17"/>
      <c r="QKU153" s="17"/>
      <c r="QKV153" s="17"/>
      <c r="QKW153" s="17"/>
      <c r="QKX153" s="17"/>
      <c r="QKY153" s="17"/>
      <c r="QKZ153" s="17"/>
      <c r="QLA153" s="17"/>
      <c r="QLB153" s="17"/>
      <c r="QLC153" s="17"/>
      <c r="QLD153" s="17"/>
      <c r="QLE153" s="17"/>
      <c r="QLF153" s="17"/>
      <c r="QLG153" s="17"/>
      <c r="QLH153" s="17"/>
      <c r="QLI153" s="17"/>
      <c r="QLJ153" s="17"/>
      <c r="QLK153" s="17"/>
      <c r="QLL153" s="17"/>
      <c r="QLM153" s="17"/>
      <c r="QLN153" s="17"/>
      <c r="QLO153" s="17"/>
      <c r="QLP153" s="17"/>
      <c r="QLQ153" s="17"/>
      <c r="QLR153" s="17"/>
      <c r="QLS153" s="17"/>
      <c r="QLT153" s="17"/>
      <c r="QLU153" s="17"/>
      <c r="QLV153" s="17"/>
      <c r="QLW153" s="17"/>
      <c r="QLX153" s="17"/>
      <c r="QLY153" s="17"/>
      <c r="QLZ153" s="17"/>
      <c r="QMA153" s="17"/>
      <c r="QMB153" s="17"/>
      <c r="QMC153" s="17"/>
      <c r="QMD153" s="17"/>
      <c r="QME153" s="17"/>
      <c r="QMF153" s="17"/>
      <c r="QMG153" s="17"/>
      <c r="QMH153" s="17"/>
      <c r="QMI153" s="17"/>
      <c r="QMJ153" s="17"/>
      <c r="QMK153" s="17"/>
      <c r="QML153" s="17"/>
      <c r="QMM153" s="17"/>
      <c r="QMN153" s="17"/>
      <c r="QMO153" s="17"/>
      <c r="QMP153" s="17"/>
      <c r="QMQ153" s="17"/>
      <c r="QMR153" s="17"/>
      <c r="QMS153" s="17"/>
      <c r="QMT153" s="17"/>
      <c r="QMU153" s="17"/>
      <c r="QMV153" s="17"/>
      <c r="QMW153" s="17"/>
      <c r="QMX153" s="17"/>
      <c r="QMY153" s="17"/>
      <c r="QMZ153" s="17"/>
      <c r="QNA153" s="17"/>
      <c r="QNB153" s="17"/>
      <c r="QNC153" s="17"/>
      <c r="QND153" s="17"/>
      <c r="QNE153" s="17"/>
      <c r="QNF153" s="17"/>
      <c r="QNG153" s="17"/>
      <c r="QNH153" s="17"/>
      <c r="QNI153" s="17"/>
      <c r="QNJ153" s="17"/>
      <c r="QNK153" s="17"/>
      <c r="QNL153" s="17"/>
      <c r="QNM153" s="17"/>
      <c r="QNN153" s="17"/>
      <c r="QNO153" s="17"/>
      <c r="QNP153" s="17"/>
      <c r="QNQ153" s="17"/>
      <c r="QNR153" s="17"/>
      <c r="QNS153" s="17"/>
      <c r="QNT153" s="17"/>
      <c r="QNU153" s="17"/>
      <c r="QNV153" s="17"/>
      <c r="QNW153" s="17"/>
      <c r="QNX153" s="17"/>
      <c r="QNY153" s="17"/>
      <c r="QNZ153" s="17"/>
      <c r="QOA153" s="17"/>
      <c r="QOB153" s="17"/>
      <c r="QOC153" s="17"/>
      <c r="QOD153" s="17"/>
      <c r="QOE153" s="17"/>
      <c r="QOF153" s="17"/>
      <c r="QOG153" s="17"/>
      <c r="QOH153" s="17"/>
      <c r="QOI153" s="17"/>
      <c r="QOJ153" s="17"/>
      <c r="QOK153" s="17"/>
      <c r="QOL153" s="17"/>
      <c r="QOM153" s="17"/>
      <c r="QON153" s="17"/>
      <c r="QOO153" s="17"/>
      <c r="QOP153" s="17"/>
      <c r="QOQ153" s="17"/>
      <c r="QOR153" s="17"/>
      <c r="QOS153" s="17"/>
      <c r="QOT153" s="17"/>
      <c r="QOU153" s="17"/>
      <c r="QOV153" s="17"/>
      <c r="QOW153" s="17"/>
      <c r="QOX153" s="17"/>
      <c r="QOY153" s="17"/>
      <c r="QOZ153" s="17"/>
      <c r="QPA153" s="17"/>
      <c r="QPB153" s="17"/>
      <c r="QPC153" s="17"/>
      <c r="QPD153" s="17"/>
      <c r="QPE153" s="17"/>
      <c r="QPF153" s="17"/>
      <c r="QPG153" s="17"/>
      <c r="QPH153" s="17"/>
      <c r="QPI153" s="17"/>
      <c r="QPJ153" s="17"/>
      <c r="QPK153" s="17"/>
      <c r="QPL153" s="17"/>
      <c r="QPM153" s="17"/>
      <c r="QPN153" s="17"/>
      <c r="QPO153" s="17"/>
      <c r="QPP153" s="17"/>
      <c r="QPQ153" s="17"/>
      <c r="QPR153" s="17"/>
      <c r="QPS153" s="17"/>
      <c r="QPT153" s="17"/>
      <c r="QPU153" s="17"/>
      <c r="QPV153" s="17"/>
      <c r="QPW153" s="17"/>
      <c r="QPX153" s="17"/>
      <c r="QPY153" s="17"/>
      <c r="QPZ153" s="17"/>
      <c r="QQA153" s="17"/>
      <c r="QQB153" s="17"/>
      <c r="QQC153" s="17"/>
      <c r="QQD153" s="17"/>
      <c r="QQE153" s="17"/>
      <c r="QQF153" s="17"/>
      <c r="QQG153" s="17"/>
      <c r="QQH153" s="17"/>
      <c r="QQI153" s="17"/>
      <c r="QQJ153" s="17"/>
      <c r="QQK153" s="17"/>
      <c r="QQL153" s="17"/>
      <c r="QQM153" s="17"/>
      <c r="QQN153" s="17"/>
      <c r="QQO153" s="17"/>
      <c r="QQP153" s="17"/>
      <c r="QQQ153" s="17"/>
      <c r="QQR153" s="17"/>
      <c r="QQS153" s="17"/>
      <c r="QQT153" s="17"/>
      <c r="QQU153" s="17"/>
      <c r="QQV153" s="17"/>
      <c r="QQW153" s="17"/>
      <c r="QQX153" s="17"/>
      <c r="QQY153" s="17"/>
      <c r="QQZ153" s="17"/>
      <c r="QRA153" s="17"/>
      <c r="QRB153" s="17"/>
      <c r="QRC153" s="17"/>
      <c r="QRD153" s="17"/>
      <c r="QRE153" s="17"/>
      <c r="QRF153" s="17"/>
      <c r="QRG153" s="17"/>
      <c r="QRH153" s="17"/>
      <c r="QRI153" s="17"/>
      <c r="QRJ153" s="17"/>
      <c r="QRK153" s="17"/>
      <c r="QRL153" s="17"/>
      <c r="QRM153" s="17"/>
      <c r="QRN153" s="17"/>
      <c r="QRO153" s="17"/>
      <c r="QRP153" s="17"/>
      <c r="QRQ153" s="17"/>
      <c r="QRR153" s="17"/>
      <c r="QRS153" s="17"/>
      <c r="QRT153" s="17"/>
      <c r="QRU153" s="17"/>
      <c r="QRV153" s="17"/>
      <c r="QRW153" s="17"/>
      <c r="QRX153" s="17"/>
      <c r="QRY153" s="17"/>
      <c r="QRZ153" s="17"/>
      <c r="QSA153" s="17"/>
      <c r="QSB153" s="17"/>
      <c r="QSC153" s="17"/>
      <c r="QSD153" s="17"/>
      <c r="QSE153" s="17"/>
      <c r="QSF153" s="17"/>
      <c r="QSG153" s="17"/>
      <c r="QSH153" s="17"/>
      <c r="QSI153" s="17"/>
      <c r="QSJ153" s="17"/>
      <c r="QSK153" s="17"/>
      <c r="QSL153" s="17"/>
      <c r="QSM153" s="17"/>
      <c r="QSN153" s="17"/>
      <c r="QSO153" s="17"/>
      <c r="QSP153" s="17"/>
      <c r="QSQ153" s="17"/>
      <c r="QSR153" s="17"/>
      <c r="QSS153" s="17"/>
      <c r="QST153" s="17"/>
      <c r="QSU153" s="17"/>
      <c r="QSV153" s="17"/>
      <c r="QSW153" s="17"/>
      <c r="QSX153" s="17"/>
      <c r="QSY153" s="17"/>
      <c r="QSZ153" s="17"/>
      <c r="QTA153" s="17"/>
      <c r="QTB153" s="17"/>
      <c r="QTC153" s="17"/>
      <c r="QTD153" s="17"/>
      <c r="QTE153" s="17"/>
      <c r="QTF153" s="17"/>
      <c r="QTG153" s="17"/>
      <c r="QTH153" s="17"/>
      <c r="QTI153" s="17"/>
      <c r="QTJ153" s="17"/>
      <c r="QTK153" s="17"/>
      <c r="QTL153" s="17"/>
      <c r="QTM153" s="17"/>
      <c r="QTN153" s="17"/>
      <c r="QTO153" s="17"/>
      <c r="QTP153" s="17"/>
      <c r="QTQ153" s="17"/>
      <c r="QTR153" s="17"/>
      <c r="QTS153" s="17"/>
      <c r="QTT153" s="17"/>
      <c r="QTU153" s="17"/>
      <c r="QTV153" s="17"/>
      <c r="QTW153" s="17"/>
      <c r="QTX153" s="17"/>
      <c r="QTY153" s="17"/>
      <c r="QTZ153" s="17"/>
      <c r="QUA153" s="17"/>
      <c r="QUB153" s="17"/>
      <c r="QUC153" s="17"/>
      <c r="QUD153" s="17"/>
      <c r="QUE153" s="17"/>
      <c r="QUF153" s="17"/>
      <c r="QUG153" s="17"/>
      <c r="QUH153" s="17"/>
      <c r="QUI153" s="17"/>
      <c r="QUJ153" s="17"/>
      <c r="QUK153" s="17"/>
      <c r="QUL153" s="17"/>
      <c r="QUM153" s="17"/>
      <c r="QUN153" s="17"/>
      <c r="QUO153" s="17"/>
      <c r="QUP153" s="17"/>
      <c r="QUQ153" s="17"/>
      <c r="QUR153" s="17"/>
      <c r="QUS153" s="17"/>
      <c r="QUT153" s="17"/>
      <c r="QUU153" s="17"/>
      <c r="QUV153" s="17"/>
      <c r="QUW153" s="17"/>
      <c r="QUX153" s="17"/>
      <c r="QUY153" s="17"/>
      <c r="QUZ153" s="17"/>
      <c r="QVA153" s="17"/>
      <c r="QVB153" s="17"/>
      <c r="QVC153" s="17"/>
      <c r="QVD153" s="17"/>
      <c r="QVE153" s="17"/>
      <c r="QVF153" s="17"/>
      <c r="QVG153" s="17"/>
      <c r="QVH153" s="17"/>
      <c r="QVI153" s="17"/>
      <c r="QVJ153" s="17"/>
      <c r="QVK153" s="17"/>
      <c r="QVL153" s="17"/>
      <c r="QVM153" s="17"/>
      <c r="QVN153" s="17"/>
      <c r="QVO153" s="17"/>
      <c r="QVP153" s="17"/>
      <c r="QVQ153" s="17"/>
      <c r="QVR153" s="17"/>
      <c r="QVS153" s="17"/>
      <c r="QVT153" s="17"/>
      <c r="QVU153" s="17"/>
      <c r="QVV153" s="17"/>
      <c r="QVW153" s="17"/>
      <c r="QVX153" s="17"/>
      <c r="QVY153" s="17"/>
      <c r="QVZ153" s="17"/>
      <c r="QWA153" s="17"/>
      <c r="QWB153" s="17"/>
      <c r="QWC153" s="17"/>
      <c r="QWD153" s="17"/>
      <c r="QWE153" s="17"/>
      <c r="QWF153" s="17"/>
      <c r="QWG153" s="17"/>
      <c r="QWH153" s="17"/>
      <c r="QWI153" s="17"/>
      <c r="QWJ153" s="17"/>
      <c r="QWK153" s="17"/>
      <c r="QWL153" s="17"/>
      <c r="QWM153" s="17"/>
      <c r="QWN153" s="17"/>
      <c r="QWO153" s="17"/>
      <c r="QWP153" s="17"/>
      <c r="QWQ153" s="17"/>
      <c r="QWR153" s="17"/>
      <c r="QWS153" s="17"/>
      <c r="QWT153" s="17"/>
      <c r="QWU153" s="17"/>
      <c r="QWV153" s="17"/>
      <c r="QWW153" s="17"/>
      <c r="QWX153" s="17"/>
      <c r="QWY153" s="17"/>
      <c r="QWZ153" s="17"/>
      <c r="QXA153" s="17"/>
      <c r="QXB153" s="17"/>
      <c r="QXC153" s="17"/>
      <c r="QXD153" s="17"/>
      <c r="QXE153" s="17"/>
      <c r="QXF153" s="17"/>
      <c r="QXG153" s="17"/>
      <c r="QXH153" s="17"/>
      <c r="QXI153" s="17"/>
      <c r="QXJ153" s="17"/>
      <c r="QXK153" s="17"/>
      <c r="QXL153" s="17"/>
      <c r="QXM153" s="17"/>
      <c r="QXN153" s="17"/>
      <c r="QXO153" s="17"/>
      <c r="QXP153" s="17"/>
      <c r="QXQ153" s="17"/>
      <c r="QXR153" s="17"/>
      <c r="QXS153" s="17"/>
      <c r="QXT153" s="17"/>
      <c r="QXU153" s="17"/>
      <c r="QXV153" s="17"/>
      <c r="QXW153" s="17"/>
      <c r="QXX153" s="17"/>
      <c r="QXY153" s="17"/>
      <c r="QXZ153" s="17"/>
      <c r="QYA153" s="17"/>
      <c r="QYB153" s="17"/>
      <c r="QYC153" s="17"/>
      <c r="QYD153" s="17"/>
      <c r="QYE153" s="17"/>
      <c r="QYF153" s="17"/>
      <c r="QYG153" s="17"/>
      <c r="QYH153" s="17"/>
      <c r="QYI153" s="17"/>
      <c r="QYJ153" s="17"/>
      <c r="QYK153" s="17"/>
      <c r="QYL153" s="17"/>
      <c r="QYM153" s="17"/>
      <c r="QYN153" s="17"/>
      <c r="QYO153" s="17"/>
      <c r="QYP153" s="17"/>
      <c r="QYQ153" s="17"/>
      <c r="QYR153" s="17"/>
      <c r="QYS153" s="17"/>
      <c r="QYT153" s="17"/>
      <c r="QYU153" s="17"/>
      <c r="QYV153" s="17"/>
      <c r="QYW153" s="17"/>
      <c r="QYX153" s="17"/>
      <c r="QYY153" s="17"/>
      <c r="QYZ153" s="17"/>
      <c r="QZA153" s="17"/>
      <c r="QZB153" s="17"/>
      <c r="QZC153" s="17"/>
      <c r="QZD153" s="17"/>
      <c r="QZE153" s="17"/>
      <c r="QZF153" s="17"/>
      <c r="QZG153" s="17"/>
      <c r="QZH153" s="17"/>
      <c r="QZI153" s="17"/>
      <c r="QZJ153" s="17"/>
      <c r="QZK153" s="17"/>
      <c r="QZL153" s="17"/>
      <c r="QZM153" s="17"/>
      <c r="QZN153" s="17"/>
      <c r="QZO153" s="17"/>
      <c r="QZP153" s="17"/>
      <c r="QZQ153" s="17"/>
      <c r="QZR153" s="17"/>
      <c r="QZS153" s="17"/>
      <c r="QZT153" s="17"/>
      <c r="QZU153" s="17"/>
      <c r="QZV153" s="17"/>
      <c r="QZW153" s="17"/>
      <c r="QZX153" s="17"/>
      <c r="QZY153" s="17"/>
      <c r="QZZ153" s="17"/>
      <c r="RAA153" s="17"/>
      <c r="RAB153" s="17"/>
      <c r="RAC153" s="17"/>
      <c r="RAD153" s="17"/>
      <c r="RAE153" s="17"/>
      <c r="RAF153" s="17"/>
      <c r="RAG153" s="17"/>
      <c r="RAH153" s="17"/>
      <c r="RAI153" s="17"/>
      <c r="RAJ153" s="17"/>
      <c r="RAK153" s="17"/>
      <c r="RAL153" s="17"/>
      <c r="RAM153" s="17"/>
      <c r="RAN153" s="17"/>
      <c r="RAO153" s="17"/>
      <c r="RAP153" s="17"/>
      <c r="RAQ153" s="17"/>
      <c r="RAR153" s="17"/>
      <c r="RAS153" s="17"/>
      <c r="RAT153" s="17"/>
      <c r="RAU153" s="17"/>
      <c r="RAV153" s="17"/>
      <c r="RAW153" s="17"/>
      <c r="RAX153" s="17"/>
      <c r="RAY153" s="17"/>
      <c r="RAZ153" s="17"/>
      <c r="RBA153" s="17"/>
      <c r="RBB153" s="17"/>
      <c r="RBC153" s="17"/>
      <c r="RBD153" s="17"/>
      <c r="RBE153" s="17"/>
      <c r="RBF153" s="17"/>
      <c r="RBG153" s="17"/>
      <c r="RBH153" s="17"/>
      <c r="RBI153" s="17"/>
      <c r="RBJ153" s="17"/>
      <c r="RBK153" s="17"/>
      <c r="RBL153" s="17"/>
      <c r="RBM153" s="17"/>
      <c r="RBN153" s="17"/>
      <c r="RBO153" s="17"/>
      <c r="RBP153" s="17"/>
      <c r="RBQ153" s="17"/>
      <c r="RBR153" s="17"/>
      <c r="RBS153" s="17"/>
      <c r="RBT153" s="17"/>
      <c r="RBU153" s="17"/>
      <c r="RBV153" s="17"/>
      <c r="RBW153" s="17"/>
      <c r="RBX153" s="17"/>
      <c r="RBY153" s="17"/>
      <c r="RBZ153" s="17"/>
      <c r="RCA153" s="17"/>
      <c r="RCB153" s="17"/>
      <c r="RCC153" s="17"/>
      <c r="RCD153" s="17"/>
      <c r="RCE153" s="17"/>
      <c r="RCF153" s="17"/>
      <c r="RCG153" s="17"/>
      <c r="RCH153" s="17"/>
      <c r="RCI153" s="17"/>
      <c r="RCJ153" s="17"/>
      <c r="RCK153" s="17"/>
      <c r="RCL153" s="17"/>
      <c r="RCM153" s="17"/>
      <c r="RCN153" s="17"/>
      <c r="RCO153" s="17"/>
      <c r="RCP153" s="17"/>
      <c r="RCQ153" s="17"/>
      <c r="RCR153" s="17"/>
      <c r="RCS153" s="17"/>
      <c r="RCT153" s="17"/>
      <c r="RCU153" s="17"/>
      <c r="RCV153" s="17"/>
      <c r="RCW153" s="17"/>
      <c r="RCX153" s="17"/>
      <c r="RCY153" s="17"/>
      <c r="RCZ153" s="17"/>
      <c r="RDA153" s="17"/>
      <c r="RDB153" s="17"/>
      <c r="RDC153" s="17"/>
      <c r="RDD153" s="17"/>
      <c r="RDE153" s="17"/>
      <c r="RDF153" s="17"/>
      <c r="RDG153" s="17"/>
      <c r="RDH153" s="17"/>
      <c r="RDI153" s="17"/>
      <c r="RDJ153" s="17"/>
      <c r="RDK153" s="17"/>
      <c r="RDL153" s="17"/>
      <c r="RDM153" s="17"/>
      <c r="RDN153" s="17"/>
      <c r="RDO153" s="17"/>
      <c r="RDP153" s="17"/>
      <c r="RDQ153" s="17"/>
      <c r="RDR153" s="17"/>
      <c r="RDS153" s="17"/>
      <c r="RDT153" s="17"/>
      <c r="RDU153" s="17"/>
      <c r="RDV153" s="17"/>
      <c r="RDW153" s="17"/>
      <c r="RDX153" s="17"/>
      <c r="RDY153" s="17"/>
      <c r="RDZ153" s="17"/>
      <c r="REA153" s="17"/>
      <c r="REB153" s="17"/>
      <c r="REC153" s="17"/>
      <c r="RED153" s="17"/>
      <c r="REE153" s="17"/>
      <c r="REF153" s="17"/>
      <c r="REG153" s="17"/>
      <c r="REH153" s="17"/>
      <c r="REI153" s="17"/>
      <c r="REJ153" s="17"/>
      <c r="REK153" s="17"/>
      <c r="REL153" s="17"/>
      <c r="REM153" s="17"/>
      <c r="REN153" s="17"/>
      <c r="REO153" s="17"/>
      <c r="REP153" s="17"/>
      <c r="REQ153" s="17"/>
      <c r="RER153" s="17"/>
      <c r="RES153" s="17"/>
      <c r="RET153" s="17"/>
      <c r="REU153" s="17"/>
      <c r="REV153" s="17"/>
      <c r="REW153" s="17"/>
      <c r="REX153" s="17"/>
      <c r="REY153" s="17"/>
      <c r="REZ153" s="17"/>
      <c r="RFA153" s="17"/>
      <c r="RFB153" s="17"/>
      <c r="RFC153" s="17"/>
      <c r="RFD153" s="17"/>
      <c r="RFE153" s="17"/>
      <c r="RFF153" s="17"/>
      <c r="RFG153" s="17"/>
      <c r="RFH153" s="17"/>
      <c r="RFI153" s="17"/>
      <c r="RFJ153" s="17"/>
      <c r="RFK153" s="17"/>
      <c r="RFL153" s="17"/>
      <c r="RFM153" s="17"/>
      <c r="RFN153" s="17"/>
      <c r="RFO153" s="17"/>
      <c r="RFP153" s="17"/>
      <c r="RFQ153" s="17"/>
      <c r="RFR153" s="17"/>
      <c r="RFS153" s="17"/>
      <c r="RFT153" s="17"/>
      <c r="RFU153" s="17"/>
      <c r="RFV153" s="17"/>
      <c r="RFW153" s="17"/>
      <c r="RFX153" s="17"/>
      <c r="RFY153" s="17"/>
      <c r="RFZ153" s="17"/>
      <c r="RGA153" s="17"/>
      <c r="RGB153" s="17"/>
      <c r="RGC153" s="17"/>
      <c r="RGD153" s="17"/>
      <c r="RGE153" s="17"/>
      <c r="RGF153" s="17"/>
      <c r="RGG153" s="17"/>
      <c r="RGH153" s="17"/>
      <c r="RGI153" s="17"/>
      <c r="RGJ153" s="17"/>
      <c r="RGK153" s="17"/>
      <c r="RGL153" s="17"/>
      <c r="RGM153" s="17"/>
      <c r="RGN153" s="17"/>
      <c r="RGO153" s="17"/>
      <c r="RGP153" s="17"/>
      <c r="RGQ153" s="17"/>
      <c r="RGR153" s="17"/>
      <c r="RGS153" s="17"/>
      <c r="RGT153" s="17"/>
      <c r="RGU153" s="17"/>
      <c r="RGV153" s="17"/>
      <c r="RGW153" s="17"/>
      <c r="RGX153" s="17"/>
      <c r="RGY153" s="17"/>
      <c r="RGZ153" s="17"/>
      <c r="RHA153" s="17"/>
      <c r="RHB153" s="17"/>
      <c r="RHC153" s="17"/>
      <c r="RHD153" s="17"/>
      <c r="RHE153" s="17"/>
      <c r="RHF153" s="17"/>
      <c r="RHG153" s="17"/>
      <c r="RHH153" s="17"/>
      <c r="RHI153" s="17"/>
      <c r="RHJ153" s="17"/>
      <c r="RHK153" s="17"/>
      <c r="RHL153" s="17"/>
      <c r="RHM153" s="17"/>
      <c r="RHN153" s="17"/>
      <c r="RHO153" s="17"/>
      <c r="RHP153" s="17"/>
      <c r="RHQ153" s="17"/>
      <c r="RHR153" s="17"/>
      <c r="RHS153" s="17"/>
      <c r="RHT153" s="17"/>
      <c r="RHU153" s="17"/>
      <c r="RHV153" s="17"/>
      <c r="RHW153" s="17"/>
      <c r="RHX153" s="17"/>
      <c r="RHY153" s="17"/>
      <c r="RHZ153" s="17"/>
      <c r="RIA153" s="17"/>
      <c r="RIB153" s="17"/>
      <c r="RIC153" s="17"/>
      <c r="RID153" s="17"/>
      <c r="RIE153" s="17"/>
      <c r="RIF153" s="17"/>
      <c r="RIG153" s="17"/>
      <c r="RIH153" s="17"/>
      <c r="RII153" s="17"/>
      <c r="RIJ153" s="17"/>
      <c r="RIK153" s="17"/>
      <c r="RIL153" s="17"/>
      <c r="RIM153" s="17"/>
      <c r="RIN153" s="17"/>
      <c r="RIO153" s="17"/>
      <c r="RIP153" s="17"/>
      <c r="RIQ153" s="17"/>
      <c r="RIR153" s="17"/>
      <c r="RIS153" s="17"/>
      <c r="RIT153" s="17"/>
      <c r="RIU153" s="17"/>
      <c r="RIV153" s="17"/>
      <c r="RIW153" s="17"/>
      <c r="RIX153" s="17"/>
      <c r="RIY153" s="17"/>
      <c r="RIZ153" s="17"/>
      <c r="RJA153" s="17"/>
      <c r="RJB153" s="17"/>
      <c r="RJC153" s="17"/>
      <c r="RJD153" s="17"/>
      <c r="RJE153" s="17"/>
      <c r="RJF153" s="17"/>
      <c r="RJG153" s="17"/>
      <c r="RJH153" s="17"/>
      <c r="RJI153" s="17"/>
      <c r="RJJ153" s="17"/>
      <c r="RJK153" s="17"/>
      <c r="RJL153" s="17"/>
      <c r="RJM153" s="17"/>
      <c r="RJN153" s="17"/>
      <c r="RJO153" s="17"/>
      <c r="RJP153" s="17"/>
      <c r="RJQ153" s="17"/>
      <c r="RJR153" s="17"/>
      <c r="RJS153" s="17"/>
      <c r="RJT153" s="17"/>
      <c r="RJU153" s="17"/>
      <c r="RJV153" s="17"/>
      <c r="RJW153" s="17"/>
      <c r="RJX153" s="17"/>
      <c r="RJY153" s="17"/>
      <c r="RJZ153" s="17"/>
      <c r="RKA153" s="17"/>
      <c r="RKB153" s="17"/>
      <c r="RKC153" s="17"/>
      <c r="RKD153" s="17"/>
      <c r="RKE153" s="17"/>
      <c r="RKF153" s="17"/>
      <c r="RKG153" s="17"/>
      <c r="RKH153" s="17"/>
      <c r="RKI153" s="17"/>
      <c r="RKJ153" s="17"/>
      <c r="RKK153" s="17"/>
      <c r="RKL153" s="17"/>
      <c r="RKM153" s="17"/>
      <c r="RKN153" s="17"/>
      <c r="RKO153" s="17"/>
      <c r="RKP153" s="17"/>
      <c r="RKQ153" s="17"/>
      <c r="RKR153" s="17"/>
      <c r="RKS153" s="17"/>
      <c r="RKT153" s="17"/>
      <c r="RKU153" s="17"/>
      <c r="RKV153" s="17"/>
      <c r="RKW153" s="17"/>
      <c r="RKX153" s="17"/>
      <c r="RKY153" s="17"/>
      <c r="RKZ153" s="17"/>
      <c r="RLA153" s="17"/>
      <c r="RLB153" s="17"/>
      <c r="RLC153" s="17"/>
      <c r="RLD153" s="17"/>
      <c r="RLE153" s="17"/>
      <c r="RLF153" s="17"/>
      <c r="RLG153" s="17"/>
      <c r="RLH153" s="17"/>
      <c r="RLI153" s="17"/>
      <c r="RLJ153" s="17"/>
      <c r="RLK153" s="17"/>
      <c r="RLL153" s="17"/>
      <c r="RLM153" s="17"/>
      <c r="RLN153" s="17"/>
      <c r="RLO153" s="17"/>
      <c r="RLP153" s="17"/>
      <c r="RLQ153" s="17"/>
      <c r="RLR153" s="17"/>
      <c r="RLS153" s="17"/>
      <c r="RLT153" s="17"/>
      <c r="RLU153" s="17"/>
      <c r="RLV153" s="17"/>
      <c r="RLW153" s="17"/>
      <c r="RLX153" s="17"/>
      <c r="RLY153" s="17"/>
      <c r="RLZ153" s="17"/>
      <c r="RMA153" s="17"/>
      <c r="RMB153" s="17"/>
      <c r="RMC153" s="17"/>
      <c r="RMD153" s="17"/>
      <c r="RME153" s="17"/>
      <c r="RMF153" s="17"/>
      <c r="RMG153" s="17"/>
      <c r="RMH153" s="17"/>
      <c r="RMI153" s="17"/>
      <c r="RMJ153" s="17"/>
      <c r="RMK153" s="17"/>
      <c r="RML153" s="17"/>
      <c r="RMM153" s="17"/>
      <c r="RMN153" s="17"/>
      <c r="RMO153" s="17"/>
      <c r="RMP153" s="17"/>
      <c r="RMQ153" s="17"/>
      <c r="RMR153" s="17"/>
      <c r="RMS153" s="17"/>
      <c r="RMT153" s="17"/>
      <c r="RMU153" s="17"/>
      <c r="RMV153" s="17"/>
      <c r="RMW153" s="17"/>
      <c r="RMX153" s="17"/>
      <c r="RMY153" s="17"/>
      <c r="RMZ153" s="17"/>
      <c r="RNA153" s="17"/>
      <c r="RNB153" s="17"/>
      <c r="RNC153" s="17"/>
      <c r="RND153" s="17"/>
      <c r="RNE153" s="17"/>
      <c r="RNF153" s="17"/>
      <c r="RNG153" s="17"/>
      <c r="RNH153" s="17"/>
      <c r="RNI153" s="17"/>
      <c r="RNJ153" s="17"/>
      <c r="RNK153" s="17"/>
      <c r="RNL153" s="17"/>
      <c r="RNM153" s="17"/>
      <c r="RNN153" s="17"/>
      <c r="RNO153" s="17"/>
      <c r="RNP153" s="17"/>
      <c r="RNQ153" s="17"/>
      <c r="RNR153" s="17"/>
      <c r="RNS153" s="17"/>
      <c r="RNT153" s="17"/>
      <c r="RNU153" s="17"/>
      <c r="RNV153" s="17"/>
      <c r="RNW153" s="17"/>
      <c r="RNX153" s="17"/>
      <c r="RNY153" s="17"/>
      <c r="RNZ153" s="17"/>
      <c r="ROA153" s="17"/>
      <c r="ROB153" s="17"/>
      <c r="ROC153" s="17"/>
      <c r="ROD153" s="17"/>
      <c r="ROE153" s="17"/>
      <c r="ROF153" s="17"/>
      <c r="ROG153" s="17"/>
      <c r="ROH153" s="17"/>
      <c r="ROI153" s="17"/>
      <c r="ROJ153" s="17"/>
      <c r="ROK153" s="17"/>
      <c r="ROL153" s="17"/>
      <c r="ROM153" s="17"/>
      <c r="RON153" s="17"/>
      <c r="ROO153" s="17"/>
      <c r="ROP153" s="17"/>
      <c r="ROQ153" s="17"/>
      <c r="ROR153" s="17"/>
      <c r="ROS153" s="17"/>
      <c r="ROT153" s="17"/>
      <c r="ROU153" s="17"/>
      <c r="ROV153" s="17"/>
      <c r="ROW153" s="17"/>
      <c r="ROX153" s="17"/>
      <c r="ROY153" s="17"/>
      <c r="ROZ153" s="17"/>
      <c r="RPA153" s="17"/>
      <c r="RPB153" s="17"/>
      <c r="RPC153" s="17"/>
      <c r="RPD153" s="17"/>
      <c r="RPE153" s="17"/>
      <c r="RPF153" s="17"/>
      <c r="RPG153" s="17"/>
      <c r="RPH153" s="17"/>
      <c r="RPI153" s="17"/>
      <c r="RPJ153" s="17"/>
      <c r="RPK153" s="17"/>
      <c r="RPL153" s="17"/>
      <c r="RPM153" s="17"/>
      <c r="RPN153" s="17"/>
      <c r="RPO153" s="17"/>
      <c r="RPP153" s="17"/>
      <c r="RPQ153" s="17"/>
      <c r="RPR153" s="17"/>
      <c r="RPS153" s="17"/>
      <c r="RPT153" s="17"/>
      <c r="RPU153" s="17"/>
      <c r="RPV153" s="17"/>
      <c r="RPW153" s="17"/>
      <c r="RPX153" s="17"/>
      <c r="RPY153" s="17"/>
      <c r="RPZ153" s="17"/>
      <c r="RQA153" s="17"/>
      <c r="RQB153" s="17"/>
      <c r="RQC153" s="17"/>
      <c r="RQD153" s="17"/>
      <c r="RQE153" s="17"/>
      <c r="RQF153" s="17"/>
      <c r="RQG153" s="17"/>
      <c r="RQH153" s="17"/>
      <c r="RQI153" s="17"/>
      <c r="RQJ153" s="17"/>
      <c r="RQK153" s="17"/>
      <c r="RQL153" s="17"/>
      <c r="RQM153" s="17"/>
      <c r="RQN153" s="17"/>
      <c r="RQO153" s="17"/>
      <c r="RQP153" s="17"/>
      <c r="RQQ153" s="17"/>
      <c r="RQR153" s="17"/>
      <c r="RQS153" s="17"/>
      <c r="RQT153" s="17"/>
      <c r="RQU153" s="17"/>
      <c r="RQV153" s="17"/>
      <c r="RQW153" s="17"/>
      <c r="RQX153" s="17"/>
      <c r="RQY153" s="17"/>
      <c r="RQZ153" s="17"/>
      <c r="RRA153" s="17"/>
      <c r="RRB153" s="17"/>
      <c r="RRC153" s="17"/>
      <c r="RRD153" s="17"/>
      <c r="RRE153" s="17"/>
      <c r="RRF153" s="17"/>
      <c r="RRG153" s="17"/>
      <c r="RRH153" s="17"/>
      <c r="RRI153" s="17"/>
      <c r="RRJ153" s="17"/>
      <c r="RRK153" s="17"/>
      <c r="RRL153" s="17"/>
      <c r="RRM153" s="17"/>
      <c r="RRN153" s="17"/>
      <c r="RRO153" s="17"/>
      <c r="RRP153" s="17"/>
      <c r="RRQ153" s="17"/>
      <c r="RRR153" s="17"/>
      <c r="RRS153" s="17"/>
      <c r="RRT153" s="17"/>
      <c r="RRU153" s="17"/>
      <c r="RRV153" s="17"/>
      <c r="RRW153" s="17"/>
      <c r="RRX153" s="17"/>
      <c r="RRY153" s="17"/>
      <c r="RRZ153" s="17"/>
      <c r="RSA153" s="17"/>
      <c r="RSB153" s="17"/>
      <c r="RSC153" s="17"/>
      <c r="RSD153" s="17"/>
      <c r="RSE153" s="17"/>
      <c r="RSF153" s="17"/>
      <c r="RSG153" s="17"/>
      <c r="RSH153" s="17"/>
      <c r="RSI153" s="17"/>
      <c r="RSJ153" s="17"/>
      <c r="RSK153" s="17"/>
      <c r="RSL153" s="17"/>
      <c r="RSM153" s="17"/>
      <c r="RSN153" s="17"/>
      <c r="RSO153" s="17"/>
      <c r="RSP153" s="17"/>
      <c r="RSQ153" s="17"/>
      <c r="RSR153" s="17"/>
      <c r="RSS153" s="17"/>
      <c r="RST153" s="17"/>
      <c r="RSU153" s="17"/>
      <c r="RSV153" s="17"/>
      <c r="RSW153" s="17"/>
      <c r="RSX153" s="17"/>
      <c r="RSY153" s="17"/>
      <c r="RSZ153" s="17"/>
      <c r="RTA153" s="17"/>
      <c r="RTB153" s="17"/>
      <c r="RTC153" s="17"/>
      <c r="RTD153" s="17"/>
      <c r="RTE153" s="17"/>
      <c r="RTF153" s="17"/>
      <c r="RTG153" s="17"/>
      <c r="RTH153" s="17"/>
      <c r="RTI153" s="17"/>
      <c r="RTJ153" s="17"/>
      <c r="RTK153" s="17"/>
      <c r="RTL153" s="17"/>
      <c r="RTM153" s="17"/>
      <c r="RTN153" s="17"/>
      <c r="RTO153" s="17"/>
      <c r="RTP153" s="17"/>
      <c r="RTQ153" s="17"/>
      <c r="RTR153" s="17"/>
      <c r="RTS153" s="17"/>
      <c r="RTT153" s="17"/>
      <c r="RTU153" s="17"/>
      <c r="RTV153" s="17"/>
      <c r="RTW153" s="17"/>
      <c r="RTX153" s="17"/>
      <c r="RTY153" s="17"/>
      <c r="RTZ153" s="17"/>
      <c r="RUA153" s="17"/>
      <c r="RUB153" s="17"/>
      <c r="RUC153" s="17"/>
      <c r="RUD153" s="17"/>
      <c r="RUE153" s="17"/>
      <c r="RUF153" s="17"/>
      <c r="RUG153" s="17"/>
      <c r="RUH153" s="17"/>
      <c r="RUI153" s="17"/>
      <c r="RUJ153" s="17"/>
      <c r="RUK153" s="17"/>
      <c r="RUL153" s="17"/>
      <c r="RUM153" s="17"/>
      <c r="RUN153" s="17"/>
      <c r="RUO153" s="17"/>
      <c r="RUP153" s="17"/>
      <c r="RUQ153" s="17"/>
      <c r="RUR153" s="17"/>
      <c r="RUS153" s="17"/>
      <c r="RUT153" s="17"/>
      <c r="RUU153" s="17"/>
      <c r="RUV153" s="17"/>
      <c r="RUW153" s="17"/>
      <c r="RUX153" s="17"/>
      <c r="RUY153" s="17"/>
      <c r="RUZ153" s="17"/>
      <c r="RVA153" s="17"/>
      <c r="RVB153" s="17"/>
      <c r="RVC153" s="17"/>
      <c r="RVD153" s="17"/>
      <c r="RVE153" s="17"/>
      <c r="RVF153" s="17"/>
      <c r="RVG153" s="17"/>
      <c r="RVH153" s="17"/>
      <c r="RVI153" s="17"/>
      <c r="RVJ153" s="17"/>
      <c r="RVK153" s="17"/>
      <c r="RVL153" s="17"/>
      <c r="RVM153" s="17"/>
      <c r="RVN153" s="17"/>
      <c r="RVO153" s="17"/>
      <c r="RVP153" s="17"/>
      <c r="RVQ153" s="17"/>
      <c r="RVR153" s="17"/>
      <c r="RVS153" s="17"/>
      <c r="RVT153" s="17"/>
      <c r="RVU153" s="17"/>
      <c r="RVV153" s="17"/>
      <c r="RVW153" s="17"/>
      <c r="RVX153" s="17"/>
      <c r="RVY153" s="17"/>
      <c r="RVZ153" s="17"/>
      <c r="RWA153" s="17"/>
      <c r="RWB153" s="17"/>
      <c r="RWC153" s="17"/>
      <c r="RWD153" s="17"/>
      <c r="RWE153" s="17"/>
      <c r="RWF153" s="17"/>
      <c r="RWG153" s="17"/>
      <c r="RWH153" s="17"/>
      <c r="RWI153" s="17"/>
      <c r="RWJ153" s="17"/>
      <c r="RWK153" s="17"/>
      <c r="RWL153" s="17"/>
      <c r="RWM153" s="17"/>
      <c r="RWN153" s="17"/>
      <c r="RWO153" s="17"/>
      <c r="RWP153" s="17"/>
      <c r="RWQ153" s="17"/>
      <c r="RWR153" s="17"/>
      <c r="RWS153" s="17"/>
      <c r="RWT153" s="17"/>
      <c r="RWU153" s="17"/>
      <c r="RWV153" s="17"/>
      <c r="RWW153" s="17"/>
      <c r="RWX153" s="17"/>
      <c r="RWY153" s="17"/>
      <c r="RWZ153" s="17"/>
      <c r="RXA153" s="17"/>
      <c r="RXB153" s="17"/>
      <c r="RXC153" s="17"/>
      <c r="RXD153" s="17"/>
      <c r="RXE153" s="17"/>
      <c r="RXF153" s="17"/>
      <c r="RXG153" s="17"/>
      <c r="RXH153" s="17"/>
      <c r="RXI153" s="17"/>
      <c r="RXJ153" s="17"/>
      <c r="RXK153" s="17"/>
      <c r="RXL153" s="17"/>
      <c r="RXM153" s="17"/>
      <c r="RXN153" s="17"/>
      <c r="RXO153" s="17"/>
      <c r="RXP153" s="17"/>
      <c r="RXQ153" s="17"/>
      <c r="RXR153" s="17"/>
      <c r="RXS153" s="17"/>
      <c r="RXT153" s="17"/>
      <c r="RXU153" s="17"/>
      <c r="RXV153" s="17"/>
      <c r="RXW153" s="17"/>
      <c r="RXX153" s="17"/>
      <c r="RXY153" s="17"/>
      <c r="RXZ153" s="17"/>
      <c r="RYA153" s="17"/>
      <c r="RYB153" s="17"/>
      <c r="RYC153" s="17"/>
      <c r="RYD153" s="17"/>
      <c r="RYE153" s="17"/>
      <c r="RYF153" s="17"/>
      <c r="RYG153" s="17"/>
      <c r="RYH153" s="17"/>
      <c r="RYI153" s="17"/>
      <c r="RYJ153" s="17"/>
      <c r="RYK153" s="17"/>
      <c r="RYL153" s="17"/>
      <c r="RYM153" s="17"/>
      <c r="RYN153" s="17"/>
      <c r="RYO153" s="17"/>
      <c r="RYP153" s="17"/>
      <c r="RYQ153" s="17"/>
      <c r="RYR153" s="17"/>
      <c r="RYS153" s="17"/>
      <c r="RYT153" s="17"/>
      <c r="RYU153" s="17"/>
      <c r="RYV153" s="17"/>
      <c r="RYW153" s="17"/>
      <c r="RYX153" s="17"/>
      <c r="RYY153" s="17"/>
      <c r="RYZ153" s="17"/>
      <c r="RZA153" s="17"/>
      <c r="RZB153" s="17"/>
      <c r="RZC153" s="17"/>
      <c r="RZD153" s="17"/>
      <c r="RZE153" s="17"/>
      <c r="RZF153" s="17"/>
      <c r="RZG153" s="17"/>
      <c r="RZH153" s="17"/>
      <c r="RZI153" s="17"/>
      <c r="RZJ153" s="17"/>
      <c r="RZK153" s="17"/>
      <c r="RZL153" s="17"/>
      <c r="RZM153" s="17"/>
      <c r="RZN153" s="17"/>
      <c r="RZO153" s="17"/>
      <c r="RZP153" s="17"/>
      <c r="RZQ153" s="17"/>
      <c r="RZR153" s="17"/>
      <c r="RZS153" s="17"/>
      <c r="RZT153" s="17"/>
      <c r="RZU153" s="17"/>
      <c r="RZV153" s="17"/>
      <c r="RZW153" s="17"/>
      <c r="RZX153" s="17"/>
      <c r="RZY153" s="17"/>
      <c r="RZZ153" s="17"/>
      <c r="SAA153" s="17"/>
      <c r="SAB153" s="17"/>
      <c r="SAC153" s="17"/>
      <c r="SAD153" s="17"/>
      <c r="SAE153" s="17"/>
      <c r="SAF153" s="17"/>
      <c r="SAG153" s="17"/>
      <c r="SAH153" s="17"/>
      <c r="SAI153" s="17"/>
      <c r="SAJ153" s="17"/>
      <c r="SAK153" s="17"/>
      <c r="SAL153" s="17"/>
      <c r="SAM153" s="17"/>
      <c r="SAN153" s="17"/>
      <c r="SAO153" s="17"/>
      <c r="SAP153" s="17"/>
      <c r="SAQ153" s="17"/>
      <c r="SAR153" s="17"/>
      <c r="SAS153" s="17"/>
      <c r="SAT153" s="17"/>
      <c r="SAU153" s="17"/>
      <c r="SAV153" s="17"/>
      <c r="SAW153" s="17"/>
      <c r="SAX153" s="17"/>
      <c r="SAY153" s="17"/>
      <c r="SAZ153" s="17"/>
      <c r="SBA153" s="17"/>
      <c r="SBB153" s="17"/>
      <c r="SBC153" s="17"/>
      <c r="SBD153" s="17"/>
      <c r="SBE153" s="17"/>
      <c r="SBF153" s="17"/>
      <c r="SBG153" s="17"/>
      <c r="SBH153" s="17"/>
      <c r="SBI153" s="17"/>
      <c r="SBJ153" s="17"/>
      <c r="SBK153" s="17"/>
      <c r="SBL153" s="17"/>
      <c r="SBM153" s="17"/>
      <c r="SBN153" s="17"/>
      <c r="SBO153" s="17"/>
      <c r="SBP153" s="17"/>
      <c r="SBQ153" s="17"/>
      <c r="SBR153" s="17"/>
      <c r="SBS153" s="17"/>
      <c r="SBT153" s="17"/>
      <c r="SBU153" s="17"/>
      <c r="SBV153" s="17"/>
      <c r="SBW153" s="17"/>
      <c r="SBX153" s="17"/>
      <c r="SBY153" s="17"/>
      <c r="SBZ153" s="17"/>
      <c r="SCA153" s="17"/>
      <c r="SCB153" s="17"/>
      <c r="SCC153" s="17"/>
      <c r="SCD153" s="17"/>
      <c r="SCE153" s="17"/>
      <c r="SCF153" s="17"/>
      <c r="SCG153" s="17"/>
      <c r="SCH153" s="17"/>
      <c r="SCI153" s="17"/>
      <c r="SCJ153" s="17"/>
      <c r="SCK153" s="17"/>
      <c r="SCL153" s="17"/>
      <c r="SCM153" s="17"/>
      <c r="SCN153" s="17"/>
      <c r="SCO153" s="17"/>
      <c r="SCP153" s="17"/>
      <c r="SCQ153" s="17"/>
      <c r="SCR153" s="17"/>
      <c r="SCS153" s="17"/>
      <c r="SCT153" s="17"/>
      <c r="SCU153" s="17"/>
      <c r="SCV153" s="17"/>
      <c r="SCW153" s="17"/>
      <c r="SCX153" s="17"/>
      <c r="SCY153" s="17"/>
      <c r="SCZ153" s="17"/>
      <c r="SDA153" s="17"/>
      <c r="SDB153" s="17"/>
      <c r="SDC153" s="17"/>
      <c r="SDD153" s="17"/>
      <c r="SDE153" s="17"/>
      <c r="SDF153" s="17"/>
      <c r="SDG153" s="17"/>
      <c r="SDH153" s="17"/>
      <c r="SDI153" s="17"/>
      <c r="SDJ153" s="17"/>
      <c r="SDK153" s="17"/>
      <c r="SDL153" s="17"/>
      <c r="SDM153" s="17"/>
      <c r="SDN153" s="17"/>
      <c r="SDO153" s="17"/>
      <c r="SDP153" s="17"/>
      <c r="SDQ153" s="17"/>
      <c r="SDR153" s="17"/>
      <c r="SDS153" s="17"/>
      <c r="SDT153" s="17"/>
      <c r="SDU153" s="17"/>
      <c r="SDV153" s="17"/>
      <c r="SDW153" s="17"/>
      <c r="SDX153" s="17"/>
      <c r="SDY153" s="17"/>
      <c r="SDZ153" s="17"/>
      <c r="SEA153" s="17"/>
      <c r="SEB153" s="17"/>
      <c r="SEC153" s="17"/>
      <c r="SED153" s="17"/>
      <c r="SEE153" s="17"/>
      <c r="SEF153" s="17"/>
      <c r="SEG153" s="17"/>
      <c r="SEH153" s="17"/>
      <c r="SEI153" s="17"/>
      <c r="SEJ153" s="17"/>
      <c r="SEK153" s="17"/>
      <c r="SEL153" s="17"/>
      <c r="SEM153" s="17"/>
      <c r="SEN153" s="17"/>
      <c r="SEO153" s="17"/>
      <c r="SEP153" s="17"/>
      <c r="SEQ153" s="17"/>
      <c r="SER153" s="17"/>
      <c r="SES153" s="17"/>
      <c r="SET153" s="17"/>
      <c r="SEU153" s="17"/>
      <c r="SEV153" s="17"/>
      <c r="SEW153" s="17"/>
      <c r="SEX153" s="17"/>
      <c r="SEY153" s="17"/>
      <c r="SEZ153" s="17"/>
      <c r="SFA153" s="17"/>
      <c r="SFB153" s="17"/>
      <c r="SFC153" s="17"/>
      <c r="SFD153" s="17"/>
      <c r="SFE153" s="17"/>
      <c r="SFF153" s="17"/>
      <c r="SFG153" s="17"/>
      <c r="SFH153" s="17"/>
      <c r="SFI153" s="17"/>
      <c r="SFJ153" s="17"/>
      <c r="SFK153" s="17"/>
      <c r="SFL153" s="17"/>
      <c r="SFM153" s="17"/>
      <c r="SFN153" s="17"/>
      <c r="SFO153" s="17"/>
      <c r="SFP153" s="17"/>
      <c r="SFQ153" s="17"/>
      <c r="SFR153" s="17"/>
      <c r="SFS153" s="17"/>
      <c r="SFT153" s="17"/>
      <c r="SFU153" s="17"/>
      <c r="SFV153" s="17"/>
      <c r="SFW153" s="17"/>
      <c r="SFX153" s="17"/>
      <c r="SFY153" s="17"/>
      <c r="SFZ153" s="17"/>
      <c r="SGA153" s="17"/>
      <c r="SGB153" s="17"/>
      <c r="SGC153" s="17"/>
      <c r="SGD153" s="17"/>
      <c r="SGE153" s="17"/>
      <c r="SGF153" s="17"/>
      <c r="SGG153" s="17"/>
      <c r="SGH153" s="17"/>
      <c r="SGI153" s="17"/>
      <c r="SGJ153" s="17"/>
      <c r="SGK153" s="17"/>
      <c r="SGL153" s="17"/>
      <c r="SGM153" s="17"/>
      <c r="SGN153" s="17"/>
      <c r="SGO153" s="17"/>
      <c r="SGP153" s="17"/>
      <c r="SGQ153" s="17"/>
      <c r="SGR153" s="17"/>
      <c r="SGS153" s="17"/>
      <c r="SGT153" s="17"/>
      <c r="SGU153" s="17"/>
      <c r="SGV153" s="17"/>
      <c r="SGW153" s="17"/>
      <c r="SGX153" s="17"/>
      <c r="SGY153" s="17"/>
      <c r="SGZ153" s="17"/>
      <c r="SHA153" s="17"/>
      <c r="SHB153" s="17"/>
      <c r="SHC153" s="17"/>
      <c r="SHD153" s="17"/>
      <c r="SHE153" s="17"/>
      <c r="SHF153" s="17"/>
      <c r="SHG153" s="17"/>
      <c r="SHH153" s="17"/>
      <c r="SHI153" s="17"/>
      <c r="SHJ153" s="17"/>
      <c r="SHK153" s="17"/>
      <c r="SHL153" s="17"/>
      <c r="SHM153" s="17"/>
      <c r="SHN153" s="17"/>
      <c r="SHO153" s="17"/>
      <c r="SHP153" s="17"/>
      <c r="SHQ153" s="17"/>
      <c r="SHR153" s="17"/>
      <c r="SHS153" s="17"/>
      <c r="SHT153" s="17"/>
      <c r="SHU153" s="17"/>
      <c r="SHV153" s="17"/>
      <c r="SHW153" s="17"/>
      <c r="SHX153" s="17"/>
      <c r="SHY153" s="17"/>
      <c r="SHZ153" s="17"/>
      <c r="SIA153" s="17"/>
      <c r="SIB153" s="17"/>
      <c r="SIC153" s="17"/>
      <c r="SID153" s="17"/>
      <c r="SIE153" s="17"/>
      <c r="SIF153" s="17"/>
      <c r="SIG153" s="17"/>
      <c r="SIH153" s="17"/>
      <c r="SII153" s="17"/>
      <c r="SIJ153" s="17"/>
      <c r="SIK153" s="17"/>
      <c r="SIL153" s="17"/>
      <c r="SIM153" s="17"/>
      <c r="SIN153" s="17"/>
      <c r="SIO153" s="17"/>
      <c r="SIP153" s="17"/>
      <c r="SIQ153" s="17"/>
      <c r="SIR153" s="17"/>
      <c r="SIS153" s="17"/>
      <c r="SIT153" s="17"/>
      <c r="SIU153" s="17"/>
      <c r="SIV153" s="17"/>
      <c r="SIW153" s="17"/>
      <c r="SIX153" s="17"/>
      <c r="SIY153" s="17"/>
      <c r="SIZ153" s="17"/>
      <c r="SJA153" s="17"/>
      <c r="SJB153" s="17"/>
      <c r="SJC153" s="17"/>
      <c r="SJD153" s="17"/>
      <c r="SJE153" s="17"/>
      <c r="SJF153" s="17"/>
      <c r="SJG153" s="17"/>
      <c r="SJH153" s="17"/>
      <c r="SJI153" s="17"/>
      <c r="SJJ153" s="17"/>
      <c r="SJK153" s="17"/>
      <c r="SJL153" s="17"/>
      <c r="SJM153" s="17"/>
      <c r="SJN153" s="17"/>
      <c r="SJO153" s="17"/>
      <c r="SJP153" s="17"/>
      <c r="SJQ153" s="17"/>
      <c r="SJR153" s="17"/>
      <c r="SJS153" s="17"/>
      <c r="SJT153" s="17"/>
      <c r="SJU153" s="17"/>
      <c r="SJV153" s="17"/>
      <c r="SJW153" s="17"/>
      <c r="SJX153" s="17"/>
      <c r="SJY153" s="17"/>
      <c r="SJZ153" s="17"/>
      <c r="SKA153" s="17"/>
      <c r="SKB153" s="17"/>
      <c r="SKC153" s="17"/>
      <c r="SKD153" s="17"/>
      <c r="SKE153" s="17"/>
      <c r="SKF153" s="17"/>
      <c r="SKG153" s="17"/>
      <c r="SKH153" s="17"/>
      <c r="SKI153" s="17"/>
      <c r="SKJ153" s="17"/>
      <c r="SKK153" s="17"/>
      <c r="SKL153" s="17"/>
      <c r="SKM153" s="17"/>
      <c r="SKN153" s="17"/>
      <c r="SKO153" s="17"/>
      <c r="SKP153" s="17"/>
      <c r="SKQ153" s="17"/>
      <c r="SKR153" s="17"/>
      <c r="SKS153" s="17"/>
      <c r="SKT153" s="17"/>
      <c r="SKU153" s="17"/>
      <c r="SKV153" s="17"/>
      <c r="SKW153" s="17"/>
      <c r="SKX153" s="17"/>
      <c r="SKY153" s="17"/>
      <c r="SKZ153" s="17"/>
      <c r="SLA153" s="17"/>
      <c r="SLB153" s="17"/>
      <c r="SLC153" s="17"/>
      <c r="SLD153" s="17"/>
      <c r="SLE153" s="17"/>
      <c r="SLF153" s="17"/>
      <c r="SLG153" s="17"/>
      <c r="SLH153" s="17"/>
      <c r="SLI153" s="17"/>
      <c r="SLJ153" s="17"/>
      <c r="SLK153" s="17"/>
      <c r="SLL153" s="17"/>
      <c r="SLM153" s="17"/>
      <c r="SLN153" s="17"/>
      <c r="SLO153" s="17"/>
      <c r="SLP153" s="17"/>
      <c r="SLQ153" s="17"/>
      <c r="SLR153" s="17"/>
      <c r="SLS153" s="17"/>
      <c r="SLT153" s="17"/>
      <c r="SLU153" s="17"/>
      <c r="SLV153" s="17"/>
      <c r="SLW153" s="17"/>
      <c r="SLX153" s="17"/>
      <c r="SLY153" s="17"/>
      <c r="SLZ153" s="17"/>
      <c r="SMA153" s="17"/>
      <c r="SMB153" s="17"/>
      <c r="SMC153" s="17"/>
      <c r="SMD153" s="17"/>
      <c r="SME153" s="17"/>
      <c r="SMF153" s="17"/>
      <c r="SMG153" s="17"/>
      <c r="SMH153" s="17"/>
      <c r="SMI153" s="17"/>
      <c r="SMJ153" s="17"/>
      <c r="SMK153" s="17"/>
      <c r="SML153" s="17"/>
      <c r="SMM153" s="17"/>
      <c r="SMN153" s="17"/>
      <c r="SMO153" s="17"/>
      <c r="SMP153" s="17"/>
      <c r="SMQ153" s="17"/>
      <c r="SMR153" s="17"/>
      <c r="SMS153" s="17"/>
      <c r="SMT153" s="17"/>
      <c r="SMU153" s="17"/>
      <c r="SMV153" s="17"/>
      <c r="SMW153" s="17"/>
      <c r="SMX153" s="17"/>
      <c r="SMY153" s="17"/>
      <c r="SMZ153" s="17"/>
      <c r="SNA153" s="17"/>
      <c r="SNB153" s="17"/>
      <c r="SNC153" s="17"/>
      <c r="SND153" s="17"/>
      <c r="SNE153" s="17"/>
      <c r="SNF153" s="17"/>
      <c r="SNG153" s="17"/>
      <c r="SNH153" s="17"/>
      <c r="SNI153" s="17"/>
      <c r="SNJ153" s="17"/>
      <c r="SNK153" s="17"/>
      <c r="SNL153" s="17"/>
      <c r="SNM153" s="17"/>
      <c r="SNN153" s="17"/>
      <c r="SNO153" s="17"/>
      <c r="SNP153" s="17"/>
      <c r="SNQ153" s="17"/>
      <c r="SNR153" s="17"/>
      <c r="SNS153" s="17"/>
      <c r="SNT153" s="17"/>
      <c r="SNU153" s="17"/>
      <c r="SNV153" s="17"/>
      <c r="SNW153" s="17"/>
      <c r="SNX153" s="17"/>
      <c r="SNY153" s="17"/>
      <c r="SNZ153" s="17"/>
      <c r="SOA153" s="17"/>
      <c r="SOB153" s="17"/>
      <c r="SOC153" s="17"/>
      <c r="SOD153" s="17"/>
      <c r="SOE153" s="17"/>
      <c r="SOF153" s="17"/>
      <c r="SOG153" s="17"/>
      <c r="SOH153" s="17"/>
      <c r="SOI153" s="17"/>
      <c r="SOJ153" s="17"/>
      <c r="SOK153" s="17"/>
      <c r="SOL153" s="17"/>
      <c r="SOM153" s="17"/>
      <c r="SON153" s="17"/>
      <c r="SOO153" s="17"/>
      <c r="SOP153" s="17"/>
      <c r="SOQ153" s="17"/>
      <c r="SOR153" s="17"/>
      <c r="SOS153" s="17"/>
      <c r="SOT153" s="17"/>
      <c r="SOU153" s="17"/>
      <c r="SOV153" s="17"/>
      <c r="SOW153" s="17"/>
      <c r="SOX153" s="17"/>
      <c r="SOY153" s="17"/>
      <c r="SOZ153" s="17"/>
      <c r="SPA153" s="17"/>
      <c r="SPB153" s="17"/>
      <c r="SPC153" s="17"/>
      <c r="SPD153" s="17"/>
      <c r="SPE153" s="17"/>
      <c r="SPF153" s="17"/>
      <c r="SPG153" s="17"/>
      <c r="SPH153" s="17"/>
      <c r="SPI153" s="17"/>
      <c r="SPJ153" s="17"/>
      <c r="SPK153" s="17"/>
      <c r="SPL153" s="17"/>
      <c r="SPM153" s="17"/>
      <c r="SPN153" s="17"/>
      <c r="SPO153" s="17"/>
      <c r="SPP153" s="17"/>
      <c r="SPQ153" s="17"/>
      <c r="SPR153" s="17"/>
      <c r="SPS153" s="17"/>
      <c r="SPT153" s="17"/>
      <c r="SPU153" s="17"/>
      <c r="SPV153" s="17"/>
      <c r="SPW153" s="17"/>
      <c r="SPX153" s="17"/>
      <c r="SPY153" s="17"/>
      <c r="SPZ153" s="17"/>
      <c r="SQA153" s="17"/>
      <c r="SQB153" s="17"/>
      <c r="SQC153" s="17"/>
      <c r="SQD153" s="17"/>
      <c r="SQE153" s="17"/>
      <c r="SQF153" s="17"/>
      <c r="SQG153" s="17"/>
      <c r="SQH153" s="17"/>
      <c r="SQI153" s="17"/>
      <c r="SQJ153" s="17"/>
      <c r="SQK153" s="17"/>
      <c r="SQL153" s="17"/>
      <c r="SQM153" s="17"/>
      <c r="SQN153" s="17"/>
      <c r="SQO153" s="17"/>
      <c r="SQP153" s="17"/>
      <c r="SQQ153" s="17"/>
      <c r="SQR153" s="17"/>
      <c r="SQS153" s="17"/>
      <c r="SQT153" s="17"/>
      <c r="SQU153" s="17"/>
      <c r="SQV153" s="17"/>
      <c r="SQW153" s="17"/>
      <c r="SQX153" s="17"/>
      <c r="SQY153" s="17"/>
      <c r="SQZ153" s="17"/>
      <c r="SRA153" s="17"/>
      <c r="SRB153" s="17"/>
      <c r="SRC153" s="17"/>
      <c r="SRD153" s="17"/>
      <c r="SRE153" s="17"/>
      <c r="SRF153" s="17"/>
      <c r="SRG153" s="17"/>
      <c r="SRH153" s="17"/>
      <c r="SRI153" s="17"/>
      <c r="SRJ153" s="17"/>
      <c r="SRK153" s="17"/>
      <c r="SRL153" s="17"/>
      <c r="SRM153" s="17"/>
      <c r="SRN153" s="17"/>
      <c r="SRO153" s="17"/>
      <c r="SRP153" s="17"/>
      <c r="SRQ153" s="17"/>
      <c r="SRR153" s="17"/>
      <c r="SRS153" s="17"/>
      <c r="SRT153" s="17"/>
      <c r="SRU153" s="17"/>
      <c r="SRV153" s="17"/>
      <c r="SRW153" s="17"/>
      <c r="SRX153" s="17"/>
      <c r="SRY153" s="17"/>
      <c r="SRZ153" s="17"/>
      <c r="SSA153" s="17"/>
      <c r="SSB153" s="17"/>
      <c r="SSC153" s="17"/>
      <c r="SSD153" s="17"/>
      <c r="SSE153" s="17"/>
      <c r="SSF153" s="17"/>
      <c r="SSG153" s="17"/>
      <c r="SSH153" s="17"/>
      <c r="SSI153" s="17"/>
      <c r="SSJ153" s="17"/>
      <c r="SSK153" s="17"/>
      <c r="SSL153" s="17"/>
      <c r="SSM153" s="17"/>
      <c r="SSN153" s="17"/>
      <c r="SSO153" s="17"/>
      <c r="SSP153" s="17"/>
      <c r="SSQ153" s="17"/>
      <c r="SSR153" s="17"/>
      <c r="SSS153" s="17"/>
      <c r="SST153" s="17"/>
      <c r="SSU153" s="17"/>
      <c r="SSV153" s="17"/>
      <c r="SSW153" s="17"/>
      <c r="SSX153" s="17"/>
      <c r="SSY153" s="17"/>
      <c r="SSZ153" s="17"/>
      <c r="STA153" s="17"/>
      <c r="STB153" s="17"/>
      <c r="STC153" s="17"/>
      <c r="STD153" s="17"/>
      <c r="STE153" s="17"/>
      <c r="STF153" s="17"/>
      <c r="STG153" s="17"/>
      <c r="STH153" s="17"/>
      <c r="STI153" s="17"/>
      <c r="STJ153" s="17"/>
      <c r="STK153" s="17"/>
      <c r="STL153" s="17"/>
      <c r="STM153" s="17"/>
      <c r="STN153" s="17"/>
      <c r="STO153" s="17"/>
      <c r="STP153" s="17"/>
      <c r="STQ153" s="17"/>
      <c r="STR153" s="17"/>
      <c r="STS153" s="17"/>
      <c r="STT153" s="17"/>
      <c r="STU153" s="17"/>
      <c r="STV153" s="17"/>
      <c r="STW153" s="17"/>
      <c r="STX153" s="17"/>
      <c r="STY153" s="17"/>
      <c r="STZ153" s="17"/>
      <c r="SUA153" s="17"/>
      <c r="SUB153" s="17"/>
      <c r="SUC153" s="17"/>
      <c r="SUD153" s="17"/>
      <c r="SUE153" s="17"/>
      <c r="SUF153" s="17"/>
      <c r="SUG153" s="17"/>
      <c r="SUH153" s="17"/>
      <c r="SUI153" s="17"/>
      <c r="SUJ153" s="17"/>
      <c r="SUK153" s="17"/>
      <c r="SUL153" s="17"/>
      <c r="SUM153" s="17"/>
      <c r="SUN153" s="17"/>
      <c r="SUO153" s="17"/>
      <c r="SUP153" s="17"/>
      <c r="SUQ153" s="17"/>
      <c r="SUR153" s="17"/>
      <c r="SUS153" s="17"/>
      <c r="SUT153" s="17"/>
      <c r="SUU153" s="17"/>
      <c r="SUV153" s="17"/>
      <c r="SUW153" s="17"/>
      <c r="SUX153" s="17"/>
      <c r="SUY153" s="17"/>
      <c r="SUZ153" s="17"/>
      <c r="SVA153" s="17"/>
      <c r="SVB153" s="17"/>
      <c r="SVC153" s="17"/>
      <c r="SVD153" s="17"/>
      <c r="SVE153" s="17"/>
      <c r="SVF153" s="17"/>
      <c r="SVG153" s="17"/>
      <c r="SVH153" s="17"/>
      <c r="SVI153" s="17"/>
      <c r="SVJ153" s="17"/>
      <c r="SVK153" s="17"/>
      <c r="SVL153" s="17"/>
      <c r="SVM153" s="17"/>
      <c r="SVN153" s="17"/>
      <c r="SVO153" s="17"/>
      <c r="SVP153" s="17"/>
      <c r="SVQ153" s="17"/>
      <c r="SVR153" s="17"/>
      <c r="SVS153" s="17"/>
      <c r="SVT153" s="17"/>
      <c r="SVU153" s="17"/>
      <c r="SVV153" s="17"/>
      <c r="SVW153" s="17"/>
      <c r="SVX153" s="17"/>
      <c r="SVY153" s="17"/>
      <c r="SVZ153" s="17"/>
      <c r="SWA153" s="17"/>
      <c r="SWB153" s="17"/>
      <c r="SWC153" s="17"/>
      <c r="SWD153" s="17"/>
      <c r="SWE153" s="17"/>
      <c r="SWF153" s="17"/>
      <c r="SWG153" s="17"/>
      <c r="SWH153" s="17"/>
      <c r="SWI153" s="17"/>
      <c r="SWJ153" s="17"/>
      <c r="SWK153" s="17"/>
      <c r="SWL153" s="17"/>
      <c r="SWM153" s="17"/>
      <c r="SWN153" s="17"/>
      <c r="SWO153" s="17"/>
      <c r="SWP153" s="17"/>
      <c r="SWQ153" s="17"/>
      <c r="SWR153" s="17"/>
      <c r="SWS153" s="17"/>
      <c r="SWT153" s="17"/>
      <c r="SWU153" s="17"/>
      <c r="SWV153" s="17"/>
      <c r="SWW153" s="17"/>
      <c r="SWX153" s="17"/>
      <c r="SWY153" s="17"/>
      <c r="SWZ153" s="17"/>
      <c r="SXA153" s="17"/>
      <c r="SXB153" s="17"/>
      <c r="SXC153" s="17"/>
      <c r="SXD153" s="17"/>
      <c r="SXE153" s="17"/>
      <c r="SXF153" s="17"/>
      <c r="SXG153" s="17"/>
      <c r="SXH153" s="17"/>
      <c r="SXI153" s="17"/>
      <c r="SXJ153" s="17"/>
      <c r="SXK153" s="17"/>
      <c r="SXL153" s="17"/>
      <c r="SXM153" s="17"/>
      <c r="SXN153" s="17"/>
      <c r="SXO153" s="17"/>
      <c r="SXP153" s="17"/>
      <c r="SXQ153" s="17"/>
      <c r="SXR153" s="17"/>
      <c r="SXS153" s="17"/>
      <c r="SXT153" s="17"/>
      <c r="SXU153" s="17"/>
      <c r="SXV153" s="17"/>
      <c r="SXW153" s="17"/>
      <c r="SXX153" s="17"/>
      <c r="SXY153" s="17"/>
      <c r="SXZ153" s="17"/>
      <c r="SYA153" s="17"/>
      <c r="SYB153" s="17"/>
      <c r="SYC153" s="17"/>
      <c r="SYD153" s="17"/>
      <c r="SYE153" s="17"/>
      <c r="SYF153" s="17"/>
      <c r="SYG153" s="17"/>
      <c r="SYH153" s="17"/>
      <c r="SYI153" s="17"/>
      <c r="SYJ153" s="17"/>
      <c r="SYK153" s="17"/>
      <c r="SYL153" s="17"/>
      <c r="SYM153" s="17"/>
      <c r="SYN153" s="17"/>
      <c r="SYO153" s="17"/>
      <c r="SYP153" s="17"/>
      <c r="SYQ153" s="17"/>
      <c r="SYR153" s="17"/>
      <c r="SYS153" s="17"/>
      <c r="SYT153" s="17"/>
      <c r="SYU153" s="17"/>
      <c r="SYV153" s="17"/>
      <c r="SYW153" s="17"/>
      <c r="SYX153" s="17"/>
      <c r="SYY153" s="17"/>
      <c r="SYZ153" s="17"/>
      <c r="SZA153" s="17"/>
      <c r="SZB153" s="17"/>
      <c r="SZC153" s="17"/>
      <c r="SZD153" s="17"/>
      <c r="SZE153" s="17"/>
      <c r="SZF153" s="17"/>
      <c r="SZG153" s="17"/>
      <c r="SZH153" s="17"/>
      <c r="SZI153" s="17"/>
      <c r="SZJ153" s="17"/>
      <c r="SZK153" s="17"/>
      <c r="SZL153" s="17"/>
      <c r="SZM153" s="17"/>
      <c r="SZN153" s="17"/>
      <c r="SZO153" s="17"/>
      <c r="SZP153" s="17"/>
      <c r="SZQ153" s="17"/>
      <c r="SZR153" s="17"/>
      <c r="SZS153" s="17"/>
      <c r="SZT153" s="17"/>
      <c r="SZU153" s="17"/>
      <c r="SZV153" s="17"/>
      <c r="SZW153" s="17"/>
      <c r="SZX153" s="17"/>
      <c r="SZY153" s="17"/>
      <c r="SZZ153" s="17"/>
      <c r="TAA153" s="17"/>
      <c r="TAB153" s="17"/>
      <c r="TAC153" s="17"/>
      <c r="TAD153" s="17"/>
      <c r="TAE153" s="17"/>
      <c r="TAF153" s="17"/>
      <c r="TAG153" s="17"/>
      <c r="TAH153" s="17"/>
      <c r="TAI153" s="17"/>
      <c r="TAJ153" s="17"/>
      <c r="TAK153" s="17"/>
      <c r="TAL153" s="17"/>
      <c r="TAM153" s="17"/>
      <c r="TAN153" s="17"/>
      <c r="TAO153" s="17"/>
      <c r="TAP153" s="17"/>
      <c r="TAQ153" s="17"/>
      <c r="TAR153" s="17"/>
      <c r="TAS153" s="17"/>
      <c r="TAT153" s="17"/>
      <c r="TAU153" s="17"/>
      <c r="TAV153" s="17"/>
      <c r="TAW153" s="17"/>
      <c r="TAX153" s="17"/>
      <c r="TAY153" s="17"/>
      <c r="TAZ153" s="17"/>
      <c r="TBA153" s="17"/>
      <c r="TBB153" s="17"/>
      <c r="TBC153" s="17"/>
      <c r="TBD153" s="17"/>
      <c r="TBE153" s="17"/>
      <c r="TBF153" s="17"/>
      <c r="TBG153" s="17"/>
      <c r="TBH153" s="17"/>
      <c r="TBI153" s="17"/>
      <c r="TBJ153" s="17"/>
      <c r="TBK153" s="17"/>
      <c r="TBL153" s="17"/>
      <c r="TBM153" s="17"/>
      <c r="TBN153" s="17"/>
      <c r="TBO153" s="17"/>
      <c r="TBP153" s="17"/>
      <c r="TBQ153" s="17"/>
      <c r="TBR153" s="17"/>
      <c r="TBS153" s="17"/>
      <c r="TBT153" s="17"/>
      <c r="TBU153" s="17"/>
      <c r="TBV153" s="17"/>
      <c r="TBW153" s="17"/>
      <c r="TBX153" s="17"/>
      <c r="TBY153" s="17"/>
      <c r="TBZ153" s="17"/>
      <c r="TCA153" s="17"/>
      <c r="TCB153" s="17"/>
      <c r="TCC153" s="17"/>
      <c r="TCD153" s="17"/>
      <c r="TCE153" s="17"/>
      <c r="TCF153" s="17"/>
      <c r="TCG153" s="17"/>
      <c r="TCH153" s="17"/>
      <c r="TCI153" s="17"/>
      <c r="TCJ153" s="17"/>
      <c r="TCK153" s="17"/>
      <c r="TCL153" s="17"/>
      <c r="TCM153" s="17"/>
      <c r="TCN153" s="17"/>
      <c r="TCO153" s="17"/>
      <c r="TCP153" s="17"/>
      <c r="TCQ153" s="17"/>
      <c r="TCR153" s="17"/>
      <c r="TCS153" s="17"/>
      <c r="TCT153" s="17"/>
      <c r="TCU153" s="17"/>
      <c r="TCV153" s="17"/>
      <c r="TCW153" s="17"/>
      <c r="TCX153" s="17"/>
      <c r="TCY153" s="17"/>
      <c r="TCZ153" s="17"/>
      <c r="TDA153" s="17"/>
      <c r="TDB153" s="17"/>
      <c r="TDC153" s="17"/>
      <c r="TDD153" s="17"/>
      <c r="TDE153" s="17"/>
      <c r="TDF153" s="17"/>
      <c r="TDG153" s="17"/>
      <c r="TDH153" s="17"/>
      <c r="TDI153" s="17"/>
      <c r="TDJ153" s="17"/>
      <c r="TDK153" s="17"/>
      <c r="TDL153" s="17"/>
      <c r="TDM153" s="17"/>
      <c r="TDN153" s="17"/>
      <c r="TDO153" s="17"/>
      <c r="TDP153" s="17"/>
      <c r="TDQ153" s="17"/>
      <c r="TDR153" s="17"/>
      <c r="TDS153" s="17"/>
      <c r="TDT153" s="17"/>
      <c r="TDU153" s="17"/>
      <c r="TDV153" s="17"/>
      <c r="TDW153" s="17"/>
      <c r="TDX153" s="17"/>
      <c r="TDY153" s="17"/>
      <c r="TDZ153" s="17"/>
      <c r="TEA153" s="17"/>
      <c r="TEB153" s="17"/>
      <c r="TEC153" s="17"/>
      <c r="TED153" s="17"/>
      <c r="TEE153" s="17"/>
      <c r="TEF153" s="17"/>
      <c r="TEG153" s="17"/>
      <c r="TEH153" s="17"/>
      <c r="TEI153" s="17"/>
      <c r="TEJ153" s="17"/>
      <c r="TEK153" s="17"/>
      <c r="TEL153" s="17"/>
      <c r="TEM153" s="17"/>
      <c r="TEN153" s="17"/>
      <c r="TEO153" s="17"/>
      <c r="TEP153" s="17"/>
      <c r="TEQ153" s="17"/>
      <c r="TER153" s="17"/>
      <c r="TES153" s="17"/>
      <c r="TET153" s="17"/>
      <c r="TEU153" s="17"/>
      <c r="TEV153" s="17"/>
      <c r="TEW153" s="17"/>
      <c r="TEX153" s="17"/>
      <c r="TEY153" s="17"/>
      <c r="TEZ153" s="17"/>
      <c r="TFA153" s="17"/>
      <c r="TFB153" s="17"/>
      <c r="TFC153" s="17"/>
      <c r="TFD153" s="17"/>
      <c r="TFE153" s="17"/>
      <c r="TFF153" s="17"/>
      <c r="TFG153" s="17"/>
      <c r="TFH153" s="17"/>
      <c r="TFI153" s="17"/>
      <c r="TFJ153" s="17"/>
      <c r="TFK153" s="17"/>
      <c r="TFL153" s="17"/>
      <c r="TFM153" s="17"/>
      <c r="TFN153" s="17"/>
      <c r="TFO153" s="17"/>
      <c r="TFP153" s="17"/>
      <c r="TFQ153" s="17"/>
      <c r="TFR153" s="17"/>
      <c r="TFS153" s="17"/>
      <c r="TFT153" s="17"/>
      <c r="TFU153" s="17"/>
      <c r="TFV153" s="17"/>
      <c r="TFW153" s="17"/>
      <c r="TFX153" s="17"/>
      <c r="TFY153" s="17"/>
      <c r="TFZ153" s="17"/>
      <c r="TGA153" s="17"/>
      <c r="TGB153" s="17"/>
      <c r="TGC153" s="17"/>
      <c r="TGD153" s="17"/>
      <c r="TGE153" s="17"/>
      <c r="TGF153" s="17"/>
      <c r="TGG153" s="17"/>
      <c r="TGH153" s="17"/>
      <c r="TGI153" s="17"/>
      <c r="TGJ153" s="17"/>
      <c r="TGK153" s="17"/>
      <c r="TGL153" s="17"/>
      <c r="TGM153" s="17"/>
      <c r="TGN153" s="17"/>
      <c r="TGO153" s="17"/>
      <c r="TGP153" s="17"/>
      <c r="TGQ153" s="17"/>
      <c r="TGR153" s="17"/>
      <c r="TGS153" s="17"/>
      <c r="TGT153" s="17"/>
      <c r="TGU153" s="17"/>
      <c r="TGV153" s="17"/>
      <c r="TGW153" s="17"/>
      <c r="TGX153" s="17"/>
      <c r="TGY153" s="17"/>
      <c r="TGZ153" s="17"/>
      <c r="THA153" s="17"/>
      <c r="THB153" s="17"/>
      <c r="THC153" s="17"/>
      <c r="THD153" s="17"/>
      <c r="THE153" s="17"/>
      <c r="THF153" s="17"/>
      <c r="THG153" s="17"/>
      <c r="THH153" s="17"/>
      <c r="THI153" s="17"/>
      <c r="THJ153" s="17"/>
      <c r="THK153" s="17"/>
      <c r="THL153" s="17"/>
      <c r="THM153" s="17"/>
      <c r="THN153" s="17"/>
      <c r="THO153" s="17"/>
      <c r="THP153" s="17"/>
      <c r="THQ153" s="17"/>
      <c r="THR153" s="17"/>
      <c r="THS153" s="17"/>
      <c r="THT153" s="17"/>
      <c r="THU153" s="17"/>
      <c r="THV153" s="17"/>
      <c r="THW153" s="17"/>
      <c r="THX153" s="17"/>
      <c r="THY153" s="17"/>
      <c r="THZ153" s="17"/>
      <c r="TIA153" s="17"/>
      <c r="TIB153" s="17"/>
      <c r="TIC153" s="17"/>
      <c r="TID153" s="17"/>
      <c r="TIE153" s="17"/>
      <c r="TIF153" s="17"/>
      <c r="TIG153" s="17"/>
      <c r="TIH153" s="17"/>
      <c r="TII153" s="17"/>
      <c r="TIJ153" s="17"/>
      <c r="TIK153" s="17"/>
      <c r="TIL153" s="17"/>
      <c r="TIM153" s="17"/>
      <c r="TIN153" s="17"/>
      <c r="TIO153" s="17"/>
      <c r="TIP153" s="17"/>
      <c r="TIQ153" s="17"/>
      <c r="TIR153" s="17"/>
      <c r="TIS153" s="17"/>
      <c r="TIT153" s="17"/>
      <c r="TIU153" s="17"/>
      <c r="TIV153" s="17"/>
      <c r="TIW153" s="17"/>
      <c r="TIX153" s="17"/>
      <c r="TIY153" s="17"/>
      <c r="TIZ153" s="17"/>
      <c r="TJA153" s="17"/>
      <c r="TJB153" s="17"/>
      <c r="TJC153" s="17"/>
      <c r="TJD153" s="17"/>
      <c r="TJE153" s="17"/>
      <c r="TJF153" s="17"/>
      <c r="TJG153" s="17"/>
      <c r="TJH153" s="17"/>
      <c r="TJI153" s="17"/>
      <c r="TJJ153" s="17"/>
      <c r="TJK153" s="17"/>
      <c r="TJL153" s="17"/>
      <c r="TJM153" s="17"/>
      <c r="TJN153" s="17"/>
      <c r="TJO153" s="17"/>
      <c r="TJP153" s="17"/>
      <c r="TJQ153" s="17"/>
      <c r="TJR153" s="17"/>
      <c r="TJS153" s="17"/>
      <c r="TJT153" s="17"/>
      <c r="TJU153" s="17"/>
      <c r="TJV153" s="17"/>
      <c r="TJW153" s="17"/>
      <c r="TJX153" s="17"/>
      <c r="TJY153" s="17"/>
      <c r="TJZ153" s="17"/>
      <c r="TKA153" s="17"/>
      <c r="TKB153" s="17"/>
      <c r="TKC153" s="17"/>
      <c r="TKD153" s="17"/>
      <c r="TKE153" s="17"/>
      <c r="TKF153" s="17"/>
      <c r="TKG153" s="17"/>
      <c r="TKH153" s="17"/>
      <c r="TKI153" s="17"/>
      <c r="TKJ153" s="17"/>
      <c r="TKK153" s="17"/>
      <c r="TKL153" s="17"/>
      <c r="TKM153" s="17"/>
      <c r="TKN153" s="17"/>
      <c r="TKO153" s="17"/>
      <c r="TKP153" s="17"/>
      <c r="TKQ153" s="17"/>
      <c r="TKR153" s="17"/>
      <c r="TKS153" s="17"/>
      <c r="TKT153" s="17"/>
      <c r="TKU153" s="17"/>
      <c r="TKV153" s="17"/>
      <c r="TKW153" s="17"/>
      <c r="TKX153" s="17"/>
      <c r="TKY153" s="17"/>
      <c r="TKZ153" s="17"/>
      <c r="TLA153" s="17"/>
      <c r="TLB153" s="17"/>
      <c r="TLC153" s="17"/>
      <c r="TLD153" s="17"/>
      <c r="TLE153" s="17"/>
      <c r="TLF153" s="17"/>
      <c r="TLG153" s="17"/>
      <c r="TLH153" s="17"/>
      <c r="TLI153" s="17"/>
      <c r="TLJ153" s="17"/>
      <c r="TLK153" s="17"/>
      <c r="TLL153" s="17"/>
      <c r="TLM153" s="17"/>
      <c r="TLN153" s="17"/>
      <c r="TLO153" s="17"/>
      <c r="TLP153" s="17"/>
      <c r="TLQ153" s="17"/>
      <c r="TLR153" s="17"/>
      <c r="TLS153" s="17"/>
      <c r="TLT153" s="17"/>
      <c r="TLU153" s="17"/>
      <c r="TLV153" s="17"/>
      <c r="TLW153" s="17"/>
      <c r="TLX153" s="17"/>
      <c r="TLY153" s="17"/>
      <c r="TLZ153" s="17"/>
      <c r="TMA153" s="17"/>
      <c r="TMB153" s="17"/>
      <c r="TMC153" s="17"/>
      <c r="TMD153" s="17"/>
      <c r="TME153" s="17"/>
      <c r="TMF153" s="17"/>
      <c r="TMG153" s="17"/>
      <c r="TMH153" s="17"/>
      <c r="TMI153" s="17"/>
      <c r="TMJ153" s="17"/>
      <c r="TMK153" s="17"/>
      <c r="TML153" s="17"/>
      <c r="TMM153" s="17"/>
      <c r="TMN153" s="17"/>
      <c r="TMO153" s="17"/>
      <c r="TMP153" s="17"/>
      <c r="TMQ153" s="17"/>
      <c r="TMR153" s="17"/>
      <c r="TMS153" s="17"/>
      <c r="TMT153" s="17"/>
      <c r="TMU153" s="17"/>
      <c r="TMV153" s="17"/>
      <c r="TMW153" s="17"/>
      <c r="TMX153" s="17"/>
      <c r="TMY153" s="17"/>
      <c r="TMZ153" s="17"/>
      <c r="TNA153" s="17"/>
      <c r="TNB153" s="17"/>
      <c r="TNC153" s="17"/>
      <c r="TND153" s="17"/>
      <c r="TNE153" s="17"/>
      <c r="TNF153" s="17"/>
      <c r="TNG153" s="17"/>
      <c r="TNH153" s="17"/>
      <c r="TNI153" s="17"/>
      <c r="TNJ153" s="17"/>
      <c r="TNK153" s="17"/>
      <c r="TNL153" s="17"/>
      <c r="TNM153" s="17"/>
      <c r="TNN153" s="17"/>
      <c r="TNO153" s="17"/>
      <c r="TNP153" s="17"/>
      <c r="TNQ153" s="17"/>
      <c r="TNR153" s="17"/>
      <c r="TNS153" s="17"/>
      <c r="TNT153" s="17"/>
      <c r="TNU153" s="17"/>
      <c r="TNV153" s="17"/>
      <c r="TNW153" s="17"/>
      <c r="TNX153" s="17"/>
      <c r="TNY153" s="17"/>
      <c r="TNZ153" s="17"/>
      <c r="TOA153" s="17"/>
      <c r="TOB153" s="17"/>
      <c r="TOC153" s="17"/>
      <c r="TOD153" s="17"/>
      <c r="TOE153" s="17"/>
      <c r="TOF153" s="17"/>
      <c r="TOG153" s="17"/>
      <c r="TOH153" s="17"/>
      <c r="TOI153" s="17"/>
      <c r="TOJ153" s="17"/>
      <c r="TOK153" s="17"/>
      <c r="TOL153" s="17"/>
      <c r="TOM153" s="17"/>
      <c r="TON153" s="17"/>
      <c r="TOO153" s="17"/>
      <c r="TOP153" s="17"/>
      <c r="TOQ153" s="17"/>
      <c r="TOR153" s="17"/>
      <c r="TOS153" s="17"/>
      <c r="TOT153" s="17"/>
      <c r="TOU153" s="17"/>
      <c r="TOV153" s="17"/>
      <c r="TOW153" s="17"/>
      <c r="TOX153" s="17"/>
      <c r="TOY153" s="17"/>
      <c r="TOZ153" s="17"/>
      <c r="TPA153" s="17"/>
      <c r="TPB153" s="17"/>
      <c r="TPC153" s="17"/>
      <c r="TPD153" s="17"/>
      <c r="TPE153" s="17"/>
      <c r="TPF153" s="17"/>
      <c r="TPG153" s="17"/>
      <c r="TPH153" s="17"/>
      <c r="TPI153" s="17"/>
      <c r="TPJ153" s="17"/>
      <c r="TPK153" s="17"/>
      <c r="TPL153" s="17"/>
      <c r="TPM153" s="17"/>
      <c r="TPN153" s="17"/>
      <c r="TPO153" s="17"/>
      <c r="TPP153" s="17"/>
      <c r="TPQ153" s="17"/>
      <c r="TPR153" s="17"/>
      <c r="TPS153" s="17"/>
      <c r="TPT153" s="17"/>
      <c r="TPU153" s="17"/>
      <c r="TPV153" s="17"/>
      <c r="TPW153" s="17"/>
      <c r="TPX153" s="17"/>
      <c r="TPY153" s="17"/>
      <c r="TPZ153" s="17"/>
      <c r="TQA153" s="17"/>
      <c r="TQB153" s="17"/>
      <c r="TQC153" s="17"/>
      <c r="TQD153" s="17"/>
      <c r="TQE153" s="17"/>
      <c r="TQF153" s="17"/>
      <c r="TQG153" s="17"/>
      <c r="TQH153" s="17"/>
      <c r="TQI153" s="17"/>
      <c r="TQJ153" s="17"/>
      <c r="TQK153" s="17"/>
      <c r="TQL153" s="17"/>
      <c r="TQM153" s="17"/>
      <c r="TQN153" s="17"/>
      <c r="TQO153" s="17"/>
      <c r="TQP153" s="17"/>
      <c r="TQQ153" s="17"/>
      <c r="TQR153" s="17"/>
      <c r="TQS153" s="17"/>
      <c r="TQT153" s="17"/>
      <c r="TQU153" s="17"/>
      <c r="TQV153" s="17"/>
      <c r="TQW153" s="17"/>
      <c r="TQX153" s="17"/>
      <c r="TQY153" s="17"/>
      <c r="TQZ153" s="17"/>
      <c r="TRA153" s="17"/>
      <c r="TRB153" s="17"/>
      <c r="TRC153" s="17"/>
      <c r="TRD153" s="17"/>
      <c r="TRE153" s="17"/>
      <c r="TRF153" s="17"/>
      <c r="TRG153" s="17"/>
      <c r="TRH153" s="17"/>
      <c r="TRI153" s="17"/>
      <c r="TRJ153" s="17"/>
      <c r="TRK153" s="17"/>
      <c r="TRL153" s="17"/>
      <c r="TRM153" s="17"/>
      <c r="TRN153" s="17"/>
      <c r="TRO153" s="17"/>
      <c r="TRP153" s="17"/>
      <c r="TRQ153" s="17"/>
      <c r="TRR153" s="17"/>
      <c r="TRS153" s="17"/>
      <c r="TRT153" s="17"/>
      <c r="TRU153" s="17"/>
      <c r="TRV153" s="17"/>
      <c r="TRW153" s="17"/>
      <c r="TRX153" s="17"/>
      <c r="TRY153" s="17"/>
      <c r="TRZ153" s="17"/>
      <c r="TSA153" s="17"/>
      <c r="TSB153" s="17"/>
      <c r="TSC153" s="17"/>
      <c r="TSD153" s="17"/>
      <c r="TSE153" s="17"/>
      <c r="TSF153" s="17"/>
      <c r="TSG153" s="17"/>
      <c r="TSH153" s="17"/>
      <c r="TSI153" s="17"/>
      <c r="TSJ153" s="17"/>
      <c r="TSK153" s="17"/>
      <c r="TSL153" s="17"/>
      <c r="TSM153" s="17"/>
      <c r="TSN153" s="17"/>
      <c r="TSO153" s="17"/>
      <c r="TSP153" s="17"/>
      <c r="TSQ153" s="17"/>
      <c r="TSR153" s="17"/>
      <c r="TSS153" s="17"/>
      <c r="TST153" s="17"/>
      <c r="TSU153" s="17"/>
      <c r="TSV153" s="17"/>
      <c r="TSW153" s="17"/>
      <c r="TSX153" s="17"/>
      <c r="TSY153" s="17"/>
      <c r="TSZ153" s="17"/>
      <c r="TTA153" s="17"/>
      <c r="TTB153" s="17"/>
      <c r="TTC153" s="17"/>
      <c r="TTD153" s="17"/>
      <c r="TTE153" s="17"/>
      <c r="TTF153" s="17"/>
      <c r="TTG153" s="17"/>
      <c r="TTH153" s="17"/>
      <c r="TTI153" s="17"/>
      <c r="TTJ153" s="17"/>
      <c r="TTK153" s="17"/>
      <c r="TTL153" s="17"/>
      <c r="TTM153" s="17"/>
      <c r="TTN153" s="17"/>
      <c r="TTO153" s="17"/>
      <c r="TTP153" s="17"/>
      <c r="TTQ153" s="17"/>
      <c r="TTR153" s="17"/>
      <c r="TTS153" s="17"/>
      <c r="TTT153" s="17"/>
      <c r="TTU153" s="17"/>
      <c r="TTV153" s="17"/>
      <c r="TTW153" s="17"/>
      <c r="TTX153" s="17"/>
      <c r="TTY153" s="17"/>
      <c r="TTZ153" s="17"/>
      <c r="TUA153" s="17"/>
      <c r="TUB153" s="17"/>
      <c r="TUC153" s="17"/>
      <c r="TUD153" s="17"/>
      <c r="TUE153" s="17"/>
      <c r="TUF153" s="17"/>
      <c r="TUG153" s="17"/>
      <c r="TUH153" s="17"/>
      <c r="TUI153" s="17"/>
      <c r="TUJ153" s="17"/>
      <c r="TUK153" s="17"/>
      <c r="TUL153" s="17"/>
      <c r="TUM153" s="17"/>
      <c r="TUN153" s="17"/>
      <c r="TUO153" s="17"/>
      <c r="TUP153" s="17"/>
      <c r="TUQ153" s="17"/>
      <c r="TUR153" s="17"/>
      <c r="TUS153" s="17"/>
      <c r="TUT153" s="17"/>
      <c r="TUU153" s="17"/>
      <c r="TUV153" s="17"/>
      <c r="TUW153" s="17"/>
      <c r="TUX153" s="17"/>
      <c r="TUY153" s="17"/>
      <c r="TUZ153" s="17"/>
      <c r="TVA153" s="17"/>
      <c r="TVB153" s="17"/>
      <c r="TVC153" s="17"/>
      <c r="TVD153" s="17"/>
      <c r="TVE153" s="17"/>
      <c r="TVF153" s="17"/>
      <c r="TVG153" s="17"/>
      <c r="TVH153" s="17"/>
      <c r="TVI153" s="17"/>
      <c r="TVJ153" s="17"/>
      <c r="TVK153" s="17"/>
      <c r="TVL153" s="17"/>
      <c r="TVM153" s="17"/>
      <c r="TVN153" s="17"/>
      <c r="TVO153" s="17"/>
      <c r="TVP153" s="17"/>
      <c r="TVQ153" s="17"/>
      <c r="TVR153" s="17"/>
      <c r="TVS153" s="17"/>
      <c r="TVT153" s="17"/>
      <c r="TVU153" s="17"/>
      <c r="TVV153" s="17"/>
      <c r="TVW153" s="17"/>
      <c r="TVX153" s="17"/>
      <c r="TVY153" s="17"/>
      <c r="TVZ153" s="17"/>
      <c r="TWA153" s="17"/>
      <c r="TWB153" s="17"/>
      <c r="TWC153" s="17"/>
      <c r="TWD153" s="17"/>
      <c r="TWE153" s="17"/>
      <c r="TWF153" s="17"/>
      <c r="TWG153" s="17"/>
      <c r="TWH153" s="17"/>
      <c r="TWI153" s="17"/>
      <c r="TWJ153" s="17"/>
      <c r="TWK153" s="17"/>
      <c r="TWL153" s="17"/>
      <c r="TWM153" s="17"/>
      <c r="TWN153" s="17"/>
      <c r="TWO153" s="17"/>
      <c r="TWP153" s="17"/>
      <c r="TWQ153" s="17"/>
      <c r="TWR153" s="17"/>
      <c r="TWS153" s="17"/>
      <c r="TWT153" s="17"/>
      <c r="TWU153" s="17"/>
      <c r="TWV153" s="17"/>
      <c r="TWW153" s="17"/>
      <c r="TWX153" s="17"/>
      <c r="TWY153" s="17"/>
      <c r="TWZ153" s="17"/>
      <c r="TXA153" s="17"/>
      <c r="TXB153" s="17"/>
      <c r="TXC153" s="17"/>
      <c r="TXD153" s="17"/>
      <c r="TXE153" s="17"/>
      <c r="TXF153" s="17"/>
      <c r="TXG153" s="17"/>
      <c r="TXH153" s="17"/>
      <c r="TXI153" s="17"/>
      <c r="TXJ153" s="17"/>
      <c r="TXK153" s="17"/>
      <c r="TXL153" s="17"/>
      <c r="TXM153" s="17"/>
      <c r="TXN153" s="17"/>
      <c r="TXO153" s="17"/>
      <c r="TXP153" s="17"/>
      <c r="TXQ153" s="17"/>
      <c r="TXR153" s="17"/>
      <c r="TXS153" s="17"/>
      <c r="TXT153" s="17"/>
      <c r="TXU153" s="17"/>
      <c r="TXV153" s="17"/>
      <c r="TXW153" s="17"/>
      <c r="TXX153" s="17"/>
      <c r="TXY153" s="17"/>
      <c r="TXZ153" s="17"/>
      <c r="TYA153" s="17"/>
      <c r="TYB153" s="17"/>
      <c r="TYC153" s="17"/>
      <c r="TYD153" s="17"/>
      <c r="TYE153" s="17"/>
      <c r="TYF153" s="17"/>
      <c r="TYG153" s="17"/>
      <c r="TYH153" s="17"/>
      <c r="TYI153" s="17"/>
      <c r="TYJ153" s="17"/>
      <c r="TYK153" s="17"/>
      <c r="TYL153" s="17"/>
      <c r="TYM153" s="17"/>
      <c r="TYN153" s="17"/>
      <c r="TYO153" s="17"/>
      <c r="TYP153" s="17"/>
      <c r="TYQ153" s="17"/>
      <c r="TYR153" s="17"/>
      <c r="TYS153" s="17"/>
      <c r="TYT153" s="17"/>
      <c r="TYU153" s="17"/>
      <c r="TYV153" s="17"/>
      <c r="TYW153" s="17"/>
      <c r="TYX153" s="17"/>
      <c r="TYY153" s="17"/>
      <c r="TYZ153" s="17"/>
      <c r="TZA153" s="17"/>
      <c r="TZB153" s="17"/>
      <c r="TZC153" s="17"/>
      <c r="TZD153" s="17"/>
      <c r="TZE153" s="17"/>
      <c r="TZF153" s="17"/>
      <c r="TZG153" s="17"/>
      <c r="TZH153" s="17"/>
      <c r="TZI153" s="17"/>
      <c r="TZJ153" s="17"/>
      <c r="TZK153" s="17"/>
      <c r="TZL153" s="17"/>
      <c r="TZM153" s="17"/>
      <c r="TZN153" s="17"/>
      <c r="TZO153" s="17"/>
      <c r="TZP153" s="17"/>
      <c r="TZQ153" s="17"/>
      <c r="TZR153" s="17"/>
      <c r="TZS153" s="17"/>
      <c r="TZT153" s="17"/>
      <c r="TZU153" s="17"/>
      <c r="TZV153" s="17"/>
      <c r="TZW153" s="17"/>
      <c r="TZX153" s="17"/>
      <c r="TZY153" s="17"/>
      <c r="TZZ153" s="17"/>
      <c r="UAA153" s="17"/>
      <c r="UAB153" s="17"/>
      <c r="UAC153" s="17"/>
      <c r="UAD153" s="17"/>
      <c r="UAE153" s="17"/>
      <c r="UAF153" s="17"/>
      <c r="UAG153" s="17"/>
      <c r="UAH153" s="17"/>
      <c r="UAI153" s="17"/>
      <c r="UAJ153" s="17"/>
      <c r="UAK153" s="17"/>
      <c r="UAL153" s="17"/>
      <c r="UAM153" s="17"/>
      <c r="UAN153" s="17"/>
      <c r="UAO153" s="17"/>
      <c r="UAP153" s="17"/>
      <c r="UAQ153" s="17"/>
      <c r="UAR153" s="17"/>
      <c r="UAS153" s="17"/>
      <c r="UAT153" s="17"/>
      <c r="UAU153" s="17"/>
      <c r="UAV153" s="17"/>
      <c r="UAW153" s="17"/>
      <c r="UAX153" s="17"/>
      <c r="UAY153" s="17"/>
      <c r="UAZ153" s="17"/>
      <c r="UBA153" s="17"/>
      <c r="UBB153" s="17"/>
      <c r="UBC153" s="17"/>
      <c r="UBD153" s="17"/>
      <c r="UBE153" s="17"/>
      <c r="UBF153" s="17"/>
      <c r="UBG153" s="17"/>
      <c r="UBH153" s="17"/>
      <c r="UBI153" s="17"/>
      <c r="UBJ153" s="17"/>
      <c r="UBK153" s="17"/>
      <c r="UBL153" s="17"/>
      <c r="UBM153" s="17"/>
      <c r="UBN153" s="17"/>
      <c r="UBO153" s="17"/>
      <c r="UBP153" s="17"/>
      <c r="UBQ153" s="17"/>
      <c r="UBR153" s="17"/>
      <c r="UBS153" s="17"/>
      <c r="UBT153" s="17"/>
      <c r="UBU153" s="17"/>
      <c r="UBV153" s="17"/>
      <c r="UBW153" s="17"/>
      <c r="UBX153" s="17"/>
      <c r="UBY153" s="17"/>
      <c r="UBZ153" s="17"/>
      <c r="UCA153" s="17"/>
      <c r="UCB153" s="17"/>
      <c r="UCC153" s="17"/>
      <c r="UCD153" s="17"/>
      <c r="UCE153" s="17"/>
      <c r="UCF153" s="17"/>
      <c r="UCG153" s="17"/>
      <c r="UCH153" s="17"/>
      <c r="UCI153" s="17"/>
      <c r="UCJ153" s="17"/>
      <c r="UCK153" s="17"/>
      <c r="UCL153" s="17"/>
      <c r="UCM153" s="17"/>
      <c r="UCN153" s="17"/>
      <c r="UCO153" s="17"/>
      <c r="UCP153" s="17"/>
      <c r="UCQ153" s="17"/>
      <c r="UCR153" s="17"/>
      <c r="UCS153" s="17"/>
      <c r="UCT153" s="17"/>
      <c r="UCU153" s="17"/>
      <c r="UCV153" s="17"/>
      <c r="UCW153" s="17"/>
      <c r="UCX153" s="17"/>
      <c r="UCY153" s="17"/>
      <c r="UCZ153" s="17"/>
      <c r="UDA153" s="17"/>
      <c r="UDB153" s="17"/>
      <c r="UDC153" s="17"/>
      <c r="UDD153" s="17"/>
      <c r="UDE153" s="17"/>
      <c r="UDF153" s="17"/>
      <c r="UDG153" s="17"/>
      <c r="UDH153" s="17"/>
      <c r="UDI153" s="17"/>
      <c r="UDJ153" s="17"/>
      <c r="UDK153" s="17"/>
      <c r="UDL153" s="17"/>
      <c r="UDM153" s="17"/>
      <c r="UDN153" s="17"/>
      <c r="UDO153" s="17"/>
      <c r="UDP153" s="17"/>
      <c r="UDQ153" s="17"/>
      <c r="UDR153" s="17"/>
      <c r="UDS153" s="17"/>
      <c r="UDT153" s="17"/>
      <c r="UDU153" s="17"/>
      <c r="UDV153" s="17"/>
      <c r="UDW153" s="17"/>
      <c r="UDX153" s="17"/>
      <c r="UDY153" s="17"/>
      <c r="UDZ153" s="17"/>
      <c r="UEA153" s="17"/>
      <c r="UEB153" s="17"/>
      <c r="UEC153" s="17"/>
      <c r="UED153" s="17"/>
      <c r="UEE153" s="17"/>
      <c r="UEF153" s="17"/>
      <c r="UEG153" s="17"/>
      <c r="UEH153" s="17"/>
      <c r="UEI153" s="17"/>
      <c r="UEJ153" s="17"/>
      <c r="UEK153" s="17"/>
      <c r="UEL153" s="17"/>
      <c r="UEM153" s="17"/>
      <c r="UEN153" s="17"/>
      <c r="UEO153" s="17"/>
      <c r="UEP153" s="17"/>
      <c r="UEQ153" s="17"/>
      <c r="UER153" s="17"/>
      <c r="UES153" s="17"/>
      <c r="UET153" s="17"/>
      <c r="UEU153" s="17"/>
      <c r="UEV153" s="17"/>
      <c r="UEW153" s="17"/>
      <c r="UEX153" s="17"/>
      <c r="UEY153" s="17"/>
      <c r="UEZ153" s="17"/>
      <c r="UFA153" s="17"/>
      <c r="UFB153" s="17"/>
      <c r="UFC153" s="17"/>
      <c r="UFD153" s="17"/>
      <c r="UFE153" s="17"/>
      <c r="UFF153" s="17"/>
      <c r="UFG153" s="17"/>
      <c r="UFH153" s="17"/>
      <c r="UFI153" s="17"/>
      <c r="UFJ153" s="17"/>
      <c r="UFK153" s="17"/>
      <c r="UFL153" s="17"/>
      <c r="UFM153" s="17"/>
      <c r="UFN153" s="17"/>
      <c r="UFO153" s="17"/>
      <c r="UFP153" s="17"/>
      <c r="UFQ153" s="17"/>
      <c r="UFR153" s="17"/>
      <c r="UFS153" s="17"/>
      <c r="UFT153" s="17"/>
      <c r="UFU153" s="17"/>
      <c r="UFV153" s="17"/>
      <c r="UFW153" s="17"/>
      <c r="UFX153" s="17"/>
      <c r="UFY153" s="17"/>
      <c r="UFZ153" s="17"/>
      <c r="UGA153" s="17"/>
      <c r="UGB153" s="17"/>
      <c r="UGC153" s="17"/>
      <c r="UGD153" s="17"/>
      <c r="UGE153" s="17"/>
      <c r="UGF153" s="17"/>
      <c r="UGG153" s="17"/>
      <c r="UGH153" s="17"/>
      <c r="UGI153" s="17"/>
      <c r="UGJ153" s="17"/>
      <c r="UGK153" s="17"/>
      <c r="UGL153" s="17"/>
      <c r="UGM153" s="17"/>
      <c r="UGN153" s="17"/>
      <c r="UGO153" s="17"/>
      <c r="UGP153" s="17"/>
      <c r="UGQ153" s="17"/>
      <c r="UGR153" s="17"/>
      <c r="UGS153" s="17"/>
      <c r="UGT153" s="17"/>
      <c r="UGU153" s="17"/>
      <c r="UGV153" s="17"/>
      <c r="UGW153" s="17"/>
      <c r="UGX153" s="17"/>
      <c r="UGY153" s="17"/>
      <c r="UGZ153" s="17"/>
      <c r="UHA153" s="17"/>
      <c r="UHB153" s="17"/>
      <c r="UHC153" s="17"/>
      <c r="UHD153" s="17"/>
      <c r="UHE153" s="17"/>
      <c r="UHF153" s="17"/>
      <c r="UHG153" s="17"/>
      <c r="UHH153" s="17"/>
      <c r="UHI153" s="17"/>
      <c r="UHJ153" s="17"/>
      <c r="UHK153" s="17"/>
      <c r="UHL153" s="17"/>
      <c r="UHM153" s="17"/>
      <c r="UHN153" s="17"/>
      <c r="UHO153" s="17"/>
      <c r="UHP153" s="17"/>
      <c r="UHQ153" s="17"/>
      <c r="UHR153" s="17"/>
      <c r="UHS153" s="17"/>
      <c r="UHT153" s="17"/>
      <c r="UHU153" s="17"/>
      <c r="UHV153" s="17"/>
      <c r="UHW153" s="17"/>
      <c r="UHX153" s="17"/>
      <c r="UHY153" s="17"/>
      <c r="UHZ153" s="17"/>
      <c r="UIA153" s="17"/>
      <c r="UIB153" s="17"/>
      <c r="UIC153" s="17"/>
      <c r="UID153" s="17"/>
      <c r="UIE153" s="17"/>
      <c r="UIF153" s="17"/>
      <c r="UIG153" s="17"/>
      <c r="UIH153" s="17"/>
      <c r="UII153" s="17"/>
      <c r="UIJ153" s="17"/>
      <c r="UIK153" s="17"/>
      <c r="UIL153" s="17"/>
      <c r="UIM153" s="17"/>
      <c r="UIN153" s="17"/>
      <c r="UIO153" s="17"/>
      <c r="UIP153" s="17"/>
      <c r="UIQ153" s="17"/>
      <c r="UIR153" s="17"/>
      <c r="UIS153" s="17"/>
      <c r="UIT153" s="17"/>
      <c r="UIU153" s="17"/>
      <c r="UIV153" s="17"/>
      <c r="UIW153" s="17"/>
      <c r="UIX153" s="17"/>
      <c r="UIY153" s="17"/>
      <c r="UIZ153" s="17"/>
      <c r="UJA153" s="17"/>
      <c r="UJB153" s="17"/>
      <c r="UJC153" s="17"/>
      <c r="UJD153" s="17"/>
      <c r="UJE153" s="17"/>
      <c r="UJF153" s="17"/>
      <c r="UJG153" s="17"/>
      <c r="UJH153" s="17"/>
      <c r="UJI153" s="17"/>
      <c r="UJJ153" s="17"/>
      <c r="UJK153" s="17"/>
      <c r="UJL153" s="17"/>
      <c r="UJM153" s="17"/>
      <c r="UJN153" s="17"/>
      <c r="UJO153" s="17"/>
      <c r="UJP153" s="17"/>
      <c r="UJQ153" s="17"/>
      <c r="UJR153" s="17"/>
      <c r="UJS153" s="17"/>
      <c r="UJT153" s="17"/>
      <c r="UJU153" s="17"/>
      <c r="UJV153" s="17"/>
      <c r="UJW153" s="17"/>
      <c r="UJX153" s="17"/>
      <c r="UJY153" s="17"/>
      <c r="UJZ153" s="17"/>
      <c r="UKA153" s="17"/>
      <c r="UKB153" s="17"/>
      <c r="UKC153" s="17"/>
      <c r="UKD153" s="17"/>
      <c r="UKE153" s="17"/>
      <c r="UKF153" s="17"/>
      <c r="UKG153" s="17"/>
      <c r="UKH153" s="17"/>
      <c r="UKI153" s="17"/>
      <c r="UKJ153" s="17"/>
      <c r="UKK153" s="17"/>
      <c r="UKL153" s="17"/>
      <c r="UKM153" s="17"/>
      <c r="UKN153" s="17"/>
      <c r="UKO153" s="17"/>
      <c r="UKP153" s="17"/>
      <c r="UKQ153" s="17"/>
      <c r="UKR153" s="17"/>
      <c r="UKS153" s="17"/>
      <c r="UKT153" s="17"/>
      <c r="UKU153" s="17"/>
      <c r="UKV153" s="17"/>
      <c r="UKW153" s="17"/>
      <c r="UKX153" s="17"/>
      <c r="UKY153" s="17"/>
      <c r="UKZ153" s="17"/>
      <c r="ULA153" s="17"/>
      <c r="ULB153" s="17"/>
      <c r="ULC153" s="17"/>
      <c r="ULD153" s="17"/>
      <c r="ULE153" s="17"/>
      <c r="ULF153" s="17"/>
      <c r="ULG153" s="17"/>
      <c r="ULH153" s="17"/>
      <c r="ULI153" s="17"/>
      <c r="ULJ153" s="17"/>
      <c r="ULK153" s="17"/>
      <c r="ULL153" s="17"/>
      <c r="ULM153" s="17"/>
      <c r="ULN153" s="17"/>
      <c r="ULO153" s="17"/>
      <c r="ULP153" s="17"/>
      <c r="ULQ153" s="17"/>
      <c r="ULR153" s="17"/>
      <c r="ULS153" s="17"/>
      <c r="ULT153" s="17"/>
      <c r="ULU153" s="17"/>
      <c r="ULV153" s="17"/>
      <c r="ULW153" s="17"/>
      <c r="ULX153" s="17"/>
      <c r="ULY153" s="17"/>
      <c r="ULZ153" s="17"/>
      <c r="UMA153" s="17"/>
      <c r="UMB153" s="17"/>
      <c r="UMC153" s="17"/>
      <c r="UMD153" s="17"/>
      <c r="UME153" s="17"/>
      <c r="UMF153" s="17"/>
      <c r="UMG153" s="17"/>
      <c r="UMH153" s="17"/>
      <c r="UMI153" s="17"/>
      <c r="UMJ153" s="17"/>
      <c r="UMK153" s="17"/>
      <c r="UML153" s="17"/>
      <c r="UMM153" s="17"/>
      <c r="UMN153" s="17"/>
      <c r="UMO153" s="17"/>
      <c r="UMP153" s="17"/>
      <c r="UMQ153" s="17"/>
      <c r="UMR153" s="17"/>
      <c r="UMS153" s="17"/>
      <c r="UMT153" s="17"/>
      <c r="UMU153" s="17"/>
      <c r="UMV153" s="17"/>
      <c r="UMW153" s="17"/>
      <c r="UMX153" s="17"/>
      <c r="UMY153" s="17"/>
      <c r="UMZ153" s="17"/>
      <c r="UNA153" s="17"/>
      <c r="UNB153" s="17"/>
      <c r="UNC153" s="17"/>
      <c r="UND153" s="17"/>
      <c r="UNE153" s="17"/>
      <c r="UNF153" s="17"/>
      <c r="UNG153" s="17"/>
      <c r="UNH153" s="17"/>
      <c r="UNI153" s="17"/>
      <c r="UNJ153" s="17"/>
      <c r="UNK153" s="17"/>
      <c r="UNL153" s="17"/>
      <c r="UNM153" s="17"/>
      <c r="UNN153" s="17"/>
      <c r="UNO153" s="17"/>
      <c r="UNP153" s="17"/>
      <c r="UNQ153" s="17"/>
      <c r="UNR153" s="17"/>
      <c r="UNS153" s="17"/>
      <c r="UNT153" s="17"/>
      <c r="UNU153" s="17"/>
      <c r="UNV153" s="17"/>
      <c r="UNW153" s="17"/>
      <c r="UNX153" s="17"/>
      <c r="UNY153" s="17"/>
      <c r="UNZ153" s="17"/>
      <c r="UOA153" s="17"/>
      <c r="UOB153" s="17"/>
      <c r="UOC153" s="17"/>
      <c r="UOD153" s="17"/>
      <c r="UOE153" s="17"/>
      <c r="UOF153" s="17"/>
      <c r="UOG153" s="17"/>
      <c r="UOH153" s="17"/>
      <c r="UOI153" s="17"/>
      <c r="UOJ153" s="17"/>
      <c r="UOK153" s="17"/>
      <c r="UOL153" s="17"/>
      <c r="UOM153" s="17"/>
      <c r="UON153" s="17"/>
      <c r="UOO153" s="17"/>
      <c r="UOP153" s="17"/>
      <c r="UOQ153" s="17"/>
      <c r="UOR153" s="17"/>
      <c r="UOS153" s="17"/>
      <c r="UOT153" s="17"/>
      <c r="UOU153" s="17"/>
      <c r="UOV153" s="17"/>
      <c r="UOW153" s="17"/>
      <c r="UOX153" s="17"/>
      <c r="UOY153" s="17"/>
      <c r="UOZ153" s="17"/>
      <c r="UPA153" s="17"/>
      <c r="UPB153" s="17"/>
      <c r="UPC153" s="17"/>
      <c r="UPD153" s="17"/>
      <c r="UPE153" s="17"/>
      <c r="UPF153" s="17"/>
      <c r="UPG153" s="17"/>
      <c r="UPH153" s="17"/>
      <c r="UPI153" s="17"/>
      <c r="UPJ153" s="17"/>
      <c r="UPK153" s="17"/>
      <c r="UPL153" s="17"/>
      <c r="UPM153" s="17"/>
      <c r="UPN153" s="17"/>
      <c r="UPO153" s="17"/>
      <c r="UPP153" s="17"/>
      <c r="UPQ153" s="17"/>
      <c r="UPR153" s="17"/>
      <c r="UPS153" s="17"/>
      <c r="UPT153" s="17"/>
      <c r="UPU153" s="17"/>
      <c r="UPV153" s="17"/>
      <c r="UPW153" s="17"/>
      <c r="UPX153" s="17"/>
      <c r="UPY153" s="17"/>
      <c r="UPZ153" s="17"/>
      <c r="UQA153" s="17"/>
      <c r="UQB153" s="17"/>
      <c r="UQC153" s="17"/>
      <c r="UQD153" s="17"/>
      <c r="UQE153" s="17"/>
      <c r="UQF153" s="17"/>
      <c r="UQG153" s="17"/>
      <c r="UQH153" s="17"/>
      <c r="UQI153" s="17"/>
      <c r="UQJ153" s="17"/>
      <c r="UQK153" s="17"/>
      <c r="UQL153" s="17"/>
      <c r="UQM153" s="17"/>
      <c r="UQN153" s="17"/>
      <c r="UQO153" s="17"/>
      <c r="UQP153" s="17"/>
      <c r="UQQ153" s="17"/>
      <c r="UQR153" s="17"/>
      <c r="UQS153" s="17"/>
      <c r="UQT153" s="17"/>
      <c r="UQU153" s="17"/>
      <c r="UQV153" s="17"/>
      <c r="UQW153" s="17"/>
      <c r="UQX153" s="17"/>
      <c r="UQY153" s="17"/>
      <c r="UQZ153" s="17"/>
      <c r="URA153" s="17"/>
      <c r="URB153" s="17"/>
      <c r="URC153" s="17"/>
      <c r="URD153" s="17"/>
      <c r="URE153" s="17"/>
      <c r="URF153" s="17"/>
      <c r="URG153" s="17"/>
      <c r="URH153" s="17"/>
      <c r="URI153" s="17"/>
      <c r="URJ153" s="17"/>
      <c r="URK153" s="17"/>
      <c r="URL153" s="17"/>
      <c r="URM153" s="17"/>
      <c r="URN153" s="17"/>
      <c r="URO153" s="17"/>
      <c r="URP153" s="17"/>
      <c r="URQ153" s="17"/>
      <c r="URR153" s="17"/>
      <c r="URS153" s="17"/>
      <c r="URT153" s="17"/>
      <c r="URU153" s="17"/>
      <c r="URV153" s="17"/>
      <c r="URW153" s="17"/>
      <c r="URX153" s="17"/>
      <c r="URY153" s="17"/>
      <c r="URZ153" s="17"/>
      <c r="USA153" s="17"/>
      <c r="USB153" s="17"/>
      <c r="USC153" s="17"/>
      <c r="USD153" s="17"/>
      <c r="USE153" s="17"/>
      <c r="USF153" s="17"/>
      <c r="USG153" s="17"/>
      <c r="USH153" s="17"/>
      <c r="USI153" s="17"/>
      <c r="USJ153" s="17"/>
      <c r="USK153" s="17"/>
      <c r="USL153" s="17"/>
      <c r="USM153" s="17"/>
      <c r="USN153" s="17"/>
      <c r="USO153" s="17"/>
      <c r="USP153" s="17"/>
      <c r="USQ153" s="17"/>
      <c r="USR153" s="17"/>
      <c r="USS153" s="17"/>
      <c r="UST153" s="17"/>
      <c r="USU153" s="17"/>
      <c r="USV153" s="17"/>
      <c r="USW153" s="17"/>
      <c r="USX153" s="17"/>
      <c r="USY153" s="17"/>
      <c r="USZ153" s="17"/>
      <c r="UTA153" s="17"/>
      <c r="UTB153" s="17"/>
      <c r="UTC153" s="17"/>
      <c r="UTD153" s="17"/>
      <c r="UTE153" s="17"/>
      <c r="UTF153" s="17"/>
      <c r="UTG153" s="17"/>
      <c r="UTH153" s="17"/>
      <c r="UTI153" s="17"/>
      <c r="UTJ153" s="17"/>
      <c r="UTK153" s="17"/>
      <c r="UTL153" s="17"/>
      <c r="UTM153" s="17"/>
      <c r="UTN153" s="17"/>
      <c r="UTO153" s="17"/>
      <c r="UTP153" s="17"/>
      <c r="UTQ153" s="17"/>
      <c r="UTR153" s="17"/>
      <c r="UTS153" s="17"/>
      <c r="UTT153" s="17"/>
      <c r="UTU153" s="17"/>
      <c r="UTV153" s="17"/>
      <c r="UTW153" s="17"/>
      <c r="UTX153" s="17"/>
      <c r="UTY153" s="17"/>
      <c r="UTZ153" s="17"/>
      <c r="UUA153" s="17"/>
      <c r="UUB153" s="17"/>
      <c r="UUC153" s="17"/>
      <c r="UUD153" s="17"/>
      <c r="UUE153" s="17"/>
      <c r="UUF153" s="17"/>
      <c r="UUG153" s="17"/>
      <c r="UUH153" s="17"/>
      <c r="UUI153" s="17"/>
      <c r="UUJ153" s="17"/>
      <c r="UUK153" s="17"/>
      <c r="UUL153" s="17"/>
      <c r="UUM153" s="17"/>
      <c r="UUN153" s="17"/>
      <c r="UUO153" s="17"/>
      <c r="UUP153" s="17"/>
      <c r="UUQ153" s="17"/>
      <c r="UUR153" s="17"/>
      <c r="UUS153" s="17"/>
      <c r="UUT153" s="17"/>
      <c r="UUU153" s="17"/>
      <c r="UUV153" s="17"/>
      <c r="UUW153" s="17"/>
      <c r="UUX153" s="17"/>
      <c r="UUY153" s="17"/>
      <c r="UUZ153" s="17"/>
      <c r="UVA153" s="17"/>
      <c r="UVB153" s="17"/>
      <c r="UVC153" s="17"/>
      <c r="UVD153" s="17"/>
      <c r="UVE153" s="17"/>
      <c r="UVF153" s="17"/>
      <c r="UVG153" s="17"/>
      <c r="UVH153" s="17"/>
      <c r="UVI153" s="17"/>
      <c r="UVJ153" s="17"/>
      <c r="UVK153" s="17"/>
      <c r="UVL153" s="17"/>
      <c r="UVM153" s="17"/>
      <c r="UVN153" s="17"/>
      <c r="UVO153" s="17"/>
      <c r="UVP153" s="17"/>
      <c r="UVQ153" s="17"/>
      <c r="UVR153" s="17"/>
      <c r="UVS153" s="17"/>
      <c r="UVT153" s="17"/>
      <c r="UVU153" s="17"/>
      <c r="UVV153" s="17"/>
      <c r="UVW153" s="17"/>
      <c r="UVX153" s="17"/>
      <c r="UVY153" s="17"/>
      <c r="UVZ153" s="17"/>
      <c r="UWA153" s="17"/>
      <c r="UWB153" s="17"/>
      <c r="UWC153" s="17"/>
      <c r="UWD153" s="17"/>
      <c r="UWE153" s="17"/>
      <c r="UWF153" s="17"/>
      <c r="UWG153" s="17"/>
      <c r="UWH153" s="17"/>
      <c r="UWI153" s="17"/>
      <c r="UWJ153" s="17"/>
      <c r="UWK153" s="17"/>
      <c r="UWL153" s="17"/>
      <c r="UWM153" s="17"/>
      <c r="UWN153" s="17"/>
      <c r="UWO153" s="17"/>
      <c r="UWP153" s="17"/>
      <c r="UWQ153" s="17"/>
      <c r="UWR153" s="17"/>
      <c r="UWS153" s="17"/>
      <c r="UWT153" s="17"/>
      <c r="UWU153" s="17"/>
      <c r="UWV153" s="17"/>
      <c r="UWW153" s="17"/>
      <c r="UWX153" s="17"/>
      <c r="UWY153" s="17"/>
      <c r="UWZ153" s="17"/>
      <c r="UXA153" s="17"/>
      <c r="UXB153" s="17"/>
      <c r="UXC153" s="17"/>
      <c r="UXD153" s="17"/>
      <c r="UXE153" s="17"/>
      <c r="UXF153" s="17"/>
      <c r="UXG153" s="17"/>
      <c r="UXH153" s="17"/>
      <c r="UXI153" s="17"/>
      <c r="UXJ153" s="17"/>
      <c r="UXK153" s="17"/>
      <c r="UXL153" s="17"/>
      <c r="UXM153" s="17"/>
      <c r="UXN153" s="17"/>
      <c r="UXO153" s="17"/>
      <c r="UXP153" s="17"/>
      <c r="UXQ153" s="17"/>
      <c r="UXR153" s="17"/>
      <c r="UXS153" s="17"/>
      <c r="UXT153" s="17"/>
      <c r="UXU153" s="17"/>
      <c r="UXV153" s="17"/>
      <c r="UXW153" s="17"/>
      <c r="UXX153" s="17"/>
      <c r="UXY153" s="17"/>
      <c r="UXZ153" s="17"/>
      <c r="UYA153" s="17"/>
      <c r="UYB153" s="17"/>
      <c r="UYC153" s="17"/>
      <c r="UYD153" s="17"/>
      <c r="UYE153" s="17"/>
      <c r="UYF153" s="17"/>
      <c r="UYG153" s="17"/>
      <c r="UYH153" s="17"/>
      <c r="UYI153" s="17"/>
      <c r="UYJ153" s="17"/>
      <c r="UYK153" s="17"/>
      <c r="UYL153" s="17"/>
      <c r="UYM153" s="17"/>
      <c r="UYN153" s="17"/>
      <c r="UYO153" s="17"/>
      <c r="UYP153" s="17"/>
      <c r="UYQ153" s="17"/>
      <c r="UYR153" s="17"/>
      <c r="UYS153" s="17"/>
      <c r="UYT153" s="17"/>
      <c r="UYU153" s="17"/>
      <c r="UYV153" s="17"/>
      <c r="UYW153" s="17"/>
      <c r="UYX153" s="17"/>
      <c r="UYY153" s="17"/>
      <c r="UYZ153" s="17"/>
      <c r="UZA153" s="17"/>
      <c r="UZB153" s="17"/>
      <c r="UZC153" s="17"/>
      <c r="UZD153" s="17"/>
      <c r="UZE153" s="17"/>
      <c r="UZF153" s="17"/>
      <c r="UZG153" s="17"/>
      <c r="UZH153" s="17"/>
      <c r="UZI153" s="17"/>
      <c r="UZJ153" s="17"/>
      <c r="UZK153" s="17"/>
      <c r="UZL153" s="17"/>
      <c r="UZM153" s="17"/>
      <c r="UZN153" s="17"/>
      <c r="UZO153" s="17"/>
      <c r="UZP153" s="17"/>
      <c r="UZQ153" s="17"/>
      <c r="UZR153" s="17"/>
      <c r="UZS153" s="17"/>
      <c r="UZT153" s="17"/>
      <c r="UZU153" s="17"/>
      <c r="UZV153" s="17"/>
      <c r="UZW153" s="17"/>
      <c r="UZX153" s="17"/>
      <c r="UZY153" s="17"/>
      <c r="UZZ153" s="17"/>
      <c r="VAA153" s="17"/>
      <c r="VAB153" s="17"/>
      <c r="VAC153" s="17"/>
      <c r="VAD153" s="17"/>
      <c r="VAE153" s="17"/>
      <c r="VAF153" s="17"/>
      <c r="VAG153" s="17"/>
      <c r="VAH153" s="17"/>
      <c r="VAI153" s="17"/>
      <c r="VAJ153" s="17"/>
      <c r="VAK153" s="17"/>
      <c r="VAL153" s="17"/>
      <c r="VAM153" s="17"/>
      <c r="VAN153" s="17"/>
      <c r="VAO153" s="17"/>
      <c r="VAP153" s="17"/>
      <c r="VAQ153" s="17"/>
      <c r="VAR153" s="17"/>
      <c r="VAS153" s="17"/>
      <c r="VAT153" s="17"/>
      <c r="VAU153" s="17"/>
      <c r="VAV153" s="17"/>
      <c r="VAW153" s="17"/>
      <c r="VAX153" s="17"/>
      <c r="VAY153" s="17"/>
      <c r="VAZ153" s="17"/>
      <c r="VBA153" s="17"/>
      <c r="VBB153" s="17"/>
      <c r="VBC153" s="17"/>
      <c r="VBD153" s="17"/>
      <c r="VBE153" s="17"/>
      <c r="VBF153" s="17"/>
      <c r="VBG153" s="17"/>
      <c r="VBH153" s="17"/>
      <c r="VBI153" s="17"/>
      <c r="VBJ153" s="17"/>
      <c r="VBK153" s="17"/>
      <c r="VBL153" s="17"/>
      <c r="VBM153" s="17"/>
      <c r="VBN153" s="17"/>
      <c r="VBO153" s="17"/>
      <c r="VBP153" s="17"/>
      <c r="VBQ153" s="17"/>
      <c r="VBR153" s="17"/>
      <c r="VBS153" s="17"/>
      <c r="VBT153" s="17"/>
      <c r="VBU153" s="17"/>
      <c r="VBV153" s="17"/>
      <c r="VBW153" s="17"/>
      <c r="VBX153" s="17"/>
      <c r="VBY153" s="17"/>
      <c r="VBZ153" s="17"/>
      <c r="VCA153" s="17"/>
      <c r="VCB153" s="17"/>
      <c r="VCC153" s="17"/>
      <c r="VCD153" s="17"/>
      <c r="VCE153" s="17"/>
      <c r="VCF153" s="17"/>
      <c r="VCG153" s="17"/>
      <c r="VCH153" s="17"/>
      <c r="VCI153" s="17"/>
      <c r="VCJ153" s="17"/>
      <c r="VCK153" s="17"/>
      <c r="VCL153" s="17"/>
      <c r="VCM153" s="17"/>
      <c r="VCN153" s="17"/>
      <c r="VCO153" s="17"/>
      <c r="VCP153" s="17"/>
      <c r="VCQ153" s="17"/>
      <c r="VCR153" s="17"/>
      <c r="VCS153" s="17"/>
      <c r="VCT153" s="17"/>
      <c r="VCU153" s="17"/>
      <c r="VCV153" s="17"/>
      <c r="VCW153" s="17"/>
      <c r="VCX153" s="17"/>
      <c r="VCY153" s="17"/>
      <c r="VCZ153" s="17"/>
      <c r="VDA153" s="17"/>
      <c r="VDB153" s="17"/>
      <c r="VDC153" s="17"/>
      <c r="VDD153" s="17"/>
      <c r="VDE153" s="17"/>
      <c r="VDF153" s="17"/>
      <c r="VDG153" s="17"/>
      <c r="VDH153" s="17"/>
      <c r="VDI153" s="17"/>
      <c r="VDJ153" s="17"/>
      <c r="VDK153" s="17"/>
      <c r="VDL153" s="17"/>
      <c r="VDM153" s="17"/>
      <c r="VDN153" s="17"/>
      <c r="VDO153" s="17"/>
      <c r="VDP153" s="17"/>
      <c r="VDQ153" s="17"/>
      <c r="VDR153" s="17"/>
      <c r="VDS153" s="17"/>
      <c r="VDT153" s="17"/>
      <c r="VDU153" s="17"/>
      <c r="VDV153" s="17"/>
      <c r="VDW153" s="17"/>
      <c r="VDX153" s="17"/>
      <c r="VDY153" s="17"/>
      <c r="VDZ153" s="17"/>
      <c r="VEA153" s="17"/>
      <c r="VEB153" s="17"/>
      <c r="VEC153" s="17"/>
      <c r="VED153" s="17"/>
      <c r="VEE153" s="17"/>
      <c r="VEF153" s="17"/>
      <c r="VEG153" s="17"/>
      <c r="VEH153" s="17"/>
      <c r="VEI153" s="17"/>
      <c r="VEJ153" s="17"/>
      <c r="VEK153" s="17"/>
      <c r="VEL153" s="17"/>
      <c r="VEM153" s="17"/>
      <c r="VEN153" s="17"/>
      <c r="VEO153" s="17"/>
      <c r="VEP153" s="17"/>
      <c r="VEQ153" s="17"/>
      <c r="VER153" s="17"/>
      <c r="VES153" s="17"/>
      <c r="VET153" s="17"/>
      <c r="VEU153" s="17"/>
      <c r="VEV153" s="17"/>
      <c r="VEW153" s="17"/>
      <c r="VEX153" s="17"/>
      <c r="VEY153" s="17"/>
      <c r="VEZ153" s="17"/>
      <c r="VFA153" s="17"/>
      <c r="VFB153" s="17"/>
      <c r="VFC153" s="17"/>
      <c r="VFD153" s="17"/>
      <c r="VFE153" s="17"/>
      <c r="VFF153" s="17"/>
      <c r="VFG153" s="17"/>
      <c r="VFH153" s="17"/>
      <c r="VFI153" s="17"/>
      <c r="VFJ153" s="17"/>
      <c r="VFK153" s="17"/>
      <c r="VFL153" s="17"/>
      <c r="VFM153" s="17"/>
      <c r="VFN153" s="17"/>
      <c r="VFO153" s="17"/>
      <c r="VFP153" s="17"/>
      <c r="VFQ153" s="17"/>
      <c r="VFR153" s="17"/>
      <c r="VFS153" s="17"/>
      <c r="VFT153" s="17"/>
      <c r="VFU153" s="17"/>
      <c r="VFV153" s="17"/>
      <c r="VFW153" s="17"/>
      <c r="VFX153" s="17"/>
      <c r="VFY153" s="17"/>
      <c r="VFZ153" s="17"/>
      <c r="VGA153" s="17"/>
      <c r="VGB153" s="17"/>
      <c r="VGC153" s="17"/>
      <c r="VGD153" s="17"/>
      <c r="VGE153" s="17"/>
      <c r="VGF153" s="17"/>
      <c r="VGG153" s="17"/>
      <c r="VGH153" s="17"/>
      <c r="VGI153" s="17"/>
      <c r="VGJ153" s="17"/>
      <c r="VGK153" s="17"/>
      <c r="VGL153" s="17"/>
      <c r="VGM153" s="17"/>
      <c r="VGN153" s="17"/>
      <c r="VGO153" s="17"/>
      <c r="VGP153" s="17"/>
      <c r="VGQ153" s="17"/>
      <c r="VGR153" s="17"/>
      <c r="VGS153" s="17"/>
      <c r="VGT153" s="17"/>
      <c r="VGU153" s="17"/>
      <c r="VGV153" s="17"/>
      <c r="VGW153" s="17"/>
      <c r="VGX153" s="17"/>
      <c r="VGY153" s="17"/>
      <c r="VGZ153" s="17"/>
      <c r="VHA153" s="17"/>
      <c r="VHB153" s="17"/>
      <c r="VHC153" s="17"/>
      <c r="VHD153" s="17"/>
      <c r="VHE153" s="17"/>
      <c r="VHF153" s="17"/>
      <c r="VHG153" s="17"/>
      <c r="VHH153" s="17"/>
      <c r="VHI153" s="17"/>
      <c r="VHJ153" s="17"/>
      <c r="VHK153" s="17"/>
      <c r="VHL153" s="17"/>
      <c r="VHM153" s="17"/>
      <c r="VHN153" s="17"/>
      <c r="VHO153" s="17"/>
      <c r="VHP153" s="17"/>
      <c r="VHQ153" s="17"/>
      <c r="VHR153" s="17"/>
      <c r="VHS153" s="17"/>
      <c r="VHT153" s="17"/>
      <c r="VHU153" s="17"/>
      <c r="VHV153" s="17"/>
      <c r="VHW153" s="17"/>
      <c r="VHX153" s="17"/>
      <c r="VHY153" s="17"/>
      <c r="VHZ153" s="17"/>
      <c r="VIA153" s="17"/>
      <c r="VIB153" s="17"/>
      <c r="VIC153" s="17"/>
      <c r="VID153" s="17"/>
      <c r="VIE153" s="17"/>
      <c r="VIF153" s="17"/>
      <c r="VIG153" s="17"/>
      <c r="VIH153" s="17"/>
      <c r="VII153" s="17"/>
      <c r="VIJ153" s="17"/>
      <c r="VIK153" s="17"/>
      <c r="VIL153" s="17"/>
      <c r="VIM153" s="17"/>
      <c r="VIN153" s="17"/>
      <c r="VIO153" s="17"/>
      <c r="VIP153" s="17"/>
      <c r="VIQ153" s="17"/>
      <c r="VIR153" s="17"/>
      <c r="VIS153" s="17"/>
      <c r="VIT153" s="17"/>
      <c r="VIU153" s="17"/>
      <c r="VIV153" s="17"/>
      <c r="VIW153" s="17"/>
      <c r="VIX153" s="17"/>
      <c r="VIY153" s="17"/>
      <c r="VIZ153" s="17"/>
      <c r="VJA153" s="17"/>
      <c r="VJB153" s="17"/>
      <c r="VJC153" s="17"/>
      <c r="VJD153" s="17"/>
      <c r="VJE153" s="17"/>
      <c r="VJF153" s="17"/>
      <c r="VJG153" s="17"/>
      <c r="VJH153" s="17"/>
      <c r="VJI153" s="17"/>
      <c r="VJJ153" s="17"/>
      <c r="VJK153" s="17"/>
      <c r="VJL153" s="17"/>
      <c r="VJM153" s="17"/>
      <c r="VJN153" s="17"/>
      <c r="VJO153" s="17"/>
      <c r="VJP153" s="17"/>
      <c r="VJQ153" s="17"/>
      <c r="VJR153" s="17"/>
      <c r="VJS153" s="17"/>
      <c r="VJT153" s="17"/>
      <c r="VJU153" s="17"/>
      <c r="VJV153" s="17"/>
      <c r="VJW153" s="17"/>
      <c r="VJX153" s="17"/>
      <c r="VJY153" s="17"/>
      <c r="VJZ153" s="17"/>
      <c r="VKA153" s="17"/>
      <c r="VKB153" s="17"/>
      <c r="VKC153" s="17"/>
      <c r="VKD153" s="17"/>
      <c r="VKE153" s="17"/>
      <c r="VKF153" s="17"/>
      <c r="VKG153" s="17"/>
      <c r="VKH153" s="17"/>
      <c r="VKI153" s="17"/>
      <c r="VKJ153" s="17"/>
      <c r="VKK153" s="17"/>
      <c r="VKL153" s="17"/>
      <c r="VKM153" s="17"/>
      <c r="VKN153" s="17"/>
      <c r="VKO153" s="17"/>
      <c r="VKP153" s="17"/>
      <c r="VKQ153" s="17"/>
      <c r="VKR153" s="17"/>
      <c r="VKS153" s="17"/>
      <c r="VKT153" s="17"/>
      <c r="VKU153" s="17"/>
      <c r="VKV153" s="17"/>
      <c r="VKW153" s="17"/>
      <c r="VKX153" s="17"/>
      <c r="VKY153" s="17"/>
      <c r="VKZ153" s="17"/>
      <c r="VLA153" s="17"/>
      <c r="VLB153" s="17"/>
      <c r="VLC153" s="17"/>
      <c r="VLD153" s="17"/>
      <c r="VLE153" s="17"/>
      <c r="VLF153" s="17"/>
      <c r="VLG153" s="17"/>
      <c r="VLH153" s="17"/>
      <c r="VLI153" s="17"/>
      <c r="VLJ153" s="17"/>
      <c r="VLK153" s="17"/>
      <c r="VLL153" s="17"/>
      <c r="VLM153" s="17"/>
      <c r="VLN153" s="17"/>
      <c r="VLO153" s="17"/>
      <c r="VLP153" s="17"/>
      <c r="VLQ153" s="17"/>
      <c r="VLR153" s="17"/>
      <c r="VLS153" s="17"/>
      <c r="VLT153" s="17"/>
      <c r="VLU153" s="17"/>
      <c r="VLV153" s="17"/>
      <c r="VLW153" s="17"/>
      <c r="VLX153" s="17"/>
      <c r="VLY153" s="17"/>
      <c r="VLZ153" s="17"/>
      <c r="VMA153" s="17"/>
      <c r="VMB153" s="17"/>
      <c r="VMC153" s="17"/>
      <c r="VMD153" s="17"/>
      <c r="VME153" s="17"/>
      <c r="VMF153" s="17"/>
      <c r="VMG153" s="17"/>
      <c r="VMH153" s="17"/>
      <c r="VMI153" s="17"/>
      <c r="VMJ153" s="17"/>
      <c r="VMK153" s="17"/>
      <c r="VML153" s="17"/>
      <c r="VMM153" s="17"/>
      <c r="VMN153" s="17"/>
      <c r="VMO153" s="17"/>
      <c r="VMP153" s="17"/>
      <c r="VMQ153" s="17"/>
      <c r="VMR153" s="17"/>
      <c r="VMS153" s="17"/>
      <c r="VMT153" s="17"/>
      <c r="VMU153" s="17"/>
      <c r="VMV153" s="17"/>
      <c r="VMW153" s="17"/>
      <c r="VMX153" s="17"/>
      <c r="VMY153" s="17"/>
      <c r="VMZ153" s="17"/>
      <c r="VNA153" s="17"/>
      <c r="VNB153" s="17"/>
      <c r="VNC153" s="17"/>
      <c r="VND153" s="17"/>
      <c r="VNE153" s="17"/>
      <c r="VNF153" s="17"/>
      <c r="VNG153" s="17"/>
      <c r="VNH153" s="17"/>
      <c r="VNI153" s="17"/>
      <c r="VNJ153" s="17"/>
      <c r="VNK153" s="17"/>
      <c r="VNL153" s="17"/>
      <c r="VNM153" s="17"/>
      <c r="VNN153" s="17"/>
      <c r="VNO153" s="17"/>
      <c r="VNP153" s="17"/>
      <c r="VNQ153" s="17"/>
      <c r="VNR153" s="17"/>
      <c r="VNS153" s="17"/>
      <c r="VNT153" s="17"/>
      <c r="VNU153" s="17"/>
      <c r="VNV153" s="17"/>
      <c r="VNW153" s="17"/>
      <c r="VNX153" s="17"/>
      <c r="VNY153" s="17"/>
      <c r="VNZ153" s="17"/>
      <c r="VOA153" s="17"/>
      <c r="VOB153" s="17"/>
      <c r="VOC153" s="17"/>
      <c r="VOD153" s="17"/>
      <c r="VOE153" s="17"/>
      <c r="VOF153" s="17"/>
      <c r="VOG153" s="17"/>
      <c r="VOH153" s="17"/>
      <c r="VOI153" s="17"/>
      <c r="VOJ153" s="17"/>
      <c r="VOK153" s="17"/>
      <c r="VOL153" s="17"/>
      <c r="VOM153" s="17"/>
      <c r="VON153" s="17"/>
      <c r="VOO153" s="17"/>
      <c r="VOP153" s="17"/>
      <c r="VOQ153" s="17"/>
      <c r="VOR153" s="17"/>
      <c r="VOS153" s="17"/>
      <c r="VOT153" s="17"/>
      <c r="VOU153" s="17"/>
      <c r="VOV153" s="17"/>
      <c r="VOW153" s="17"/>
      <c r="VOX153" s="17"/>
      <c r="VOY153" s="17"/>
      <c r="VOZ153" s="17"/>
      <c r="VPA153" s="17"/>
      <c r="VPB153" s="17"/>
      <c r="VPC153" s="17"/>
      <c r="VPD153" s="17"/>
      <c r="VPE153" s="17"/>
      <c r="VPF153" s="17"/>
      <c r="VPG153" s="17"/>
      <c r="VPH153" s="17"/>
      <c r="VPI153" s="17"/>
      <c r="VPJ153" s="17"/>
      <c r="VPK153" s="17"/>
      <c r="VPL153" s="17"/>
      <c r="VPM153" s="17"/>
      <c r="VPN153" s="17"/>
      <c r="VPO153" s="17"/>
      <c r="VPP153" s="17"/>
      <c r="VPQ153" s="17"/>
      <c r="VPR153" s="17"/>
      <c r="VPS153" s="17"/>
      <c r="VPT153" s="17"/>
      <c r="VPU153" s="17"/>
      <c r="VPV153" s="17"/>
      <c r="VPW153" s="17"/>
      <c r="VPX153" s="17"/>
      <c r="VPY153" s="17"/>
      <c r="VPZ153" s="17"/>
      <c r="VQA153" s="17"/>
      <c r="VQB153" s="17"/>
      <c r="VQC153" s="17"/>
      <c r="VQD153" s="17"/>
      <c r="VQE153" s="17"/>
      <c r="VQF153" s="17"/>
      <c r="VQG153" s="17"/>
      <c r="VQH153" s="17"/>
      <c r="VQI153" s="17"/>
      <c r="VQJ153" s="17"/>
      <c r="VQK153" s="17"/>
      <c r="VQL153" s="17"/>
      <c r="VQM153" s="17"/>
      <c r="VQN153" s="17"/>
      <c r="VQO153" s="17"/>
      <c r="VQP153" s="17"/>
      <c r="VQQ153" s="17"/>
      <c r="VQR153" s="17"/>
      <c r="VQS153" s="17"/>
      <c r="VQT153" s="17"/>
      <c r="VQU153" s="17"/>
      <c r="VQV153" s="17"/>
      <c r="VQW153" s="17"/>
      <c r="VQX153" s="17"/>
      <c r="VQY153" s="17"/>
      <c r="VQZ153" s="17"/>
      <c r="VRA153" s="17"/>
      <c r="VRB153" s="17"/>
      <c r="VRC153" s="17"/>
      <c r="VRD153" s="17"/>
      <c r="VRE153" s="17"/>
      <c r="VRF153" s="17"/>
      <c r="VRG153" s="17"/>
      <c r="VRH153" s="17"/>
      <c r="VRI153" s="17"/>
      <c r="VRJ153" s="17"/>
      <c r="VRK153" s="17"/>
      <c r="VRL153" s="17"/>
      <c r="VRM153" s="17"/>
      <c r="VRN153" s="17"/>
      <c r="VRO153" s="17"/>
      <c r="VRP153" s="17"/>
      <c r="VRQ153" s="17"/>
      <c r="VRR153" s="17"/>
      <c r="VRS153" s="17"/>
      <c r="VRT153" s="17"/>
      <c r="VRU153" s="17"/>
      <c r="VRV153" s="17"/>
      <c r="VRW153" s="17"/>
      <c r="VRX153" s="17"/>
      <c r="VRY153" s="17"/>
      <c r="VRZ153" s="17"/>
      <c r="VSA153" s="17"/>
      <c r="VSB153" s="17"/>
      <c r="VSC153" s="17"/>
      <c r="VSD153" s="17"/>
      <c r="VSE153" s="17"/>
      <c r="VSF153" s="17"/>
      <c r="VSG153" s="17"/>
      <c r="VSH153" s="17"/>
      <c r="VSI153" s="17"/>
      <c r="VSJ153" s="17"/>
      <c r="VSK153" s="17"/>
      <c r="VSL153" s="17"/>
      <c r="VSM153" s="17"/>
      <c r="VSN153" s="17"/>
      <c r="VSO153" s="17"/>
      <c r="VSP153" s="17"/>
      <c r="VSQ153" s="17"/>
      <c r="VSR153" s="17"/>
      <c r="VSS153" s="17"/>
      <c r="VST153" s="17"/>
      <c r="VSU153" s="17"/>
      <c r="VSV153" s="17"/>
      <c r="VSW153" s="17"/>
      <c r="VSX153" s="17"/>
      <c r="VSY153" s="17"/>
      <c r="VSZ153" s="17"/>
      <c r="VTA153" s="17"/>
      <c r="VTB153" s="17"/>
      <c r="VTC153" s="17"/>
      <c r="VTD153" s="17"/>
      <c r="VTE153" s="17"/>
      <c r="VTF153" s="17"/>
      <c r="VTG153" s="17"/>
      <c r="VTH153" s="17"/>
      <c r="VTI153" s="17"/>
      <c r="VTJ153" s="17"/>
      <c r="VTK153" s="17"/>
      <c r="VTL153" s="17"/>
      <c r="VTM153" s="17"/>
      <c r="VTN153" s="17"/>
      <c r="VTO153" s="17"/>
      <c r="VTP153" s="17"/>
      <c r="VTQ153" s="17"/>
      <c r="VTR153" s="17"/>
      <c r="VTS153" s="17"/>
      <c r="VTT153" s="17"/>
      <c r="VTU153" s="17"/>
      <c r="VTV153" s="17"/>
      <c r="VTW153" s="17"/>
      <c r="VTX153" s="17"/>
      <c r="VTY153" s="17"/>
      <c r="VTZ153" s="17"/>
      <c r="VUA153" s="17"/>
      <c r="VUB153" s="17"/>
      <c r="VUC153" s="17"/>
      <c r="VUD153" s="17"/>
      <c r="VUE153" s="17"/>
      <c r="VUF153" s="17"/>
      <c r="VUG153" s="17"/>
      <c r="VUH153" s="17"/>
      <c r="VUI153" s="17"/>
      <c r="VUJ153" s="17"/>
      <c r="VUK153" s="17"/>
      <c r="VUL153" s="17"/>
      <c r="VUM153" s="17"/>
      <c r="VUN153" s="17"/>
      <c r="VUO153" s="17"/>
      <c r="VUP153" s="17"/>
      <c r="VUQ153" s="17"/>
      <c r="VUR153" s="17"/>
      <c r="VUS153" s="17"/>
      <c r="VUT153" s="17"/>
      <c r="VUU153" s="17"/>
      <c r="VUV153" s="17"/>
      <c r="VUW153" s="17"/>
      <c r="VUX153" s="17"/>
      <c r="VUY153" s="17"/>
      <c r="VUZ153" s="17"/>
      <c r="VVA153" s="17"/>
      <c r="VVB153" s="17"/>
      <c r="VVC153" s="17"/>
      <c r="VVD153" s="17"/>
      <c r="VVE153" s="17"/>
      <c r="VVF153" s="17"/>
      <c r="VVG153" s="17"/>
      <c r="VVH153" s="17"/>
      <c r="VVI153" s="17"/>
      <c r="VVJ153" s="17"/>
      <c r="VVK153" s="17"/>
      <c r="VVL153" s="17"/>
      <c r="VVM153" s="17"/>
      <c r="VVN153" s="17"/>
      <c r="VVO153" s="17"/>
      <c r="VVP153" s="17"/>
      <c r="VVQ153" s="17"/>
      <c r="VVR153" s="17"/>
      <c r="VVS153" s="17"/>
      <c r="VVT153" s="17"/>
      <c r="VVU153" s="17"/>
      <c r="VVV153" s="17"/>
      <c r="VVW153" s="17"/>
      <c r="VVX153" s="17"/>
      <c r="VVY153" s="17"/>
      <c r="VVZ153" s="17"/>
      <c r="VWA153" s="17"/>
      <c r="VWB153" s="17"/>
      <c r="VWC153" s="17"/>
      <c r="VWD153" s="17"/>
      <c r="VWE153" s="17"/>
      <c r="VWF153" s="17"/>
      <c r="VWG153" s="17"/>
      <c r="VWH153" s="17"/>
      <c r="VWI153" s="17"/>
      <c r="VWJ153" s="17"/>
      <c r="VWK153" s="17"/>
      <c r="VWL153" s="17"/>
      <c r="VWM153" s="17"/>
      <c r="VWN153" s="17"/>
      <c r="VWO153" s="17"/>
      <c r="VWP153" s="17"/>
      <c r="VWQ153" s="17"/>
      <c r="VWR153" s="17"/>
      <c r="VWS153" s="17"/>
      <c r="VWT153" s="17"/>
      <c r="VWU153" s="17"/>
      <c r="VWV153" s="17"/>
      <c r="VWW153" s="17"/>
      <c r="VWX153" s="17"/>
      <c r="VWY153" s="17"/>
      <c r="VWZ153" s="17"/>
      <c r="VXA153" s="17"/>
      <c r="VXB153" s="17"/>
      <c r="VXC153" s="17"/>
      <c r="VXD153" s="17"/>
      <c r="VXE153" s="17"/>
      <c r="VXF153" s="17"/>
      <c r="VXG153" s="17"/>
      <c r="VXH153" s="17"/>
      <c r="VXI153" s="17"/>
      <c r="VXJ153" s="17"/>
      <c r="VXK153" s="17"/>
      <c r="VXL153" s="17"/>
      <c r="VXM153" s="17"/>
      <c r="VXN153" s="17"/>
      <c r="VXO153" s="17"/>
      <c r="VXP153" s="17"/>
      <c r="VXQ153" s="17"/>
      <c r="VXR153" s="17"/>
      <c r="VXS153" s="17"/>
      <c r="VXT153" s="17"/>
      <c r="VXU153" s="17"/>
      <c r="VXV153" s="17"/>
      <c r="VXW153" s="17"/>
      <c r="VXX153" s="17"/>
      <c r="VXY153" s="17"/>
      <c r="VXZ153" s="17"/>
      <c r="VYA153" s="17"/>
      <c r="VYB153" s="17"/>
      <c r="VYC153" s="17"/>
      <c r="VYD153" s="17"/>
      <c r="VYE153" s="17"/>
      <c r="VYF153" s="17"/>
      <c r="VYG153" s="17"/>
      <c r="VYH153" s="17"/>
      <c r="VYI153" s="17"/>
      <c r="VYJ153" s="17"/>
      <c r="VYK153" s="17"/>
      <c r="VYL153" s="17"/>
      <c r="VYM153" s="17"/>
      <c r="VYN153" s="17"/>
      <c r="VYO153" s="17"/>
      <c r="VYP153" s="17"/>
      <c r="VYQ153" s="17"/>
      <c r="VYR153" s="17"/>
      <c r="VYS153" s="17"/>
      <c r="VYT153" s="17"/>
      <c r="VYU153" s="17"/>
      <c r="VYV153" s="17"/>
      <c r="VYW153" s="17"/>
      <c r="VYX153" s="17"/>
      <c r="VYY153" s="17"/>
      <c r="VYZ153" s="17"/>
      <c r="VZA153" s="17"/>
      <c r="VZB153" s="17"/>
      <c r="VZC153" s="17"/>
      <c r="VZD153" s="17"/>
      <c r="VZE153" s="17"/>
      <c r="VZF153" s="17"/>
      <c r="VZG153" s="17"/>
      <c r="VZH153" s="17"/>
      <c r="VZI153" s="17"/>
      <c r="VZJ153" s="17"/>
      <c r="VZK153" s="17"/>
      <c r="VZL153" s="17"/>
      <c r="VZM153" s="17"/>
      <c r="VZN153" s="17"/>
      <c r="VZO153" s="17"/>
      <c r="VZP153" s="17"/>
      <c r="VZQ153" s="17"/>
      <c r="VZR153" s="17"/>
      <c r="VZS153" s="17"/>
      <c r="VZT153" s="17"/>
      <c r="VZU153" s="17"/>
      <c r="VZV153" s="17"/>
      <c r="VZW153" s="17"/>
      <c r="VZX153" s="17"/>
      <c r="VZY153" s="17"/>
      <c r="VZZ153" s="17"/>
      <c r="WAA153" s="17"/>
      <c r="WAB153" s="17"/>
      <c r="WAC153" s="17"/>
      <c r="WAD153" s="17"/>
      <c r="WAE153" s="17"/>
      <c r="WAF153" s="17"/>
      <c r="WAG153" s="17"/>
      <c r="WAH153" s="17"/>
      <c r="WAI153" s="17"/>
      <c r="WAJ153" s="17"/>
      <c r="WAK153" s="17"/>
      <c r="WAL153" s="17"/>
      <c r="WAM153" s="17"/>
      <c r="WAN153" s="17"/>
      <c r="WAO153" s="17"/>
      <c r="WAP153" s="17"/>
      <c r="WAQ153" s="17"/>
      <c r="WAR153" s="17"/>
      <c r="WAS153" s="17"/>
      <c r="WAT153" s="17"/>
      <c r="WAU153" s="17"/>
      <c r="WAV153" s="17"/>
      <c r="WAW153" s="17"/>
      <c r="WAX153" s="17"/>
      <c r="WAY153" s="17"/>
      <c r="WAZ153" s="17"/>
      <c r="WBA153" s="17"/>
      <c r="WBB153" s="17"/>
      <c r="WBC153" s="17"/>
      <c r="WBD153" s="17"/>
      <c r="WBE153" s="17"/>
      <c r="WBF153" s="17"/>
      <c r="WBG153" s="17"/>
      <c r="WBH153" s="17"/>
      <c r="WBI153" s="17"/>
      <c r="WBJ153" s="17"/>
      <c r="WBK153" s="17"/>
      <c r="WBL153" s="17"/>
      <c r="WBM153" s="17"/>
      <c r="WBN153" s="17"/>
      <c r="WBO153" s="17"/>
      <c r="WBP153" s="17"/>
      <c r="WBQ153" s="17"/>
      <c r="WBR153" s="17"/>
      <c r="WBS153" s="17"/>
      <c r="WBT153" s="17"/>
      <c r="WBU153" s="17"/>
      <c r="WBV153" s="17"/>
      <c r="WBW153" s="17"/>
      <c r="WBX153" s="17"/>
      <c r="WBY153" s="17"/>
      <c r="WBZ153" s="17"/>
      <c r="WCA153" s="17"/>
      <c r="WCB153" s="17"/>
      <c r="WCC153" s="17"/>
      <c r="WCD153" s="17"/>
      <c r="WCE153" s="17"/>
      <c r="WCF153" s="17"/>
      <c r="WCG153" s="17"/>
      <c r="WCH153" s="17"/>
      <c r="WCI153" s="17"/>
      <c r="WCJ153" s="17"/>
      <c r="WCK153" s="17"/>
      <c r="WCL153" s="17"/>
      <c r="WCM153" s="17"/>
      <c r="WCN153" s="17"/>
      <c r="WCO153" s="17"/>
      <c r="WCP153" s="17"/>
      <c r="WCQ153" s="17"/>
      <c r="WCR153" s="17"/>
      <c r="WCS153" s="17"/>
      <c r="WCT153" s="17"/>
      <c r="WCU153" s="17"/>
      <c r="WCV153" s="17"/>
      <c r="WCW153" s="17"/>
      <c r="WCX153" s="17"/>
      <c r="WCY153" s="17"/>
      <c r="WCZ153" s="17"/>
      <c r="WDA153" s="17"/>
      <c r="WDB153" s="17"/>
      <c r="WDC153" s="17"/>
      <c r="WDD153" s="17"/>
      <c r="WDE153" s="17"/>
      <c r="WDF153" s="17"/>
      <c r="WDG153" s="17"/>
      <c r="WDH153" s="17"/>
      <c r="WDI153" s="17"/>
      <c r="WDJ153" s="17"/>
      <c r="WDK153" s="17"/>
      <c r="WDL153" s="17"/>
      <c r="WDM153" s="17"/>
      <c r="WDN153" s="17"/>
      <c r="WDO153" s="17"/>
      <c r="WDP153" s="17"/>
      <c r="WDQ153" s="17"/>
      <c r="WDR153" s="17"/>
      <c r="WDS153" s="17"/>
      <c r="WDT153" s="17"/>
      <c r="WDU153" s="17"/>
      <c r="WDV153" s="17"/>
      <c r="WDW153" s="17"/>
      <c r="WDX153" s="17"/>
      <c r="WDY153" s="17"/>
      <c r="WDZ153" s="17"/>
      <c r="WEA153" s="17"/>
      <c r="WEB153" s="17"/>
      <c r="WEC153" s="17"/>
      <c r="WED153" s="17"/>
      <c r="WEE153" s="17"/>
      <c r="WEF153" s="17"/>
      <c r="WEG153" s="17"/>
      <c r="WEH153" s="17"/>
      <c r="WEI153" s="17"/>
      <c r="WEJ153" s="17"/>
      <c r="WEK153" s="17"/>
      <c r="WEL153" s="17"/>
      <c r="WEM153" s="17"/>
      <c r="WEN153" s="17"/>
      <c r="WEO153" s="17"/>
      <c r="WEP153" s="17"/>
      <c r="WEQ153" s="17"/>
      <c r="WER153" s="17"/>
      <c r="WES153" s="17"/>
      <c r="WET153" s="17"/>
      <c r="WEU153" s="17"/>
      <c r="WEV153" s="17"/>
      <c r="WEW153" s="17"/>
      <c r="WEX153" s="17"/>
      <c r="WEY153" s="17"/>
      <c r="WEZ153" s="17"/>
      <c r="WFA153" s="17"/>
      <c r="WFB153" s="17"/>
      <c r="WFC153" s="17"/>
      <c r="WFD153" s="17"/>
      <c r="WFE153" s="17"/>
      <c r="WFF153" s="17"/>
      <c r="WFG153" s="17"/>
      <c r="WFH153" s="17"/>
      <c r="WFI153" s="17"/>
      <c r="WFJ153" s="17"/>
      <c r="WFK153" s="17"/>
      <c r="WFL153" s="17"/>
      <c r="WFM153" s="17"/>
      <c r="WFN153" s="17"/>
      <c r="WFO153" s="17"/>
      <c r="WFP153" s="17"/>
      <c r="WFQ153" s="17"/>
      <c r="WFR153" s="17"/>
      <c r="WFS153" s="17"/>
      <c r="WFT153" s="17"/>
      <c r="WFU153" s="17"/>
      <c r="WFV153" s="17"/>
      <c r="WFW153" s="17"/>
      <c r="WFX153" s="17"/>
      <c r="WFY153" s="17"/>
      <c r="WFZ153" s="17"/>
      <c r="WGA153" s="17"/>
      <c r="WGB153" s="17"/>
      <c r="WGC153" s="17"/>
      <c r="WGD153" s="17"/>
      <c r="WGE153" s="17"/>
      <c r="WGF153" s="17"/>
      <c r="WGG153" s="17"/>
      <c r="WGH153" s="17"/>
      <c r="WGI153" s="17"/>
      <c r="WGJ153" s="17"/>
      <c r="WGK153" s="17"/>
      <c r="WGL153" s="17"/>
      <c r="WGM153" s="17"/>
      <c r="WGN153" s="17"/>
      <c r="WGO153" s="17"/>
      <c r="WGP153" s="17"/>
      <c r="WGQ153" s="17"/>
      <c r="WGR153" s="17"/>
      <c r="WGS153" s="17"/>
      <c r="WGT153" s="17"/>
      <c r="WGU153" s="17"/>
      <c r="WGV153" s="17"/>
      <c r="WGW153" s="17"/>
      <c r="WGX153" s="17"/>
      <c r="WGY153" s="17"/>
      <c r="WGZ153" s="17"/>
      <c r="WHA153" s="17"/>
      <c r="WHB153" s="17"/>
      <c r="WHC153" s="17"/>
      <c r="WHD153" s="17"/>
      <c r="WHE153" s="17"/>
      <c r="WHF153" s="17"/>
      <c r="WHG153" s="17"/>
      <c r="WHH153" s="17"/>
      <c r="WHI153" s="17"/>
      <c r="WHJ153" s="17"/>
      <c r="WHK153" s="17"/>
      <c r="WHL153" s="17"/>
      <c r="WHM153" s="17"/>
      <c r="WHN153" s="17"/>
      <c r="WHO153" s="17"/>
      <c r="WHP153" s="17"/>
      <c r="WHQ153" s="17"/>
      <c r="WHR153" s="17"/>
      <c r="WHS153" s="17"/>
      <c r="WHT153" s="17"/>
      <c r="WHU153" s="17"/>
      <c r="WHV153" s="17"/>
      <c r="WHW153" s="17"/>
      <c r="WHX153" s="17"/>
      <c r="WHY153" s="17"/>
      <c r="WHZ153" s="17"/>
      <c r="WIA153" s="17"/>
      <c r="WIB153" s="17"/>
      <c r="WIC153" s="17"/>
      <c r="WID153" s="17"/>
      <c r="WIE153" s="17"/>
      <c r="WIF153" s="17"/>
      <c r="WIG153" s="17"/>
      <c r="WIH153" s="17"/>
      <c r="WII153" s="17"/>
      <c r="WIJ153" s="17"/>
      <c r="WIK153" s="17"/>
      <c r="WIL153" s="17"/>
      <c r="WIM153" s="17"/>
      <c r="WIN153" s="17"/>
      <c r="WIO153" s="17"/>
      <c r="WIP153" s="17"/>
      <c r="WIQ153" s="17"/>
      <c r="WIR153" s="17"/>
      <c r="WIS153" s="17"/>
      <c r="WIT153" s="17"/>
      <c r="WIU153" s="17"/>
      <c r="WIV153" s="17"/>
      <c r="WIW153" s="17"/>
      <c r="WIX153" s="17"/>
      <c r="WIY153" s="17"/>
      <c r="WIZ153" s="17"/>
      <c r="WJA153" s="17"/>
      <c r="WJB153" s="17"/>
      <c r="WJC153" s="17"/>
      <c r="WJD153" s="17"/>
      <c r="WJE153" s="17"/>
      <c r="WJF153" s="17"/>
      <c r="WJG153" s="17"/>
      <c r="WJH153" s="17"/>
      <c r="WJI153" s="17"/>
      <c r="WJJ153" s="17"/>
      <c r="WJK153" s="17"/>
      <c r="WJL153" s="17"/>
      <c r="WJM153" s="17"/>
      <c r="WJN153" s="17"/>
      <c r="WJO153" s="17"/>
      <c r="WJP153" s="17"/>
      <c r="WJQ153" s="17"/>
      <c r="WJR153" s="17"/>
      <c r="WJS153" s="17"/>
      <c r="WJT153" s="17"/>
      <c r="WJU153" s="17"/>
      <c r="WJV153" s="17"/>
      <c r="WJW153" s="17"/>
      <c r="WJX153" s="17"/>
      <c r="WJY153" s="17"/>
      <c r="WJZ153" s="17"/>
      <c r="WKA153" s="17"/>
      <c r="WKB153" s="17"/>
      <c r="WKC153" s="17"/>
      <c r="WKD153" s="17"/>
      <c r="WKE153" s="17"/>
      <c r="WKF153" s="17"/>
      <c r="WKG153" s="17"/>
      <c r="WKH153" s="17"/>
      <c r="WKI153" s="17"/>
      <c r="WKJ153" s="17"/>
      <c r="WKK153" s="17"/>
      <c r="WKL153" s="17"/>
      <c r="WKM153" s="17"/>
      <c r="WKN153" s="17"/>
      <c r="WKO153" s="17"/>
      <c r="WKP153" s="17"/>
      <c r="WKQ153" s="17"/>
      <c r="WKR153" s="17"/>
      <c r="WKS153" s="17"/>
      <c r="WKT153" s="17"/>
      <c r="WKU153" s="17"/>
      <c r="WKV153" s="17"/>
      <c r="WKW153" s="17"/>
      <c r="WKX153" s="17"/>
      <c r="WKY153" s="17"/>
      <c r="WKZ153" s="17"/>
      <c r="WLA153" s="17"/>
      <c r="WLB153" s="17"/>
      <c r="WLC153" s="17"/>
      <c r="WLD153" s="17"/>
      <c r="WLE153" s="17"/>
      <c r="WLF153" s="17"/>
      <c r="WLG153" s="17"/>
      <c r="WLH153" s="17"/>
      <c r="WLI153" s="17"/>
      <c r="WLJ153" s="17"/>
      <c r="WLK153" s="17"/>
      <c r="WLL153" s="17"/>
      <c r="WLM153" s="17"/>
      <c r="WLN153" s="17"/>
      <c r="WLO153" s="17"/>
      <c r="WLP153" s="17"/>
      <c r="WLQ153" s="17"/>
      <c r="WLR153" s="17"/>
      <c r="WLS153" s="17"/>
      <c r="WLT153" s="17"/>
      <c r="WLU153" s="17"/>
      <c r="WLV153" s="17"/>
      <c r="WLW153" s="17"/>
      <c r="WLX153" s="17"/>
      <c r="WLY153" s="17"/>
      <c r="WLZ153" s="17"/>
      <c r="WMA153" s="17"/>
      <c r="WMB153" s="17"/>
      <c r="WMC153" s="17"/>
      <c r="WMD153" s="17"/>
      <c r="WME153" s="17"/>
      <c r="WMF153" s="17"/>
      <c r="WMG153" s="17"/>
      <c r="WMH153" s="17"/>
      <c r="WMI153" s="17"/>
      <c r="WMJ153" s="17"/>
      <c r="WMK153" s="17"/>
      <c r="WML153" s="17"/>
      <c r="WMM153" s="17"/>
      <c r="WMN153" s="17"/>
      <c r="WMO153" s="17"/>
      <c r="WMP153" s="17"/>
      <c r="WMQ153" s="17"/>
      <c r="WMR153" s="17"/>
      <c r="WMS153" s="17"/>
      <c r="WMT153" s="17"/>
      <c r="WMU153" s="17"/>
      <c r="WMV153" s="17"/>
      <c r="WMW153" s="17"/>
      <c r="WMX153" s="17"/>
      <c r="WMY153" s="17"/>
      <c r="WMZ153" s="17"/>
      <c r="WNA153" s="17"/>
      <c r="WNB153" s="17"/>
      <c r="WNC153" s="17"/>
      <c r="WND153" s="17"/>
      <c r="WNE153" s="17"/>
      <c r="WNF153" s="17"/>
      <c r="WNG153" s="17"/>
      <c r="WNH153" s="17"/>
      <c r="WNI153" s="17"/>
      <c r="WNJ153" s="17"/>
      <c r="WNK153" s="17"/>
      <c r="WNL153" s="17"/>
      <c r="WNM153" s="17"/>
      <c r="WNN153" s="17"/>
      <c r="WNO153" s="17"/>
      <c r="WNP153" s="17"/>
      <c r="WNQ153" s="17"/>
      <c r="WNR153" s="17"/>
      <c r="WNS153" s="17"/>
      <c r="WNT153" s="17"/>
      <c r="WNU153" s="17"/>
      <c r="WNV153" s="17"/>
      <c r="WNW153" s="17"/>
      <c r="WNX153" s="17"/>
      <c r="WNY153" s="17"/>
      <c r="WNZ153" s="17"/>
      <c r="WOA153" s="17"/>
      <c r="WOB153" s="17"/>
      <c r="WOC153" s="17"/>
      <c r="WOD153" s="17"/>
      <c r="WOE153" s="17"/>
      <c r="WOF153" s="17"/>
      <c r="WOG153" s="17"/>
      <c r="WOH153" s="17"/>
      <c r="WOI153" s="17"/>
      <c r="WOJ153" s="17"/>
      <c r="WOK153" s="17"/>
      <c r="WOL153" s="17"/>
      <c r="WOM153" s="17"/>
      <c r="WON153" s="17"/>
      <c r="WOO153" s="17"/>
      <c r="WOP153" s="17"/>
      <c r="WOQ153" s="17"/>
      <c r="WOR153" s="17"/>
      <c r="WOS153" s="17"/>
      <c r="WOT153" s="17"/>
      <c r="WOU153" s="17"/>
      <c r="WOV153" s="17"/>
      <c r="WOW153" s="17"/>
      <c r="WOX153" s="17"/>
      <c r="WOY153" s="17"/>
      <c r="WOZ153" s="17"/>
      <c r="WPA153" s="17"/>
      <c r="WPB153" s="17"/>
      <c r="WPC153" s="17"/>
      <c r="WPD153" s="17"/>
      <c r="WPE153" s="17"/>
      <c r="WPF153" s="17"/>
      <c r="WPG153" s="17"/>
      <c r="WPH153" s="17"/>
      <c r="WPI153" s="17"/>
      <c r="WPJ153" s="17"/>
      <c r="WPK153" s="17"/>
      <c r="WPL153" s="17"/>
      <c r="WPM153" s="17"/>
      <c r="WPN153" s="17"/>
      <c r="WPO153" s="17"/>
      <c r="WPP153" s="17"/>
      <c r="WPQ153" s="17"/>
      <c r="WPR153" s="17"/>
      <c r="WPS153" s="17"/>
      <c r="WPT153" s="17"/>
      <c r="WPU153" s="17"/>
      <c r="WPV153" s="17"/>
      <c r="WPW153" s="17"/>
      <c r="WPX153" s="17"/>
      <c r="WPY153" s="17"/>
      <c r="WPZ153" s="17"/>
      <c r="WQA153" s="17"/>
      <c r="WQB153" s="17"/>
      <c r="WQC153" s="17"/>
      <c r="WQD153" s="17"/>
      <c r="WQE153" s="17"/>
      <c r="WQF153" s="17"/>
      <c r="WQG153" s="17"/>
      <c r="WQH153" s="17"/>
      <c r="WQI153" s="17"/>
      <c r="WQJ153" s="17"/>
      <c r="WQK153" s="17"/>
      <c r="WQL153" s="17"/>
      <c r="WQM153" s="17"/>
      <c r="WQN153" s="17"/>
      <c r="WQO153" s="17"/>
      <c r="WQP153" s="17"/>
      <c r="WQQ153" s="17"/>
      <c r="WQR153" s="17"/>
      <c r="WQS153" s="17"/>
      <c r="WQT153" s="17"/>
      <c r="WQU153" s="17"/>
      <c r="WQV153" s="17"/>
      <c r="WQW153" s="17"/>
      <c r="WQX153" s="17"/>
      <c r="WQY153" s="17"/>
      <c r="WQZ153" s="17"/>
      <c r="WRA153" s="17"/>
      <c r="WRB153" s="17"/>
      <c r="WRC153" s="17"/>
      <c r="WRD153" s="17"/>
      <c r="WRE153" s="17"/>
      <c r="WRF153" s="17"/>
      <c r="WRG153" s="17"/>
      <c r="WRH153" s="17"/>
      <c r="WRI153" s="17"/>
      <c r="WRJ153" s="17"/>
      <c r="WRK153" s="17"/>
      <c r="WRL153" s="17"/>
      <c r="WRM153" s="17"/>
      <c r="WRN153" s="17"/>
      <c r="WRO153" s="17"/>
      <c r="WRP153" s="17"/>
      <c r="WRQ153" s="17"/>
      <c r="WRR153" s="17"/>
      <c r="WRS153" s="17"/>
      <c r="WRT153" s="17"/>
      <c r="WRU153" s="17"/>
      <c r="WRV153" s="17"/>
      <c r="WRW153" s="17"/>
      <c r="WRX153" s="17"/>
      <c r="WRY153" s="17"/>
      <c r="WRZ153" s="17"/>
      <c r="WSA153" s="17"/>
      <c r="WSB153" s="17"/>
      <c r="WSC153" s="17"/>
      <c r="WSD153" s="17"/>
      <c r="WSE153" s="17"/>
      <c r="WSF153" s="17"/>
      <c r="WSG153" s="17"/>
      <c r="WSH153" s="17"/>
      <c r="WSI153" s="17"/>
      <c r="WSJ153" s="17"/>
      <c r="WSK153" s="17"/>
      <c r="WSL153" s="17"/>
      <c r="WSM153" s="17"/>
      <c r="WSN153" s="17"/>
      <c r="WSO153" s="17"/>
      <c r="WSP153" s="17"/>
      <c r="WSQ153" s="17"/>
      <c r="WSR153" s="17"/>
      <c r="WSS153" s="17"/>
      <c r="WST153" s="17"/>
      <c r="WSU153" s="17"/>
      <c r="WSV153" s="17"/>
      <c r="WSW153" s="17"/>
      <c r="WSX153" s="17"/>
      <c r="WSY153" s="17"/>
      <c r="WSZ153" s="17"/>
      <c r="WTA153" s="17"/>
      <c r="WTB153" s="17"/>
      <c r="WTC153" s="17"/>
      <c r="WTD153" s="17"/>
      <c r="WTE153" s="17"/>
      <c r="WTF153" s="17"/>
      <c r="WTG153" s="17"/>
      <c r="WTH153" s="17"/>
      <c r="WTI153" s="17"/>
      <c r="WTJ153" s="17"/>
      <c r="WTK153" s="17"/>
      <c r="WTL153" s="17"/>
      <c r="WTM153" s="17"/>
      <c r="WTN153" s="17"/>
      <c r="WTO153" s="17"/>
      <c r="WTP153" s="17"/>
      <c r="WTQ153" s="17"/>
      <c r="WTR153" s="17"/>
      <c r="WTS153" s="17"/>
      <c r="WTT153" s="17"/>
      <c r="WTU153" s="17"/>
      <c r="WTV153" s="17"/>
      <c r="WTW153" s="17"/>
      <c r="WTX153" s="17"/>
      <c r="WTY153" s="17"/>
      <c r="WTZ153" s="17"/>
      <c r="WUA153" s="17"/>
      <c r="WUB153" s="17"/>
      <c r="WUC153" s="17"/>
      <c r="WUD153" s="17"/>
      <c r="WUE153" s="17"/>
      <c r="WUF153" s="17"/>
      <c r="WUG153" s="17"/>
      <c r="WUH153" s="17"/>
      <c r="WUI153" s="17"/>
      <c r="WUJ153" s="17"/>
      <c r="WUK153" s="17"/>
      <c r="WUL153" s="17"/>
      <c r="WUM153" s="17"/>
      <c r="WUN153" s="17"/>
      <c r="WUO153" s="17"/>
      <c r="WUP153" s="17"/>
      <c r="WUQ153" s="17"/>
      <c r="WUR153" s="17"/>
      <c r="WUS153" s="17"/>
      <c r="WUT153" s="17"/>
      <c r="WUU153" s="17"/>
      <c r="WUV153" s="17"/>
      <c r="WUW153" s="17"/>
      <c r="WUX153" s="17"/>
      <c r="WUY153" s="17"/>
      <c r="WUZ153" s="17"/>
      <c r="WVA153" s="17"/>
      <c r="WVB153" s="17"/>
      <c r="WVC153" s="17"/>
      <c r="WVD153" s="17"/>
      <c r="WVE153" s="17"/>
      <c r="WVF153" s="17"/>
      <c r="WVG153" s="17"/>
      <c r="WVH153" s="17"/>
      <c r="WVI153" s="17"/>
      <c r="WVJ153" s="17"/>
      <c r="WVK153" s="17"/>
      <c r="WVL153" s="17"/>
      <c r="WVM153" s="17"/>
      <c r="WVN153" s="17"/>
      <c r="WVO153" s="17"/>
      <c r="WVP153" s="17"/>
      <c r="WVQ153" s="17"/>
      <c r="WVR153" s="17"/>
      <c r="WVS153" s="17"/>
      <c r="WVT153" s="17"/>
      <c r="WVU153" s="17"/>
      <c r="WVV153" s="17"/>
      <c r="WVW153" s="17"/>
      <c r="WVX153" s="17"/>
      <c r="WVY153" s="17"/>
      <c r="WVZ153" s="17"/>
      <c r="WWA153" s="17"/>
      <c r="WWB153" s="17"/>
      <c r="WWC153" s="17"/>
      <c r="WWD153" s="17"/>
      <c r="WWE153" s="17"/>
      <c r="WWF153" s="17"/>
      <c r="WWG153" s="17"/>
      <c r="WWH153" s="17"/>
      <c r="WWI153" s="17"/>
      <c r="WWJ153" s="17"/>
      <c r="WWK153" s="17"/>
      <c r="WWL153" s="17"/>
      <c r="WWM153" s="17"/>
      <c r="WWN153" s="17"/>
      <c r="WWO153" s="17"/>
      <c r="WWP153" s="17"/>
      <c r="WWQ153" s="17"/>
      <c r="WWR153" s="17"/>
      <c r="WWS153" s="17"/>
      <c r="WWT153" s="17"/>
      <c r="WWU153" s="17"/>
      <c r="WWV153" s="17"/>
      <c r="WWW153" s="17"/>
      <c r="WWX153" s="17"/>
      <c r="WWY153" s="17"/>
      <c r="WWZ153" s="17"/>
      <c r="WXA153" s="17"/>
      <c r="WXB153" s="17"/>
      <c r="WXC153" s="17"/>
      <c r="WXD153" s="17"/>
      <c r="WXE153" s="17"/>
      <c r="WXF153" s="17"/>
      <c r="WXG153" s="17"/>
      <c r="WXH153" s="17"/>
      <c r="WXI153" s="17"/>
      <c r="WXJ153" s="17"/>
      <c r="WXK153" s="17"/>
      <c r="WXL153" s="17"/>
      <c r="WXM153" s="17"/>
      <c r="WXN153" s="17"/>
      <c r="WXO153" s="17"/>
      <c r="WXP153" s="17"/>
      <c r="WXQ153" s="17"/>
      <c r="WXR153" s="17"/>
      <c r="WXS153" s="17"/>
      <c r="WXT153" s="17"/>
      <c r="WXU153" s="17"/>
      <c r="WXV153" s="17"/>
      <c r="WXW153" s="17"/>
      <c r="WXX153" s="17"/>
      <c r="WXY153" s="17"/>
      <c r="WXZ153" s="17"/>
      <c r="WYA153" s="17"/>
      <c r="WYB153" s="17"/>
      <c r="WYC153" s="17"/>
      <c r="WYD153" s="17"/>
      <c r="WYE153" s="17"/>
      <c r="WYF153" s="17"/>
      <c r="WYG153" s="17"/>
      <c r="WYH153" s="17"/>
      <c r="WYI153" s="17"/>
      <c r="WYJ153" s="17"/>
      <c r="WYK153" s="17"/>
      <c r="WYL153" s="17"/>
      <c r="WYM153" s="17"/>
      <c r="WYN153" s="17"/>
      <c r="WYO153" s="17"/>
      <c r="WYP153" s="17"/>
      <c r="WYQ153" s="17"/>
      <c r="WYR153" s="17"/>
      <c r="WYS153" s="17"/>
      <c r="WYT153" s="17"/>
      <c r="WYU153" s="17"/>
      <c r="WYV153" s="17"/>
      <c r="WYW153" s="17"/>
      <c r="WYX153" s="17"/>
      <c r="WYY153" s="17"/>
      <c r="WYZ153" s="17"/>
      <c r="WZA153" s="17"/>
      <c r="WZB153" s="17"/>
      <c r="WZC153" s="17"/>
      <c r="WZD153" s="17"/>
      <c r="WZE153" s="17"/>
      <c r="WZF153" s="17"/>
      <c r="WZG153" s="17"/>
      <c r="WZH153" s="17"/>
      <c r="WZI153" s="17"/>
      <c r="WZJ153" s="17"/>
      <c r="WZK153" s="17"/>
      <c r="WZL153" s="17"/>
      <c r="WZM153" s="17"/>
      <c r="WZN153" s="17"/>
      <c r="WZO153" s="17"/>
      <c r="WZP153" s="17"/>
      <c r="WZQ153" s="17"/>
      <c r="WZR153" s="17"/>
      <c r="WZS153" s="17"/>
      <c r="WZT153" s="17"/>
      <c r="WZU153" s="17"/>
      <c r="WZV153" s="17"/>
      <c r="WZW153" s="17"/>
      <c r="WZX153" s="17"/>
      <c r="WZY153" s="17"/>
      <c r="WZZ153" s="17"/>
      <c r="XAA153" s="17"/>
      <c r="XAB153" s="17"/>
      <c r="XAC153" s="17"/>
      <c r="XAD153" s="17"/>
      <c r="XAE153" s="17"/>
      <c r="XAF153" s="17"/>
      <c r="XAG153" s="17"/>
      <c r="XAH153" s="17"/>
      <c r="XAI153" s="17"/>
      <c r="XAJ153" s="17"/>
      <c r="XAK153" s="17"/>
      <c r="XAL153" s="17"/>
      <c r="XAM153" s="17"/>
      <c r="XAN153" s="17"/>
      <c r="XAO153" s="17"/>
      <c r="XAP153" s="17"/>
      <c r="XAQ153" s="17"/>
      <c r="XAR153" s="17"/>
      <c r="XAS153" s="17"/>
      <c r="XAT153" s="17"/>
      <c r="XAU153" s="17"/>
      <c r="XAV153" s="17"/>
      <c r="XAW153" s="17"/>
      <c r="XAX153" s="17"/>
      <c r="XAY153" s="17"/>
      <c r="XAZ153" s="17"/>
      <c r="XBA153" s="17"/>
      <c r="XBB153" s="17"/>
      <c r="XBC153" s="17"/>
      <c r="XBD153" s="17"/>
      <c r="XBE153" s="17"/>
      <c r="XBF153" s="17"/>
      <c r="XBG153" s="17"/>
      <c r="XBH153" s="17"/>
      <c r="XBI153" s="17"/>
      <c r="XBJ153" s="17"/>
      <c r="XBK153" s="17"/>
      <c r="XBL153" s="17"/>
      <c r="XBM153" s="17"/>
      <c r="XBN153" s="17"/>
      <c r="XBO153" s="17"/>
      <c r="XBP153" s="17"/>
      <c r="XBQ153" s="17"/>
      <c r="XBR153" s="17"/>
      <c r="XBS153" s="17"/>
      <c r="XBT153" s="17"/>
      <c r="XBU153" s="17"/>
      <c r="XBV153" s="17"/>
      <c r="XBW153" s="17"/>
      <c r="XBX153" s="17"/>
      <c r="XBY153" s="17"/>
      <c r="XBZ153" s="17"/>
      <c r="XCA153" s="17"/>
      <c r="XCB153" s="17"/>
      <c r="XCC153" s="17"/>
      <c r="XCD153" s="17"/>
      <c r="XCE153" s="17"/>
      <c r="XCF153" s="17"/>
      <c r="XCG153" s="17"/>
      <c r="XCH153" s="17"/>
      <c r="XCI153" s="17"/>
      <c r="XCJ153" s="17"/>
      <c r="XCK153" s="17"/>
      <c r="XCL153" s="17"/>
      <c r="XCM153" s="17"/>
      <c r="XCN153" s="17"/>
      <c r="XCO153" s="17"/>
      <c r="XCP153" s="17"/>
      <c r="XCQ153" s="17"/>
      <c r="XCR153" s="17"/>
      <c r="XCS153" s="17"/>
      <c r="XCT153" s="17"/>
      <c r="XCU153" s="17"/>
      <c r="XCV153" s="17"/>
      <c r="XCW153" s="17"/>
      <c r="XCX153" s="17"/>
      <c r="XCY153" s="17"/>
      <c r="XCZ153" s="17"/>
      <c r="XDA153" s="17"/>
      <c r="XDB153" s="17"/>
      <c r="XDC153" s="17"/>
      <c r="XDD153" s="17"/>
      <c r="XDE153" s="17"/>
      <c r="XDF153" s="17"/>
      <c r="XDG153" s="17"/>
      <c r="XDH153" s="17"/>
      <c r="XDI153" s="17"/>
      <c r="XDJ153" s="17"/>
      <c r="XDK153" s="17"/>
      <c r="XDL153" s="17"/>
      <c r="XDM153" s="17"/>
      <c r="XDN153" s="17"/>
      <c r="XDO153" s="17"/>
      <c r="XDP153" s="17"/>
      <c r="XDQ153" s="17"/>
      <c r="XDR153" s="17"/>
      <c r="XDS153" s="17"/>
      <c r="XDT153" s="17"/>
      <c r="XDU153" s="17"/>
      <c r="XDV153" s="17"/>
      <c r="XDW153" s="17"/>
      <c r="XDX153" s="17"/>
      <c r="XDY153" s="17"/>
      <c r="XDZ153" s="17"/>
      <c r="XEA153" s="17"/>
      <c r="XEB153" s="17"/>
      <c r="XEC153" s="17"/>
      <c r="XED153" s="17"/>
      <c r="XEE153" s="17"/>
      <c r="XEF153" s="17"/>
      <c r="XEG153" s="17"/>
      <c r="XEH153" s="17"/>
      <c r="XEI153" s="17"/>
      <c r="XEJ153" s="17"/>
      <c r="XEK153" s="17"/>
      <c r="XEL153" s="17"/>
      <c r="XEM153" s="17"/>
      <c r="XEN153" s="17"/>
      <c r="XEO153" s="17"/>
      <c r="XEP153" s="17"/>
      <c r="XEQ153" s="17"/>
      <c r="XER153" s="17"/>
      <c r="XES153" s="17"/>
      <c r="XET153" s="17"/>
      <c r="XEU153" s="17"/>
      <c r="XEV153" s="17"/>
      <c r="XEW153" s="17"/>
      <c r="XEX153" s="17"/>
      <c r="XEY153" s="17"/>
      <c r="XEZ153" s="17"/>
      <c r="XFA153" s="17"/>
      <c r="XFB153" s="17"/>
      <c r="XFC153" s="17"/>
      <c r="XFD153" s="17"/>
    </row>
    <row r="154" spans="2:16384" ht="15" hidden="1" customHeight="1" outlineLevel="1" x14ac:dyDescent="0.35">
      <c r="B154" s="213" t="s">
        <v>116</v>
      </c>
      <c r="C154" s="214" t="s">
        <v>23</v>
      </c>
      <c r="D154" s="196">
        <v>-5950</v>
      </c>
      <c r="E154" s="196">
        <v>-3963</v>
      </c>
      <c r="F154" s="196">
        <v>-5615</v>
      </c>
      <c r="G154" s="199">
        <f ca="1">-'YK_BS &amp; CF'!G44</f>
        <v>-81511.828475000002</v>
      </c>
      <c r="H154" s="199">
        <f ca="1">-'YK_BS &amp; CF'!H44</f>
        <v>-144491.45368759517</v>
      </c>
      <c r="I154" s="199">
        <f ca="1">-'YK_BS &amp; CF'!I44</f>
        <v>-114929.97391307085</v>
      </c>
      <c r="J154" s="199">
        <f ca="1">-'YK_BS &amp; CF'!J44</f>
        <v>-67894.002465278914</v>
      </c>
      <c r="K154" s="199">
        <f ca="1">-'YK_BS &amp; CF'!K44</f>
        <v>-19697.403764803254</v>
      </c>
      <c r="L154" s="196"/>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7"/>
      <c r="CY154" s="17"/>
      <c r="CZ154" s="17"/>
      <c r="DA154" s="17"/>
      <c r="DB154" s="17"/>
      <c r="DC154" s="17"/>
      <c r="DD154" s="17"/>
      <c r="DE154" s="17"/>
      <c r="DF154" s="17"/>
      <c r="DG154" s="17"/>
      <c r="DH154" s="17"/>
      <c r="DI154" s="17"/>
      <c r="DJ154" s="17"/>
      <c r="DK154" s="17"/>
      <c r="DL154" s="17"/>
      <c r="DM154" s="17"/>
      <c r="DN154" s="17"/>
      <c r="DO154" s="17"/>
      <c r="DP154" s="17"/>
      <c r="DQ154" s="17"/>
      <c r="DR154" s="17"/>
      <c r="DS154" s="17"/>
      <c r="DT154" s="17"/>
      <c r="DU154" s="17"/>
      <c r="DV154" s="17"/>
      <c r="DW154" s="17"/>
      <c r="DX154" s="17"/>
      <c r="DY154" s="17"/>
      <c r="DZ154" s="17"/>
      <c r="EA154" s="17"/>
      <c r="EB154" s="17"/>
      <c r="EC154" s="17"/>
      <c r="ED154" s="17"/>
      <c r="EE154" s="17"/>
      <c r="EF154" s="17"/>
      <c r="EG154" s="17"/>
      <c r="EH154" s="17"/>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7"/>
      <c r="FG154" s="17"/>
      <c r="FH154" s="17"/>
      <c r="FI154" s="17"/>
      <c r="FJ154" s="17"/>
      <c r="FK154" s="17"/>
      <c r="FL154" s="17"/>
      <c r="FM154" s="17"/>
      <c r="FN154" s="17"/>
      <c r="FO154" s="17"/>
      <c r="FP154" s="17"/>
      <c r="FQ154" s="17"/>
      <c r="FR154" s="17"/>
      <c r="FS154" s="17"/>
      <c r="FT154" s="17"/>
      <c r="FU154" s="17"/>
      <c r="FV154" s="17"/>
      <c r="FW154" s="17"/>
      <c r="FX154" s="17"/>
      <c r="FY154" s="17"/>
      <c r="FZ154" s="17"/>
      <c r="GA154" s="17"/>
      <c r="GB154" s="17"/>
      <c r="GC154" s="17"/>
      <c r="GD154" s="17"/>
      <c r="GE154" s="17"/>
      <c r="GF154" s="17"/>
      <c r="GG154" s="17"/>
      <c r="GH154" s="17"/>
      <c r="GI154" s="17"/>
      <c r="GJ154" s="17"/>
      <c r="GK154" s="17"/>
      <c r="GL154" s="17"/>
      <c r="GM154" s="17"/>
      <c r="GN154" s="17"/>
      <c r="GO154" s="17"/>
      <c r="GP154" s="17"/>
      <c r="GQ154" s="17"/>
      <c r="GR154" s="17"/>
      <c r="GS154" s="17"/>
      <c r="GT154" s="17"/>
      <c r="GU154" s="17"/>
      <c r="GV154" s="17"/>
      <c r="GW154" s="17"/>
      <c r="GX154" s="17"/>
      <c r="GY154" s="17"/>
      <c r="GZ154" s="17"/>
      <c r="HA154" s="17"/>
      <c r="HB154" s="17"/>
      <c r="HC154" s="17"/>
      <c r="HD154" s="17"/>
      <c r="HE154" s="17"/>
      <c r="HF154" s="17"/>
      <c r="HG154" s="17"/>
      <c r="HH154" s="17"/>
      <c r="HI154" s="17"/>
      <c r="HJ154" s="17"/>
      <c r="HK154" s="17"/>
      <c r="HL154" s="17"/>
      <c r="HM154" s="17"/>
      <c r="HN154" s="17"/>
      <c r="HO154" s="17"/>
      <c r="HP154" s="17"/>
      <c r="HQ154" s="17"/>
      <c r="HR154" s="17"/>
      <c r="HS154" s="17"/>
      <c r="HT154" s="17"/>
      <c r="HU154" s="17"/>
      <c r="HV154" s="17"/>
      <c r="HW154" s="17"/>
      <c r="HX154" s="17"/>
      <c r="HY154" s="17"/>
      <c r="HZ154" s="17"/>
      <c r="IA154" s="17"/>
      <c r="IB154" s="17"/>
      <c r="IC154" s="17"/>
      <c r="ID154" s="17"/>
      <c r="IE154" s="17"/>
      <c r="IF154" s="17"/>
      <c r="IG154" s="17"/>
      <c r="IH154" s="17"/>
      <c r="II154" s="17"/>
      <c r="IJ154" s="17"/>
      <c r="IK154" s="17"/>
      <c r="IL154" s="17"/>
      <c r="IM154" s="17"/>
      <c r="IN154" s="17"/>
      <c r="IO154" s="17"/>
      <c r="IP154" s="17"/>
      <c r="IQ154" s="17"/>
      <c r="IR154" s="17"/>
      <c r="IS154" s="17"/>
      <c r="IT154" s="17"/>
      <c r="IU154" s="17"/>
      <c r="IV154" s="17"/>
      <c r="IW154" s="17"/>
      <c r="IX154" s="17"/>
      <c r="IY154" s="17"/>
      <c r="IZ154" s="17"/>
      <c r="JA154" s="17"/>
      <c r="JB154" s="17"/>
      <c r="JC154" s="17"/>
      <c r="JD154" s="17"/>
      <c r="JE154" s="17"/>
      <c r="JF154" s="17"/>
      <c r="JG154" s="17"/>
      <c r="JH154" s="17"/>
      <c r="JI154" s="17"/>
      <c r="JJ154" s="17"/>
      <c r="JK154" s="17"/>
      <c r="JL154" s="17"/>
      <c r="JM154" s="17"/>
      <c r="JN154" s="17"/>
      <c r="JO154" s="17"/>
      <c r="JP154" s="17"/>
      <c r="JQ154" s="17"/>
      <c r="JR154" s="17"/>
      <c r="JS154" s="17"/>
      <c r="JT154" s="17"/>
      <c r="JU154" s="17"/>
      <c r="JV154" s="17"/>
      <c r="JW154" s="17"/>
      <c r="JX154" s="17"/>
      <c r="JY154" s="17"/>
      <c r="JZ154" s="17"/>
      <c r="KA154" s="17"/>
      <c r="KB154" s="17"/>
      <c r="KC154" s="17"/>
      <c r="KD154" s="17"/>
      <c r="KE154" s="17"/>
      <c r="KF154" s="17"/>
      <c r="KG154" s="17"/>
      <c r="KH154" s="17"/>
      <c r="KI154" s="17"/>
      <c r="KJ154" s="17"/>
      <c r="KK154" s="17"/>
      <c r="KL154" s="17"/>
      <c r="KM154" s="17"/>
      <c r="KN154" s="17"/>
      <c r="KO154" s="17"/>
      <c r="KP154" s="17"/>
      <c r="KQ154" s="17"/>
      <c r="KR154" s="17"/>
      <c r="KS154" s="17"/>
      <c r="KT154" s="17"/>
      <c r="KU154" s="17"/>
      <c r="KV154" s="17"/>
      <c r="KW154" s="17"/>
      <c r="KX154" s="17"/>
      <c r="KY154" s="17"/>
      <c r="KZ154" s="17"/>
      <c r="LA154" s="17"/>
      <c r="LB154" s="17"/>
      <c r="LC154" s="17"/>
      <c r="LD154" s="17"/>
      <c r="LE154" s="17"/>
      <c r="LF154" s="17"/>
      <c r="LG154" s="17"/>
      <c r="LH154" s="17"/>
      <c r="LI154" s="17"/>
      <c r="LJ154" s="17"/>
      <c r="LK154" s="17"/>
      <c r="LL154" s="17"/>
      <c r="LM154" s="17"/>
      <c r="LN154" s="17"/>
      <c r="LO154" s="17"/>
      <c r="LP154" s="17"/>
      <c r="LQ154" s="17"/>
      <c r="LR154" s="17"/>
      <c r="LS154" s="17"/>
      <c r="LT154" s="17"/>
      <c r="LU154" s="17"/>
      <c r="LV154" s="17"/>
      <c r="LW154" s="17"/>
      <c r="LX154" s="17"/>
      <c r="LY154" s="17"/>
      <c r="LZ154" s="17"/>
      <c r="MA154" s="17"/>
      <c r="MB154" s="17"/>
      <c r="MC154" s="17"/>
      <c r="MD154" s="17"/>
      <c r="ME154" s="17"/>
      <c r="MF154" s="17"/>
      <c r="MG154" s="17"/>
      <c r="MH154" s="17"/>
      <c r="MI154" s="17"/>
      <c r="MJ154" s="17"/>
      <c r="MK154" s="17"/>
      <c r="ML154" s="17"/>
      <c r="MM154" s="17"/>
      <c r="MN154" s="17"/>
      <c r="MO154" s="17"/>
      <c r="MP154" s="17"/>
      <c r="MQ154" s="17"/>
      <c r="MR154" s="17"/>
      <c r="MS154" s="17"/>
      <c r="MT154" s="17"/>
      <c r="MU154" s="17"/>
      <c r="MV154" s="17"/>
      <c r="MW154" s="17"/>
      <c r="MX154" s="17"/>
      <c r="MY154" s="17"/>
      <c r="MZ154" s="17"/>
      <c r="NA154" s="17"/>
      <c r="NB154" s="17"/>
      <c r="NC154" s="17"/>
      <c r="ND154" s="17"/>
      <c r="NE154" s="17"/>
      <c r="NF154" s="17"/>
      <c r="NG154" s="17"/>
      <c r="NH154" s="17"/>
      <c r="NI154" s="17"/>
      <c r="NJ154" s="17"/>
      <c r="NK154" s="17"/>
      <c r="NL154" s="17"/>
      <c r="NM154" s="17"/>
      <c r="NN154" s="17"/>
      <c r="NO154" s="17"/>
      <c r="NP154" s="17"/>
      <c r="NQ154" s="17"/>
      <c r="NR154" s="17"/>
      <c r="NS154" s="17"/>
      <c r="NT154" s="17"/>
      <c r="NU154" s="17"/>
      <c r="NV154" s="17"/>
      <c r="NW154" s="17"/>
      <c r="NX154" s="17"/>
      <c r="NY154" s="17"/>
      <c r="NZ154" s="17"/>
      <c r="OA154" s="17"/>
      <c r="OB154" s="17"/>
      <c r="OC154" s="17"/>
      <c r="OD154" s="17"/>
      <c r="OE154" s="17"/>
      <c r="OF154" s="17"/>
      <c r="OG154" s="17"/>
      <c r="OH154" s="17"/>
      <c r="OI154" s="17"/>
      <c r="OJ154" s="17"/>
      <c r="OK154" s="17"/>
      <c r="OL154" s="17"/>
      <c r="OM154" s="17"/>
      <c r="ON154" s="17"/>
      <c r="OO154" s="17"/>
      <c r="OP154" s="17"/>
      <c r="OQ154" s="17"/>
      <c r="OR154" s="17"/>
      <c r="OS154" s="17"/>
      <c r="OT154" s="17"/>
      <c r="OU154" s="17"/>
      <c r="OV154" s="17"/>
      <c r="OW154" s="17"/>
      <c r="OX154" s="17"/>
      <c r="OY154" s="17"/>
      <c r="OZ154" s="17"/>
      <c r="PA154" s="17"/>
      <c r="PB154" s="17"/>
      <c r="PC154" s="17"/>
      <c r="PD154" s="17"/>
      <c r="PE154" s="17"/>
      <c r="PF154" s="17"/>
      <c r="PG154" s="17"/>
      <c r="PH154" s="17"/>
      <c r="PI154" s="17"/>
      <c r="PJ154" s="17"/>
      <c r="PK154" s="17"/>
      <c r="PL154" s="17"/>
      <c r="PM154" s="17"/>
      <c r="PN154" s="17"/>
      <c r="PO154" s="17"/>
      <c r="PP154" s="17"/>
      <c r="PQ154" s="17"/>
      <c r="PR154" s="17"/>
      <c r="PS154" s="17"/>
      <c r="PT154" s="17"/>
      <c r="PU154" s="17"/>
      <c r="PV154" s="17"/>
      <c r="PW154" s="17"/>
      <c r="PX154" s="17"/>
      <c r="PY154" s="17"/>
      <c r="PZ154" s="17"/>
      <c r="QA154" s="17"/>
      <c r="QB154" s="17"/>
      <c r="QC154" s="17"/>
      <c r="QD154" s="17"/>
      <c r="QE154" s="17"/>
      <c r="QF154" s="17"/>
      <c r="QG154" s="17"/>
      <c r="QH154" s="17"/>
      <c r="QI154" s="17"/>
      <c r="QJ154" s="17"/>
      <c r="QK154" s="17"/>
      <c r="QL154" s="17"/>
      <c r="QM154" s="17"/>
      <c r="QN154" s="17"/>
      <c r="QO154" s="17"/>
      <c r="QP154" s="17"/>
      <c r="QQ154" s="17"/>
      <c r="QR154" s="17"/>
      <c r="QS154" s="17"/>
      <c r="QT154" s="17"/>
      <c r="QU154" s="17"/>
      <c r="QV154" s="17"/>
      <c r="QW154" s="17"/>
      <c r="QX154" s="17"/>
      <c r="QY154" s="17"/>
      <c r="QZ154" s="17"/>
      <c r="RA154" s="17"/>
      <c r="RB154" s="17"/>
      <c r="RC154" s="17"/>
      <c r="RD154" s="17"/>
      <c r="RE154" s="17"/>
      <c r="RF154" s="17"/>
      <c r="RG154" s="17"/>
      <c r="RH154" s="17"/>
      <c r="RI154" s="17"/>
      <c r="RJ154" s="17"/>
      <c r="RK154" s="17"/>
      <c r="RL154" s="17"/>
      <c r="RM154" s="17"/>
      <c r="RN154" s="17"/>
      <c r="RO154" s="17"/>
      <c r="RP154" s="17"/>
      <c r="RQ154" s="17"/>
      <c r="RR154" s="17"/>
      <c r="RS154" s="17"/>
      <c r="RT154" s="17"/>
      <c r="RU154" s="17"/>
      <c r="RV154" s="17"/>
      <c r="RW154" s="17"/>
      <c r="RX154" s="17"/>
      <c r="RY154" s="17"/>
      <c r="RZ154" s="17"/>
      <c r="SA154" s="17"/>
      <c r="SB154" s="17"/>
      <c r="SC154" s="17"/>
      <c r="SD154" s="17"/>
      <c r="SE154" s="17"/>
      <c r="SF154" s="17"/>
      <c r="SG154" s="17"/>
      <c r="SH154" s="17"/>
      <c r="SI154" s="17"/>
      <c r="SJ154" s="17"/>
      <c r="SK154" s="17"/>
      <c r="SL154" s="17"/>
      <c r="SM154" s="17"/>
      <c r="SN154" s="17"/>
      <c r="SO154" s="17"/>
      <c r="SP154" s="17"/>
      <c r="SQ154" s="17"/>
      <c r="SR154" s="17"/>
      <c r="SS154" s="17"/>
      <c r="ST154" s="17"/>
      <c r="SU154" s="17"/>
      <c r="SV154" s="17"/>
      <c r="SW154" s="17"/>
      <c r="SX154" s="17"/>
      <c r="SY154" s="17"/>
      <c r="SZ154" s="17"/>
      <c r="TA154" s="17"/>
      <c r="TB154" s="17"/>
      <c r="TC154" s="17"/>
      <c r="TD154" s="17"/>
      <c r="TE154" s="17"/>
      <c r="TF154" s="17"/>
      <c r="TG154" s="17"/>
      <c r="TH154" s="17"/>
      <c r="TI154" s="17"/>
      <c r="TJ154" s="17"/>
      <c r="TK154" s="17"/>
      <c r="TL154" s="17"/>
      <c r="TM154" s="17"/>
      <c r="TN154" s="17"/>
      <c r="TO154" s="17"/>
      <c r="TP154" s="17"/>
      <c r="TQ154" s="17"/>
      <c r="TR154" s="17"/>
      <c r="TS154" s="17"/>
      <c r="TT154" s="17"/>
      <c r="TU154" s="17"/>
      <c r="TV154" s="17"/>
      <c r="TW154" s="17"/>
      <c r="TX154" s="17"/>
      <c r="TY154" s="17"/>
      <c r="TZ154" s="17"/>
      <c r="UA154" s="17"/>
      <c r="UB154" s="17"/>
      <c r="UC154" s="17"/>
      <c r="UD154" s="17"/>
      <c r="UE154" s="17"/>
      <c r="UF154" s="17"/>
      <c r="UG154" s="17"/>
      <c r="UH154" s="17"/>
      <c r="UI154" s="17"/>
      <c r="UJ154" s="17"/>
      <c r="UK154" s="17"/>
      <c r="UL154" s="17"/>
      <c r="UM154" s="17"/>
      <c r="UN154" s="17"/>
      <c r="UO154" s="17"/>
      <c r="UP154" s="17"/>
      <c r="UQ154" s="17"/>
      <c r="UR154" s="17"/>
      <c r="US154" s="17"/>
      <c r="UT154" s="17"/>
      <c r="UU154" s="17"/>
      <c r="UV154" s="17"/>
      <c r="UW154" s="17"/>
      <c r="UX154" s="17"/>
      <c r="UY154" s="17"/>
      <c r="UZ154" s="17"/>
      <c r="VA154" s="17"/>
      <c r="VB154" s="17"/>
      <c r="VC154" s="17"/>
      <c r="VD154" s="17"/>
      <c r="VE154" s="17"/>
      <c r="VF154" s="17"/>
      <c r="VG154" s="17"/>
      <c r="VH154" s="17"/>
      <c r="VI154" s="17"/>
      <c r="VJ154" s="17"/>
      <c r="VK154" s="17"/>
      <c r="VL154" s="17"/>
      <c r="VM154" s="17"/>
      <c r="VN154" s="17"/>
      <c r="VO154" s="17"/>
      <c r="VP154" s="17"/>
      <c r="VQ154" s="17"/>
      <c r="VR154" s="17"/>
      <c r="VS154" s="17"/>
      <c r="VT154" s="17"/>
      <c r="VU154" s="17"/>
      <c r="VV154" s="17"/>
      <c r="VW154" s="17"/>
      <c r="VX154" s="17"/>
      <c r="VY154" s="17"/>
      <c r="VZ154" s="17"/>
      <c r="WA154" s="17"/>
      <c r="WB154" s="17"/>
      <c r="WC154" s="17"/>
      <c r="WD154" s="17"/>
      <c r="WE154" s="17"/>
      <c r="WF154" s="17"/>
      <c r="WG154" s="17"/>
      <c r="WH154" s="17"/>
      <c r="WI154" s="17"/>
      <c r="WJ154" s="17"/>
      <c r="WK154" s="17"/>
      <c r="WL154" s="17"/>
      <c r="WM154" s="17"/>
      <c r="WN154" s="17"/>
      <c r="WO154" s="17"/>
      <c r="WP154" s="17"/>
      <c r="WQ154" s="17"/>
      <c r="WR154" s="17"/>
      <c r="WS154" s="17"/>
      <c r="WT154" s="17"/>
      <c r="WU154" s="17"/>
      <c r="WV154" s="17"/>
      <c r="WW154" s="17"/>
      <c r="WX154" s="17"/>
      <c r="WY154" s="17"/>
      <c r="WZ154" s="17"/>
      <c r="XA154" s="17"/>
      <c r="XB154" s="17"/>
      <c r="XC154" s="17"/>
      <c r="XD154" s="17"/>
      <c r="XE154" s="17"/>
      <c r="XF154" s="17"/>
      <c r="XG154" s="17"/>
      <c r="XH154" s="17"/>
      <c r="XI154" s="17"/>
      <c r="XJ154" s="17"/>
      <c r="XK154" s="17"/>
      <c r="XL154" s="17"/>
      <c r="XM154" s="17"/>
      <c r="XN154" s="17"/>
      <c r="XO154" s="17"/>
      <c r="XP154" s="17"/>
      <c r="XQ154" s="17"/>
      <c r="XR154" s="17"/>
      <c r="XS154" s="17"/>
      <c r="XT154" s="17"/>
      <c r="XU154" s="17"/>
      <c r="XV154" s="17"/>
      <c r="XW154" s="17"/>
      <c r="XX154" s="17"/>
      <c r="XY154" s="17"/>
      <c r="XZ154" s="17"/>
      <c r="YA154" s="17"/>
      <c r="YB154" s="17"/>
      <c r="YC154" s="17"/>
      <c r="YD154" s="17"/>
      <c r="YE154" s="17"/>
      <c r="YF154" s="17"/>
      <c r="YG154" s="17"/>
      <c r="YH154" s="17"/>
      <c r="YI154" s="17"/>
      <c r="YJ154" s="17"/>
      <c r="YK154" s="17"/>
      <c r="YL154" s="17"/>
      <c r="YM154" s="17"/>
      <c r="YN154" s="17"/>
      <c r="YO154" s="17"/>
      <c r="YP154" s="17"/>
      <c r="YQ154" s="17"/>
      <c r="YR154" s="17"/>
      <c r="YS154" s="17"/>
      <c r="YT154" s="17"/>
      <c r="YU154" s="17"/>
      <c r="YV154" s="17"/>
      <c r="YW154" s="17"/>
      <c r="YX154" s="17"/>
      <c r="YY154" s="17"/>
      <c r="YZ154" s="17"/>
      <c r="ZA154" s="17"/>
      <c r="ZB154" s="17"/>
      <c r="ZC154" s="17"/>
      <c r="ZD154" s="17"/>
      <c r="ZE154" s="17"/>
      <c r="ZF154" s="17"/>
      <c r="ZG154" s="17"/>
      <c r="ZH154" s="17"/>
      <c r="ZI154" s="17"/>
      <c r="ZJ154" s="17"/>
      <c r="ZK154" s="17"/>
      <c r="ZL154" s="17"/>
      <c r="ZM154" s="17"/>
      <c r="ZN154" s="17"/>
      <c r="ZO154" s="17"/>
      <c r="ZP154" s="17"/>
      <c r="ZQ154" s="17"/>
      <c r="ZR154" s="17"/>
      <c r="ZS154" s="17"/>
      <c r="ZT154" s="17"/>
      <c r="ZU154" s="17"/>
      <c r="ZV154" s="17"/>
      <c r="ZW154" s="17"/>
      <c r="ZX154" s="17"/>
      <c r="ZY154" s="17"/>
      <c r="ZZ154" s="17"/>
      <c r="AAA154" s="17"/>
      <c r="AAB154" s="17"/>
      <c r="AAC154" s="17"/>
      <c r="AAD154" s="17"/>
      <c r="AAE154" s="17"/>
      <c r="AAF154" s="17"/>
      <c r="AAG154" s="17"/>
      <c r="AAH154" s="17"/>
      <c r="AAI154" s="17"/>
      <c r="AAJ154" s="17"/>
      <c r="AAK154" s="17"/>
      <c r="AAL154" s="17"/>
      <c r="AAM154" s="17"/>
      <c r="AAN154" s="17"/>
      <c r="AAO154" s="17"/>
      <c r="AAP154" s="17"/>
      <c r="AAQ154" s="17"/>
      <c r="AAR154" s="17"/>
      <c r="AAS154" s="17"/>
      <c r="AAT154" s="17"/>
      <c r="AAU154" s="17"/>
      <c r="AAV154" s="17"/>
      <c r="AAW154" s="17"/>
      <c r="AAX154" s="17"/>
      <c r="AAY154" s="17"/>
      <c r="AAZ154" s="17"/>
      <c r="ABA154" s="17"/>
      <c r="ABB154" s="17"/>
      <c r="ABC154" s="17"/>
      <c r="ABD154" s="17"/>
      <c r="ABE154" s="17"/>
      <c r="ABF154" s="17"/>
      <c r="ABG154" s="17"/>
      <c r="ABH154" s="17"/>
      <c r="ABI154" s="17"/>
      <c r="ABJ154" s="17"/>
      <c r="ABK154" s="17"/>
      <c r="ABL154" s="17"/>
      <c r="ABM154" s="17"/>
      <c r="ABN154" s="17"/>
      <c r="ABO154" s="17"/>
      <c r="ABP154" s="17"/>
      <c r="ABQ154" s="17"/>
      <c r="ABR154" s="17"/>
      <c r="ABS154" s="17"/>
      <c r="ABT154" s="17"/>
      <c r="ABU154" s="17"/>
      <c r="ABV154" s="17"/>
      <c r="ABW154" s="17"/>
      <c r="ABX154" s="17"/>
      <c r="ABY154" s="17"/>
      <c r="ABZ154" s="17"/>
      <c r="ACA154" s="17"/>
      <c r="ACB154" s="17"/>
      <c r="ACC154" s="17"/>
      <c r="ACD154" s="17"/>
      <c r="ACE154" s="17"/>
      <c r="ACF154" s="17"/>
      <c r="ACG154" s="17"/>
      <c r="ACH154" s="17"/>
      <c r="ACI154" s="17"/>
      <c r="ACJ154" s="17"/>
      <c r="ACK154" s="17"/>
      <c r="ACL154" s="17"/>
      <c r="ACM154" s="17"/>
      <c r="ACN154" s="17"/>
      <c r="ACO154" s="17"/>
      <c r="ACP154" s="17"/>
      <c r="ACQ154" s="17"/>
      <c r="ACR154" s="17"/>
      <c r="ACS154" s="17"/>
      <c r="ACT154" s="17"/>
      <c r="ACU154" s="17"/>
      <c r="ACV154" s="17"/>
      <c r="ACW154" s="17"/>
      <c r="ACX154" s="17"/>
      <c r="ACY154" s="17"/>
      <c r="ACZ154" s="17"/>
      <c r="ADA154" s="17"/>
      <c r="ADB154" s="17"/>
      <c r="ADC154" s="17"/>
      <c r="ADD154" s="17"/>
      <c r="ADE154" s="17"/>
      <c r="ADF154" s="17"/>
      <c r="ADG154" s="17"/>
      <c r="ADH154" s="17"/>
      <c r="ADI154" s="17"/>
      <c r="ADJ154" s="17"/>
      <c r="ADK154" s="17"/>
      <c r="ADL154" s="17"/>
      <c r="ADM154" s="17"/>
      <c r="ADN154" s="17"/>
      <c r="ADO154" s="17"/>
      <c r="ADP154" s="17"/>
      <c r="ADQ154" s="17"/>
      <c r="ADR154" s="17"/>
      <c r="ADS154" s="17"/>
      <c r="ADT154" s="17"/>
      <c r="ADU154" s="17"/>
      <c r="ADV154" s="17"/>
      <c r="ADW154" s="17"/>
      <c r="ADX154" s="17"/>
      <c r="ADY154" s="17"/>
      <c r="ADZ154" s="17"/>
      <c r="AEA154" s="17"/>
      <c r="AEB154" s="17"/>
      <c r="AEC154" s="17"/>
      <c r="AED154" s="17"/>
      <c r="AEE154" s="17"/>
      <c r="AEF154" s="17"/>
      <c r="AEG154" s="17"/>
      <c r="AEH154" s="17"/>
      <c r="AEI154" s="17"/>
      <c r="AEJ154" s="17"/>
      <c r="AEK154" s="17"/>
      <c r="AEL154" s="17"/>
      <c r="AEM154" s="17"/>
      <c r="AEN154" s="17"/>
      <c r="AEO154" s="17"/>
      <c r="AEP154" s="17"/>
      <c r="AEQ154" s="17"/>
      <c r="AER154" s="17"/>
      <c r="AES154" s="17"/>
      <c r="AET154" s="17"/>
      <c r="AEU154" s="17"/>
      <c r="AEV154" s="17"/>
      <c r="AEW154" s="17"/>
      <c r="AEX154" s="17"/>
      <c r="AEY154" s="17"/>
      <c r="AEZ154" s="17"/>
      <c r="AFA154" s="17"/>
      <c r="AFB154" s="17"/>
      <c r="AFC154" s="17"/>
      <c r="AFD154" s="17"/>
      <c r="AFE154" s="17"/>
      <c r="AFF154" s="17"/>
      <c r="AFG154" s="17"/>
      <c r="AFH154" s="17"/>
      <c r="AFI154" s="17"/>
      <c r="AFJ154" s="17"/>
      <c r="AFK154" s="17"/>
      <c r="AFL154" s="17"/>
      <c r="AFM154" s="17"/>
      <c r="AFN154" s="17"/>
      <c r="AFO154" s="17"/>
      <c r="AFP154" s="17"/>
      <c r="AFQ154" s="17"/>
      <c r="AFR154" s="17"/>
      <c r="AFS154" s="17"/>
      <c r="AFT154" s="17"/>
      <c r="AFU154" s="17"/>
      <c r="AFV154" s="17"/>
      <c r="AFW154" s="17"/>
      <c r="AFX154" s="17"/>
      <c r="AFY154" s="17"/>
      <c r="AFZ154" s="17"/>
      <c r="AGA154" s="17"/>
      <c r="AGB154" s="17"/>
      <c r="AGC154" s="17"/>
      <c r="AGD154" s="17"/>
      <c r="AGE154" s="17"/>
      <c r="AGF154" s="17"/>
      <c r="AGG154" s="17"/>
      <c r="AGH154" s="17"/>
      <c r="AGI154" s="17"/>
      <c r="AGJ154" s="17"/>
      <c r="AGK154" s="17"/>
      <c r="AGL154" s="17"/>
      <c r="AGM154" s="17"/>
      <c r="AGN154" s="17"/>
      <c r="AGO154" s="17"/>
      <c r="AGP154" s="17"/>
      <c r="AGQ154" s="17"/>
      <c r="AGR154" s="17"/>
      <c r="AGS154" s="17"/>
      <c r="AGT154" s="17"/>
      <c r="AGU154" s="17"/>
      <c r="AGV154" s="17"/>
      <c r="AGW154" s="17"/>
      <c r="AGX154" s="17"/>
      <c r="AGY154" s="17"/>
      <c r="AGZ154" s="17"/>
      <c r="AHA154" s="17"/>
      <c r="AHB154" s="17"/>
      <c r="AHC154" s="17"/>
      <c r="AHD154" s="17"/>
      <c r="AHE154" s="17"/>
      <c r="AHF154" s="17"/>
      <c r="AHG154" s="17"/>
      <c r="AHH154" s="17"/>
      <c r="AHI154" s="17"/>
      <c r="AHJ154" s="17"/>
      <c r="AHK154" s="17"/>
      <c r="AHL154" s="17"/>
      <c r="AHM154" s="17"/>
      <c r="AHN154" s="17"/>
      <c r="AHO154" s="17"/>
      <c r="AHP154" s="17"/>
      <c r="AHQ154" s="17"/>
      <c r="AHR154" s="17"/>
      <c r="AHS154" s="17"/>
      <c r="AHT154" s="17"/>
      <c r="AHU154" s="17"/>
      <c r="AHV154" s="17"/>
      <c r="AHW154" s="17"/>
      <c r="AHX154" s="17"/>
      <c r="AHY154" s="17"/>
      <c r="AHZ154" s="17"/>
      <c r="AIA154" s="17"/>
      <c r="AIB154" s="17"/>
      <c r="AIC154" s="17"/>
      <c r="AID154" s="17"/>
      <c r="AIE154" s="17"/>
      <c r="AIF154" s="17"/>
      <c r="AIG154" s="17"/>
      <c r="AIH154" s="17"/>
      <c r="AII154" s="17"/>
      <c r="AIJ154" s="17"/>
      <c r="AIK154" s="17"/>
      <c r="AIL154" s="17"/>
      <c r="AIM154" s="17"/>
      <c r="AIN154" s="17"/>
      <c r="AIO154" s="17"/>
      <c r="AIP154" s="17"/>
      <c r="AIQ154" s="17"/>
      <c r="AIR154" s="17"/>
      <c r="AIS154" s="17"/>
      <c r="AIT154" s="17"/>
      <c r="AIU154" s="17"/>
      <c r="AIV154" s="17"/>
      <c r="AIW154" s="17"/>
      <c r="AIX154" s="17"/>
      <c r="AIY154" s="17"/>
      <c r="AIZ154" s="17"/>
      <c r="AJA154" s="17"/>
      <c r="AJB154" s="17"/>
      <c r="AJC154" s="17"/>
      <c r="AJD154" s="17"/>
      <c r="AJE154" s="17"/>
      <c r="AJF154" s="17"/>
      <c r="AJG154" s="17"/>
      <c r="AJH154" s="17"/>
      <c r="AJI154" s="17"/>
      <c r="AJJ154" s="17"/>
      <c r="AJK154" s="17"/>
      <c r="AJL154" s="17"/>
      <c r="AJM154" s="17"/>
      <c r="AJN154" s="17"/>
      <c r="AJO154" s="17"/>
      <c r="AJP154" s="17"/>
      <c r="AJQ154" s="17"/>
      <c r="AJR154" s="17"/>
      <c r="AJS154" s="17"/>
      <c r="AJT154" s="17"/>
      <c r="AJU154" s="17"/>
      <c r="AJV154" s="17"/>
      <c r="AJW154" s="17"/>
      <c r="AJX154" s="17"/>
      <c r="AJY154" s="17"/>
      <c r="AJZ154" s="17"/>
      <c r="AKA154" s="17"/>
      <c r="AKB154" s="17"/>
      <c r="AKC154" s="17"/>
      <c r="AKD154" s="17"/>
      <c r="AKE154" s="17"/>
      <c r="AKF154" s="17"/>
      <c r="AKG154" s="17"/>
      <c r="AKH154" s="17"/>
      <c r="AKI154" s="17"/>
      <c r="AKJ154" s="17"/>
      <c r="AKK154" s="17"/>
      <c r="AKL154" s="17"/>
      <c r="AKM154" s="17"/>
      <c r="AKN154" s="17"/>
      <c r="AKO154" s="17"/>
      <c r="AKP154" s="17"/>
      <c r="AKQ154" s="17"/>
      <c r="AKR154" s="17"/>
      <c r="AKS154" s="17"/>
      <c r="AKT154" s="17"/>
      <c r="AKU154" s="17"/>
      <c r="AKV154" s="17"/>
      <c r="AKW154" s="17"/>
      <c r="AKX154" s="17"/>
      <c r="AKY154" s="17"/>
      <c r="AKZ154" s="17"/>
      <c r="ALA154" s="17"/>
      <c r="ALB154" s="17"/>
      <c r="ALC154" s="17"/>
      <c r="ALD154" s="17"/>
      <c r="ALE154" s="17"/>
      <c r="ALF154" s="17"/>
      <c r="ALG154" s="17"/>
      <c r="ALH154" s="17"/>
      <c r="ALI154" s="17"/>
      <c r="ALJ154" s="17"/>
      <c r="ALK154" s="17"/>
      <c r="ALL154" s="17"/>
      <c r="ALM154" s="17"/>
      <c r="ALN154" s="17"/>
      <c r="ALO154" s="17"/>
      <c r="ALP154" s="17"/>
      <c r="ALQ154" s="17"/>
      <c r="ALR154" s="17"/>
      <c r="ALS154" s="17"/>
      <c r="ALT154" s="17"/>
      <c r="ALU154" s="17"/>
      <c r="ALV154" s="17"/>
      <c r="ALW154" s="17"/>
      <c r="ALX154" s="17"/>
      <c r="ALY154" s="17"/>
      <c r="ALZ154" s="17"/>
      <c r="AMA154" s="17"/>
      <c r="AMB154" s="17"/>
      <c r="AMC154" s="17"/>
      <c r="AMD154" s="17"/>
      <c r="AME154" s="17"/>
      <c r="AMF154" s="17"/>
      <c r="AMG154" s="17"/>
      <c r="AMH154" s="17"/>
      <c r="AMI154" s="17"/>
      <c r="AMJ154" s="17"/>
      <c r="AMK154" s="17"/>
      <c r="AML154" s="17"/>
      <c r="AMM154" s="17"/>
      <c r="AMN154" s="17"/>
      <c r="AMO154" s="17"/>
      <c r="AMP154" s="17"/>
      <c r="AMQ154" s="17"/>
      <c r="AMR154" s="17"/>
      <c r="AMS154" s="17"/>
      <c r="AMT154" s="17"/>
      <c r="AMU154" s="17"/>
      <c r="AMV154" s="17"/>
      <c r="AMW154" s="17"/>
      <c r="AMX154" s="17"/>
      <c r="AMY154" s="17"/>
      <c r="AMZ154" s="17"/>
      <c r="ANA154" s="17"/>
      <c r="ANB154" s="17"/>
      <c r="ANC154" s="17"/>
      <c r="AND154" s="17"/>
      <c r="ANE154" s="17"/>
      <c r="ANF154" s="17"/>
      <c r="ANG154" s="17"/>
      <c r="ANH154" s="17"/>
      <c r="ANI154" s="17"/>
      <c r="ANJ154" s="17"/>
      <c r="ANK154" s="17"/>
      <c r="ANL154" s="17"/>
      <c r="ANM154" s="17"/>
      <c r="ANN154" s="17"/>
      <c r="ANO154" s="17"/>
      <c r="ANP154" s="17"/>
      <c r="ANQ154" s="17"/>
      <c r="ANR154" s="17"/>
      <c r="ANS154" s="17"/>
      <c r="ANT154" s="17"/>
      <c r="ANU154" s="17"/>
      <c r="ANV154" s="17"/>
      <c r="ANW154" s="17"/>
      <c r="ANX154" s="17"/>
      <c r="ANY154" s="17"/>
      <c r="ANZ154" s="17"/>
      <c r="AOA154" s="17"/>
      <c r="AOB154" s="17"/>
      <c r="AOC154" s="17"/>
      <c r="AOD154" s="17"/>
      <c r="AOE154" s="17"/>
      <c r="AOF154" s="17"/>
      <c r="AOG154" s="17"/>
      <c r="AOH154" s="17"/>
      <c r="AOI154" s="17"/>
      <c r="AOJ154" s="17"/>
      <c r="AOK154" s="17"/>
      <c r="AOL154" s="17"/>
      <c r="AOM154" s="17"/>
      <c r="AON154" s="17"/>
      <c r="AOO154" s="17"/>
      <c r="AOP154" s="17"/>
      <c r="AOQ154" s="17"/>
      <c r="AOR154" s="17"/>
      <c r="AOS154" s="17"/>
      <c r="AOT154" s="17"/>
      <c r="AOU154" s="17"/>
      <c r="AOV154" s="17"/>
      <c r="AOW154" s="17"/>
      <c r="AOX154" s="17"/>
      <c r="AOY154" s="17"/>
      <c r="AOZ154" s="17"/>
      <c r="APA154" s="17"/>
      <c r="APB154" s="17"/>
      <c r="APC154" s="17"/>
      <c r="APD154" s="17"/>
      <c r="APE154" s="17"/>
      <c r="APF154" s="17"/>
      <c r="APG154" s="17"/>
      <c r="APH154" s="17"/>
      <c r="API154" s="17"/>
      <c r="APJ154" s="17"/>
      <c r="APK154" s="17"/>
      <c r="APL154" s="17"/>
      <c r="APM154" s="17"/>
      <c r="APN154" s="17"/>
      <c r="APO154" s="17"/>
      <c r="APP154" s="17"/>
      <c r="APQ154" s="17"/>
      <c r="APR154" s="17"/>
      <c r="APS154" s="17"/>
      <c r="APT154" s="17"/>
      <c r="APU154" s="17"/>
      <c r="APV154" s="17"/>
      <c r="APW154" s="17"/>
      <c r="APX154" s="17"/>
      <c r="APY154" s="17"/>
      <c r="APZ154" s="17"/>
      <c r="AQA154" s="17"/>
      <c r="AQB154" s="17"/>
      <c r="AQC154" s="17"/>
      <c r="AQD154" s="17"/>
      <c r="AQE154" s="17"/>
      <c r="AQF154" s="17"/>
      <c r="AQG154" s="17"/>
      <c r="AQH154" s="17"/>
      <c r="AQI154" s="17"/>
      <c r="AQJ154" s="17"/>
      <c r="AQK154" s="17"/>
      <c r="AQL154" s="17"/>
      <c r="AQM154" s="17"/>
      <c r="AQN154" s="17"/>
      <c r="AQO154" s="17"/>
      <c r="AQP154" s="17"/>
      <c r="AQQ154" s="17"/>
      <c r="AQR154" s="17"/>
      <c r="AQS154" s="17"/>
      <c r="AQT154" s="17"/>
      <c r="AQU154" s="17"/>
      <c r="AQV154" s="17"/>
      <c r="AQW154" s="17"/>
      <c r="AQX154" s="17"/>
      <c r="AQY154" s="17"/>
      <c r="AQZ154" s="17"/>
      <c r="ARA154" s="17"/>
      <c r="ARB154" s="17"/>
      <c r="ARC154" s="17"/>
      <c r="ARD154" s="17"/>
      <c r="ARE154" s="17"/>
      <c r="ARF154" s="17"/>
      <c r="ARG154" s="17"/>
      <c r="ARH154" s="17"/>
      <c r="ARI154" s="17"/>
      <c r="ARJ154" s="17"/>
      <c r="ARK154" s="17"/>
      <c r="ARL154" s="17"/>
      <c r="ARM154" s="17"/>
      <c r="ARN154" s="17"/>
      <c r="ARO154" s="17"/>
      <c r="ARP154" s="17"/>
      <c r="ARQ154" s="17"/>
      <c r="ARR154" s="17"/>
      <c r="ARS154" s="17"/>
      <c r="ART154" s="17"/>
      <c r="ARU154" s="17"/>
      <c r="ARV154" s="17"/>
      <c r="ARW154" s="17"/>
      <c r="ARX154" s="17"/>
      <c r="ARY154" s="17"/>
      <c r="ARZ154" s="17"/>
      <c r="ASA154" s="17"/>
      <c r="ASB154" s="17"/>
      <c r="ASC154" s="17"/>
      <c r="ASD154" s="17"/>
      <c r="ASE154" s="17"/>
      <c r="ASF154" s="17"/>
      <c r="ASG154" s="17"/>
      <c r="ASH154" s="17"/>
      <c r="ASI154" s="17"/>
      <c r="ASJ154" s="17"/>
      <c r="ASK154" s="17"/>
      <c r="ASL154" s="17"/>
      <c r="ASM154" s="17"/>
      <c r="ASN154" s="17"/>
      <c r="ASO154" s="17"/>
      <c r="ASP154" s="17"/>
      <c r="ASQ154" s="17"/>
      <c r="ASR154" s="17"/>
      <c r="ASS154" s="17"/>
      <c r="AST154" s="17"/>
      <c r="ASU154" s="17"/>
      <c r="ASV154" s="17"/>
      <c r="ASW154" s="17"/>
      <c r="ASX154" s="17"/>
      <c r="ASY154" s="17"/>
      <c r="ASZ154" s="17"/>
      <c r="ATA154" s="17"/>
      <c r="ATB154" s="17"/>
      <c r="ATC154" s="17"/>
      <c r="ATD154" s="17"/>
      <c r="ATE154" s="17"/>
      <c r="ATF154" s="17"/>
      <c r="ATG154" s="17"/>
      <c r="ATH154" s="17"/>
      <c r="ATI154" s="17"/>
      <c r="ATJ154" s="17"/>
      <c r="ATK154" s="17"/>
      <c r="ATL154" s="17"/>
      <c r="ATM154" s="17"/>
      <c r="ATN154" s="17"/>
      <c r="ATO154" s="17"/>
      <c r="ATP154" s="17"/>
      <c r="ATQ154" s="17"/>
      <c r="ATR154" s="17"/>
      <c r="ATS154" s="17"/>
      <c r="ATT154" s="17"/>
      <c r="ATU154" s="17"/>
      <c r="ATV154" s="17"/>
      <c r="ATW154" s="17"/>
      <c r="ATX154" s="17"/>
      <c r="ATY154" s="17"/>
      <c r="ATZ154" s="17"/>
      <c r="AUA154" s="17"/>
      <c r="AUB154" s="17"/>
      <c r="AUC154" s="17"/>
      <c r="AUD154" s="17"/>
      <c r="AUE154" s="17"/>
      <c r="AUF154" s="17"/>
      <c r="AUG154" s="17"/>
      <c r="AUH154" s="17"/>
      <c r="AUI154" s="17"/>
      <c r="AUJ154" s="17"/>
      <c r="AUK154" s="17"/>
      <c r="AUL154" s="17"/>
      <c r="AUM154" s="17"/>
      <c r="AUN154" s="17"/>
      <c r="AUO154" s="17"/>
      <c r="AUP154" s="17"/>
      <c r="AUQ154" s="17"/>
      <c r="AUR154" s="17"/>
      <c r="AUS154" s="17"/>
      <c r="AUT154" s="17"/>
      <c r="AUU154" s="17"/>
      <c r="AUV154" s="17"/>
      <c r="AUW154" s="17"/>
      <c r="AUX154" s="17"/>
      <c r="AUY154" s="17"/>
      <c r="AUZ154" s="17"/>
      <c r="AVA154" s="17"/>
      <c r="AVB154" s="17"/>
      <c r="AVC154" s="17"/>
      <c r="AVD154" s="17"/>
      <c r="AVE154" s="17"/>
      <c r="AVF154" s="17"/>
      <c r="AVG154" s="17"/>
      <c r="AVH154" s="17"/>
      <c r="AVI154" s="17"/>
      <c r="AVJ154" s="17"/>
      <c r="AVK154" s="17"/>
      <c r="AVL154" s="17"/>
      <c r="AVM154" s="17"/>
      <c r="AVN154" s="17"/>
      <c r="AVO154" s="17"/>
      <c r="AVP154" s="17"/>
      <c r="AVQ154" s="17"/>
      <c r="AVR154" s="17"/>
      <c r="AVS154" s="17"/>
      <c r="AVT154" s="17"/>
      <c r="AVU154" s="17"/>
      <c r="AVV154" s="17"/>
      <c r="AVW154" s="17"/>
      <c r="AVX154" s="17"/>
      <c r="AVY154" s="17"/>
      <c r="AVZ154" s="17"/>
      <c r="AWA154" s="17"/>
      <c r="AWB154" s="17"/>
      <c r="AWC154" s="17"/>
      <c r="AWD154" s="17"/>
      <c r="AWE154" s="17"/>
      <c r="AWF154" s="17"/>
      <c r="AWG154" s="17"/>
      <c r="AWH154" s="17"/>
      <c r="AWI154" s="17"/>
      <c r="AWJ154" s="17"/>
      <c r="AWK154" s="17"/>
      <c r="AWL154" s="17"/>
      <c r="AWM154" s="17"/>
      <c r="AWN154" s="17"/>
      <c r="AWO154" s="17"/>
      <c r="AWP154" s="17"/>
      <c r="AWQ154" s="17"/>
      <c r="AWR154" s="17"/>
      <c r="AWS154" s="17"/>
      <c r="AWT154" s="17"/>
      <c r="AWU154" s="17"/>
      <c r="AWV154" s="17"/>
      <c r="AWW154" s="17"/>
      <c r="AWX154" s="17"/>
      <c r="AWY154" s="17"/>
      <c r="AWZ154" s="17"/>
      <c r="AXA154" s="17"/>
      <c r="AXB154" s="17"/>
      <c r="AXC154" s="17"/>
      <c r="AXD154" s="17"/>
      <c r="AXE154" s="17"/>
      <c r="AXF154" s="17"/>
      <c r="AXG154" s="17"/>
      <c r="AXH154" s="17"/>
      <c r="AXI154" s="17"/>
      <c r="AXJ154" s="17"/>
      <c r="AXK154" s="17"/>
      <c r="AXL154" s="17"/>
      <c r="AXM154" s="17"/>
      <c r="AXN154" s="17"/>
      <c r="AXO154" s="17"/>
      <c r="AXP154" s="17"/>
      <c r="AXQ154" s="17"/>
      <c r="AXR154" s="17"/>
      <c r="AXS154" s="17"/>
      <c r="AXT154" s="17"/>
      <c r="AXU154" s="17"/>
      <c r="AXV154" s="17"/>
      <c r="AXW154" s="17"/>
      <c r="AXX154" s="17"/>
      <c r="AXY154" s="17"/>
      <c r="AXZ154" s="17"/>
      <c r="AYA154" s="17"/>
      <c r="AYB154" s="17"/>
      <c r="AYC154" s="17"/>
      <c r="AYD154" s="17"/>
      <c r="AYE154" s="17"/>
      <c r="AYF154" s="17"/>
      <c r="AYG154" s="17"/>
      <c r="AYH154" s="17"/>
      <c r="AYI154" s="17"/>
      <c r="AYJ154" s="17"/>
      <c r="AYK154" s="17"/>
      <c r="AYL154" s="17"/>
      <c r="AYM154" s="17"/>
      <c r="AYN154" s="17"/>
      <c r="AYO154" s="17"/>
      <c r="AYP154" s="17"/>
      <c r="AYQ154" s="17"/>
      <c r="AYR154" s="17"/>
      <c r="AYS154" s="17"/>
      <c r="AYT154" s="17"/>
      <c r="AYU154" s="17"/>
      <c r="AYV154" s="17"/>
      <c r="AYW154" s="17"/>
      <c r="AYX154" s="17"/>
      <c r="AYY154" s="17"/>
      <c r="AYZ154" s="17"/>
      <c r="AZA154" s="17"/>
      <c r="AZB154" s="17"/>
      <c r="AZC154" s="17"/>
      <c r="AZD154" s="17"/>
      <c r="AZE154" s="17"/>
      <c r="AZF154" s="17"/>
      <c r="AZG154" s="17"/>
      <c r="AZH154" s="17"/>
      <c r="AZI154" s="17"/>
      <c r="AZJ154" s="17"/>
      <c r="AZK154" s="17"/>
      <c r="AZL154" s="17"/>
      <c r="AZM154" s="17"/>
      <c r="AZN154" s="17"/>
      <c r="AZO154" s="17"/>
      <c r="AZP154" s="17"/>
      <c r="AZQ154" s="17"/>
      <c r="AZR154" s="17"/>
      <c r="AZS154" s="17"/>
      <c r="AZT154" s="17"/>
      <c r="AZU154" s="17"/>
      <c r="AZV154" s="17"/>
      <c r="AZW154" s="17"/>
      <c r="AZX154" s="17"/>
      <c r="AZY154" s="17"/>
      <c r="AZZ154" s="17"/>
      <c r="BAA154" s="17"/>
      <c r="BAB154" s="17"/>
      <c r="BAC154" s="17"/>
      <c r="BAD154" s="17"/>
      <c r="BAE154" s="17"/>
      <c r="BAF154" s="17"/>
      <c r="BAG154" s="17"/>
      <c r="BAH154" s="17"/>
      <c r="BAI154" s="17"/>
      <c r="BAJ154" s="17"/>
      <c r="BAK154" s="17"/>
      <c r="BAL154" s="17"/>
      <c r="BAM154" s="17"/>
      <c r="BAN154" s="17"/>
      <c r="BAO154" s="17"/>
      <c r="BAP154" s="17"/>
      <c r="BAQ154" s="17"/>
      <c r="BAR154" s="17"/>
      <c r="BAS154" s="17"/>
      <c r="BAT154" s="17"/>
      <c r="BAU154" s="17"/>
      <c r="BAV154" s="17"/>
      <c r="BAW154" s="17"/>
      <c r="BAX154" s="17"/>
      <c r="BAY154" s="17"/>
      <c r="BAZ154" s="17"/>
      <c r="BBA154" s="17"/>
      <c r="BBB154" s="17"/>
      <c r="BBC154" s="17"/>
      <c r="BBD154" s="17"/>
      <c r="BBE154" s="17"/>
      <c r="BBF154" s="17"/>
      <c r="BBG154" s="17"/>
      <c r="BBH154" s="17"/>
      <c r="BBI154" s="17"/>
      <c r="BBJ154" s="17"/>
      <c r="BBK154" s="17"/>
      <c r="BBL154" s="17"/>
      <c r="BBM154" s="17"/>
      <c r="BBN154" s="17"/>
      <c r="BBO154" s="17"/>
      <c r="BBP154" s="17"/>
      <c r="BBQ154" s="17"/>
      <c r="BBR154" s="17"/>
      <c r="BBS154" s="17"/>
      <c r="BBT154" s="17"/>
      <c r="BBU154" s="17"/>
      <c r="BBV154" s="17"/>
      <c r="BBW154" s="17"/>
      <c r="BBX154" s="17"/>
      <c r="BBY154" s="17"/>
      <c r="BBZ154" s="17"/>
      <c r="BCA154" s="17"/>
      <c r="BCB154" s="17"/>
      <c r="BCC154" s="17"/>
      <c r="BCD154" s="17"/>
      <c r="BCE154" s="17"/>
      <c r="BCF154" s="17"/>
      <c r="BCG154" s="17"/>
      <c r="BCH154" s="17"/>
      <c r="BCI154" s="17"/>
      <c r="BCJ154" s="17"/>
      <c r="BCK154" s="17"/>
      <c r="BCL154" s="17"/>
      <c r="BCM154" s="17"/>
      <c r="BCN154" s="17"/>
      <c r="BCO154" s="17"/>
      <c r="BCP154" s="17"/>
      <c r="BCQ154" s="17"/>
      <c r="BCR154" s="17"/>
      <c r="BCS154" s="17"/>
      <c r="BCT154" s="17"/>
      <c r="BCU154" s="17"/>
      <c r="BCV154" s="17"/>
      <c r="BCW154" s="17"/>
      <c r="BCX154" s="17"/>
      <c r="BCY154" s="17"/>
      <c r="BCZ154" s="17"/>
      <c r="BDA154" s="17"/>
      <c r="BDB154" s="17"/>
      <c r="BDC154" s="17"/>
      <c r="BDD154" s="17"/>
      <c r="BDE154" s="17"/>
      <c r="BDF154" s="17"/>
      <c r="BDG154" s="17"/>
      <c r="BDH154" s="17"/>
      <c r="BDI154" s="17"/>
      <c r="BDJ154" s="17"/>
      <c r="BDK154" s="17"/>
      <c r="BDL154" s="17"/>
      <c r="BDM154" s="17"/>
      <c r="BDN154" s="17"/>
      <c r="BDO154" s="17"/>
      <c r="BDP154" s="17"/>
      <c r="BDQ154" s="17"/>
      <c r="BDR154" s="17"/>
      <c r="BDS154" s="17"/>
      <c r="BDT154" s="17"/>
      <c r="BDU154" s="17"/>
      <c r="BDV154" s="17"/>
      <c r="BDW154" s="17"/>
      <c r="BDX154" s="17"/>
      <c r="BDY154" s="17"/>
      <c r="BDZ154" s="17"/>
      <c r="BEA154" s="17"/>
      <c r="BEB154" s="17"/>
      <c r="BEC154" s="17"/>
      <c r="BED154" s="17"/>
      <c r="BEE154" s="17"/>
      <c r="BEF154" s="17"/>
      <c r="BEG154" s="17"/>
      <c r="BEH154" s="17"/>
      <c r="BEI154" s="17"/>
      <c r="BEJ154" s="17"/>
      <c r="BEK154" s="17"/>
      <c r="BEL154" s="17"/>
      <c r="BEM154" s="17"/>
      <c r="BEN154" s="17"/>
      <c r="BEO154" s="17"/>
      <c r="BEP154" s="17"/>
      <c r="BEQ154" s="17"/>
      <c r="BER154" s="17"/>
      <c r="BES154" s="17"/>
      <c r="BET154" s="17"/>
      <c r="BEU154" s="17"/>
      <c r="BEV154" s="17"/>
      <c r="BEW154" s="17"/>
      <c r="BEX154" s="17"/>
      <c r="BEY154" s="17"/>
      <c r="BEZ154" s="17"/>
      <c r="BFA154" s="17"/>
      <c r="BFB154" s="17"/>
      <c r="BFC154" s="17"/>
      <c r="BFD154" s="17"/>
      <c r="BFE154" s="17"/>
      <c r="BFF154" s="17"/>
      <c r="BFG154" s="17"/>
      <c r="BFH154" s="17"/>
      <c r="BFI154" s="17"/>
      <c r="BFJ154" s="17"/>
      <c r="BFK154" s="17"/>
      <c r="BFL154" s="17"/>
      <c r="BFM154" s="17"/>
      <c r="BFN154" s="17"/>
      <c r="BFO154" s="17"/>
      <c r="BFP154" s="17"/>
      <c r="BFQ154" s="17"/>
      <c r="BFR154" s="17"/>
      <c r="BFS154" s="17"/>
      <c r="BFT154" s="17"/>
      <c r="BFU154" s="17"/>
      <c r="BFV154" s="17"/>
      <c r="BFW154" s="17"/>
      <c r="BFX154" s="17"/>
      <c r="BFY154" s="17"/>
      <c r="BFZ154" s="17"/>
      <c r="BGA154" s="17"/>
      <c r="BGB154" s="17"/>
      <c r="BGC154" s="17"/>
      <c r="BGD154" s="17"/>
      <c r="BGE154" s="17"/>
      <c r="BGF154" s="17"/>
      <c r="BGG154" s="17"/>
      <c r="BGH154" s="17"/>
      <c r="BGI154" s="17"/>
      <c r="BGJ154" s="17"/>
      <c r="BGK154" s="17"/>
      <c r="BGL154" s="17"/>
      <c r="BGM154" s="17"/>
      <c r="BGN154" s="17"/>
      <c r="BGO154" s="17"/>
      <c r="BGP154" s="17"/>
      <c r="BGQ154" s="17"/>
      <c r="BGR154" s="17"/>
      <c r="BGS154" s="17"/>
      <c r="BGT154" s="17"/>
      <c r="BGU154" s="17"/>
      <c r="BGV154" s="17"/>
      <c r="BGW154" s="17"/>
      <c r="BGX154" s="17"/>
      <c r="BGY154" s="17"/>
      <c r="BGZ154" s="17"/>
      <c r="BHA154" s="17"/>
      <c r="BHB154" s="17"/>
      <c r="BHC154" s="17"/>
      <c r="BHD154" s="17"/>
      <c r="BHE154" s="17"/>
      <c r="BHF154" s="17"/>
      <c r="BHG154" s="17"/>
      <c r="BHH154" s="17"/>
      <c r="BHI154" s="17"/>
      <c r="BHJ154" s="17"/>
      <c r="BHK154" s="17"/>
      <c r="BHL154" s="17"/>
      <c r="BHM154" s="17"/>
      <c r="BHN154" s="17"/>
      <c r="BHO154" s="17"/>
      <c r="BHP154" s="17"/>
      <c r="BHQ154" s="17"/>
      <c r="BHR154" s="17"/>
      <c r="BHS154" s="17"/>
      <c r="BHT154" s="17"/>
      <c r="BHU154" s="17"/>
      <c r="BHV154" s="17"/>
      <c r="BHW154" s="17"/>
      <c r="BHX154" s="17"/>
      <c r="BHY154" s="17"/>
      <c r="BHZ154" s="17"/>
      <c r="BIA154" s="17"/>
      <c r="BIB154" s="17"/>
      <c r="BIC154" s="17"/>
      <c r="BID154" s="17"/>
      <c r="BIE154" s="17"/>
      <c r="BIF154" s="17"/>
      <c r="BIG154" s="17"/>
      <c r="BIH154" s="17"/>
      <c r="BII154" s="17"/>
      <c r="BIJ154" s="17"/>
      <c r="BIK154" s="17"/>
      <c r="BIL154" s="17"/>
      <c r="BIM154" s="17"/>
      <c r="BIN154" s="17"/>
      <c r="BIO154" s="17"/>
      <c r="BIP154" s="17"/>
      <c r="BIQ154" s="17"/>
      <c r="BIR154" s="17"/>
      <c r="BIS154" s="17"/>
      <c r="BIT154" s="17"/>
      <c r="BIU154" s="17"/>
      <c r="BIV154" s="17"/>
      <c r="BIW154" s="17"/>
      <c r="BIX154" s="17"/>
      <c r="BIY154" s="17"/>
      <c r="BIZ154" s="17"/>
      <c r="BJA154" s="17"/>
      <c r="BJB154" s="17"/>
      <c r="BJC154" s="17"/>
      <c r="BJD154" s="17"/>
      <c r="BJE154" s="17"/>
      <c r="BJF154" s="17"/>
      <c r="BJG154" s="17"/>
      <c r="BJH154" s="17"/>
      <c r="BJI154" s="17"/>
      <c r="BJJ154" s="17"/>
      <c r="BJK154" s="17"/>
      <c r="BJL154" s="17"/>
      <c r="BJM154" s="17"/>
      <c r="BJN154" s="17"/>
      <c r="BJO154" s="17"/>
      <c r="BJP154" s="17"/>
      <c r="BJQ154" s="17"/>
      <c r="BJR154" s="17"/>
      <c r="BJS154" s="17"/>
      <c r="BJT154" s="17"/>
      <c r="BJU154" s="17"/>
      <c r="BJV154" s="17"/>
      <c r="BJW154" s="17"/>
      <c r="BJX154" s="17"/>
      <c r="BJY154" s="17"/>
      <c r="BJZ154" s="17"/>
      <c r="BKA154" s="17"/>
      <c r="BKB154" s="17"/>
      <c r="BKC154" s="17"/>
      <c r="BKD154" s="17"/>
      <c r="BKE154" s="17"/>
      <c r="BKF154" s="17"/>
      <c r="BKG154" s="17"/>
      <c r="BKH154" s="17"/>
      <c r="BKI154" s="17"/>
      <c r="BKJ154" s="17"/>
      <c r="BKK154" s="17"/>
      <c r="BKL154" s="17"/>
      <c r="BKM154" s="17"/>
      <c r="BKN154" s="17"/>
      <c r="BKO154" s="17"/>
      <c r="BKP154" s="17"/>
      <c r="BKQ154" s="17"/>
      <c r="BKR154" s="17"/>
      <c r="BKS154" s="17"/>
      <c r="BKT154" s="17"/>
      <c r="BKU154" s="17"/>
      <c r="BKV154" s="17"/>
      <c r="BKW154" s="17"/>
      <c r="BKX154" s="17"/>
      <c r="BKY154" s="17"/>
      <c r="BKZ154" s="17"/>
      <c r="BLA154" s="17"/>
      <c r="BLB154" s="17"/>
      <c r="BLC154" s="17"/>
      <c r="BLD154" s="17"/>
      <c r="BLE154" s="17"/>
      <c r="BLF154" s="17"/>
      <c r="BLG154" s="17"/>
      <c r="BLH154" s="17"/>
      <c r="BLI154" s="17"/>
      <c r="BLJ154" s="17"/>
      <c r="BLK154" s="17"/>
      <c r="BLL154" s="17"/>
      <c r="BLM154" s="17"/>
      <c r="BLN154" s="17"/>
      <c r="BLO154" s="17"/>
      <c r="BLP154" s="17"/>
      <c r="BLQ154" s="17"/>
      <c r="BLR154" s="17"/>
      <c r="BLS154" s="17"/>
      <c r="BLT154" s="17"/>
      <c r="BLU154" s="17"/>
      <c r="BLV154" s="17"/>
      <c r="BLW154" s="17"/>
      <c r="BLX154" s="17"/>
      <c r="BLY154" s="17"/>
      <c r="BLZ154" s="17"/>
      <c r="BMA154" s="17"/>
      <c r="BMB154" s="17"/>
      <c r="BMC154" s="17"/>
      <c r="BMD154" s="17"/>
      <c r="BME154" s="17"/>
      <c r="BMF154" s="17"/>
      <c r="BMG154" s="17"/>
      <c r="BMH154" s="17"/>
      <c r="BMI154" s="17"/>
      <c r="BMJ154" s="17"/>
      <c r="BMK154" s="17"/>
      <c r="BML154" s="17"/>
      <c r="BMM154" s="17"/>
      <c r="BMN154" s="17"/>
      <c r="BMO154" s="17"/>
      <c r="BMP154" s="17"/>
      <c r="BMQ154" s="17"/>
      <c r="BMR154" s="17"/>
      <c r="BMS154" s="17"/>
      <c r="BMT154" s="17"/>
      <c r="BMU154" s="17"/>
      <c r="BMV154" s="17"/>
      <c r="BMW154" s="17"/>
      <c r="BMX154" s="17"/>
      <c r="BMY154" s="17"/>
      <c r="BMZ154" s="17"/>
      <c r="BNA154" s="17"/>
      <c r="BNB154" s="17"/>
      <c r="BNC154" s="17"/>
      <c r="BND154" s="17"/>
      <c r="BNE154" s="17"/>
      <c r="BNF154" s="17"/>
      <c r="BNG154" s="17"/>
      <c r="BNH154" s="17"/>
      <c r="BNI154" s="17"/>
      <c r="BNJ154" s="17"/>
      <c r="BNK154" s="17"/>
      <c r="BNL154" s="17"/>
      <c r="BNM154" s="17"/>
      <c r="BNN154" s="17"/>
      <c r="BNO154" s="17"/>
      <c r="BNP154" s="17"/>
      <c r="BNQ154" s="17"/>
      <c r="BNR154" s="17"/>
      <c r="BNS154" s="17"/>
      <c r="BNT154" s="17"/>
      <c r="BNU154" s="17"/>
      <c r="BNV154" s="17"/>
      <c r="BNW154" s="17"/>
      <c r="BNX154" s="17"/>
      <c r="BNY154" s="17"/>
      <c r="BNZ154" s="17"/>
      <c r="BOA154" s="17"/>
      <c r="BOB154" s="17"/>
      <c r="BOC154" s="17"/>
      <c r="BOD154" s="17"/>
      <c r="BOE154" s="17"/>
      <c r="BOF154" s="17"/>
      <c r="BOG154" s="17"/>
      <c r="BOH154" s="17"/>
      <c r="BOI154" s="17"/>
      <c r="BOJ154" s="17"/>
      <c r="BOK154" s="17"/>
      <c r="BOL154" s="17"/>
      <c r="BOM154" s="17"/>
      <c r="BON154" s="17"/>
      <c r="BOO154" s="17"/>
      <c r="BOP154" s="17"/>
      <c r="BOQ154" s="17"/>
      <c r="BOR154" s="17"/>
      <c r="BOS154" s="17"/>
      <c r="BOT154" s="17"/>
      <c r="BOU154" s="17"/>
      <c r="BOV154" s="17"/>
      <c r="BOW154" s="17"/>
      <c r="BOX154" s="17"/>
      <c r="BOY154" s="17"/>
      <c r="BOZ154" s="17"/>
      <c r="BPA154" s="17"/>
      <c r="BPB154" s="17"/>
      <c r="BPC154" s="17"/>
      <c r="BPD154" s="17"/>
      <c r="BPE154" s="17"/>
      <c r="BPF154" s="17"/>
      <c r="BPG154" s="17"/>
      <c r="BPH154" s="17"/>
      <c r="BPI154" s="17"/>
      <c r="BPJ154" s="17"/>
      <c r="BPK154" s="17"/>
      <c r="BPL154" s="17"/>
      <c r="BPM154" s="17"/>
      <c r="BPN154" s="17"/>
      <c r="BPO154" s="17"/>
      <c r="BPP154" s="17"/>
      <c r="BPQ154" s="17"/>
      <c r="BPR154" s="17"/>
      <c r="BPS154" s="17"/>
      <c r="BPT154" s="17"/>
      <c r="BPU154" s="17"/>
      <c r="BPV154" s="17"/>
      <c r="BPW154" s="17"/>
      <c r="BPX154" s="17"/>
      <c r="BPY154" s="17"/>
      <c r="BPZ154" s="17"/>
      <c r="BQA154" s="17"/>
      <c r="BQB154" s="17"/>
      <c r="BQC154" s="17"/>
      <c r="BQD154" s="17"/>
      <c r="BQE154" s="17"/>
      <c r="BQF154" s="17"/>
      <c r="BQG154" s="17"/>
      <c r="BQH154" s="17"/>
      <c r="BQI154" s="17"/>
      <c r="BQJ154" s="17"/>
      <c r="BQK154" s="17"/>
      <c r="BQL154" s="17"/>
      <c r="BQM154" s="17"/>
      <c r="BQN154" s="17"/>
      <c r="BQO154" s="17"/>
      <c r="BQP154" s="17"/>
      <c r="BQQ154" s="17"/>
      <c r="BQR154" s="17"/>
      <c r="BQS154" s="17"/>
      <c r="BQT154" s="17"/>
      <c r="BQU154" s="17"/>
      <c r="BQV154" s="17"/>
      <c r="BQW154" s="17"/>
      <c r="BQX154" s="17"/>
      <c r="BQY154" s="17"/>
      <c r="BQZ154" s="17"/>
      <c r="BRA154" s="17"/>
      <c r="BRB154" s="17"/>
      <c r="BRC154" s="17"/>
      <c r="BRD154" s="17"/>
      <c r="BRE154" s="17"/>
      <c r="BRF154" s="17"/>
      <c r="BRG154" s="17"/>
      <c r="BRH154" s="17"/>
      <c r="BRI154" s="17"/>
      <c r="BRJ154" s="17"/>
      <c r="BRK154" s="17"/>
      <c r="BRL154" s="17"/>
      <c r="BRM154" s="17"/>
      <c r="BRN154" s="17"/>
      <c r="BRO154" s="17"/>
      <c r="BRP154" s="17"/>
      <c r="BRQ154" s="17"/>
      <c r="BRR154" s="17"/>
      <c r="BRS154" s="17"/>
      <c r="BRT154" s="17"/>
      <c r="BRU154" s="17"/>
      <c r="BRV154" s="17"/>
      <c r="BRW154" s="17"/>
      <c r="BRX154" s="17"/>
      <c r="BRY154" s="17"/>
      <c r="BRZ154" s="17"/>
      <c r="BSA154" s="17"/>
      <c r="BSB154" s="17"/>
      <c r="BSC154" s="17"/>
      <c r="BSD154" s="17"/>
      <c r="BSE154" s="17"/>
      <c r="BSF154" s="17"/>
      <c r="BSG154" s="17"/>
      <c r="BSH154" s="17"/>
      <c r="BSI154" s="17"/>
      <c r="BSJ154" s="17"/>
      <c r="BSK154" s="17"/>
      <c r="BSL154" s="17"/>
      <c r="BSM154" s="17"/>
      <c r="BSN154" s="17"/>
      <c r="BSO154" s="17"/>
      <c r="BSP154" s="17"/>
      <c r="BSQ154" s="17"/>
      <c r="BSR154" s="17"/>
      <c r="BSS154" s="17"/>
      <c r="BST154" s="17"/>
      <c r="BSU154" s="17"/>
      <c r="BSV154" s="17"/>
      <c r="BSW154" s="17"/>
      <c r="BSX154" s="17"/>
      <c r="BSY154" s="17"/>
      <c r="BSZ154" s="17"/>
      <c r="BTA154" s="17"/>
      <c r="BTB154" s="17"/>
      <c r="BTC154" s="17"/>
      <c r="BTD154" s="17"/>
      <c r="BTE154" s="17"/>
      <c r="BTF154" s="17"/>
      <c r="BTG154" s="17"/>
      <c r="BTH154" s="17"/>
      <c r="BTI154" s="17"/>
      <c r="BTJ154" s="17"/>
      <c r="BTK154" s="17"/>
      <c r="BTL154" s="17"/>
      <c r="BTM154" s="17"/>
      <c r="BTN154" s="17"/>
      <c r="BTO154" s="17"/>
      <c r="BTP154" s="17"/>
      <c r="BTQ154" s="17"/>
      <c r="BTR154" s="17"/>
      <c r="BTS154" s="17"/>
      <c r="BTT154" s="17"/>
      <c r="BTU154" s="17"/>
      <c r="BTV154" s="17"/>
      <c r="BTW154" s="17"/>
      <c r="BTX154" s="17"/>
      <c r="BTY154" s="17"/>
      <c r="BTZ154" s="17"/>
      <c r="BUA154" s="17"/>
      <c r="BUB154" s="17"/>
      <c r="BUC154" s="17"/>
      <c r="BUD154" s="17"/>
      <c r="BUE154" s="17"/>
      <c r="BUF154" s="17"/>
      <c r="BUG154" s="17"/>
      <c r="BUH154" s="17"/>
      <c r="BUI154" s="17"/>
      <c r="BUJ154" s="17"/>
      <c r="BUK154" s="17"/>
      <c r="BUL154" s="17"/>
      <c r="BUM154" s="17"/>
      <c r="BUN154" s="17"/>
      <c r="BUO154" s="17"/>
      <c r="BUP154" s="17"/>
      <c r="BUQ154" s="17"/>
      <c r="BUR154" s="17"/>
      <c r="BUS154" s="17"/>
      <c r="BUT154" s="17"/>
      <c r="BUU154" s="17"/>
      <c r="BUV154" s="17"/>
      <c r="BUW154" s="17"/>
      <c r="BUX154" s="17"/>
      <c r="BUY154" s="17"/>
      <c r="BUZ154" s="17"/>
      <c r="BVA154" s="17"/>
      <c r="BVB154" s="17"/>
      <c r="BVC154" s="17"/>
      <c r="BVD154" s="17"/>
      <c r="BVE154" s="17"/>
      <c r="BVF154" s="17"/>
      <c r="BVG154" s="17"/>
      <c r="BVH154" s="17"/>
      <c r="BVI154" s="17"/>
      <c r="BVJ154" s="17"/>
      <c r="BVK154" s="17"/>
      <c r="BVL154" s="17"/>
      <c r="BVM154" s="17"/>
      <c r="BVN154" s="17"/>
      <c r="BVO154" s="17"/>
      <c r="BVP154" s="17"/>
      <c r="BVQ154" s="17"/>
      <c r="BVR154" s="17"/>
      <c r="BVS154" s="17"/>
      <c r="BVT154" s="17"/>
      <c r="BVU154" s="17"/>
      <c r="BVV154" s="17"/>
      <c r="BVW154" s="17"/>
      <c r="BVX154" s="17"/>
      <c r="BVY154" s="17"/>
      <c r="BVZ154" s="17"/>
      <c r="BWA154" s="17"/>
      <c r="BWB154" s="17"/>
      <c r="BWC154" s="17"/>
      <c r="BWD154" s="17"/>
      <c r="BWE154" s="17"/>
      <c r="BWF154" s="17"/>
      <c r="BWG154" s="17"/>
      <c r="BWH154" s="17"/>
      <c r="BWI154" s="17"/>
      <c r="BWJ154" s="17"/>
      <c r="BWK154" s="17"/>
      <c r="BWL154" s="17"/>
      <c r="BWM154" s="17"/>
      <c r="BWN154" s="17"/>
      <c r="BWO154" s="17"/>
      <c r="BWP154" s="17"/>
      <c r="BWQ154" s="17"/>
      <c r="BWR154" s="17"/>
      <c r="BWS154" s="17"/>
      <c r="BWT154" s="17"/>
      <c r="BWU154" s="17"/>
      <c r="BWV154" s="17"/>
      <c r="BWW154" s="17"/>
      <c r="BWX154" s="17"/>
      <c r="BWY154" s="17"/>
      <c r="BWZ154" s="17"/>
      <c r="BXA154" s="17"/>
      <c r="BXB154" s="17"/>
      <c r="BXC154" s="17"/>
      <c r="BXD154" s="17"/>
      <c r="BXE154" s="17"/>
      <c r="BXF154" s="17"/>
      <c r="BXG154" s="17"/>
      <c r="BXH154" s="17"/>
      <c r="BXI154" s="17"/>
      <c r="BXJ154" s="17"/>
      <c r="BXK154" s="17"/>
      <c r="BXL154" s="17"/>
      <c r="BXM154" s="17"/>
      <c r="BXN154" s="17"/>
      <c r="BXO154" s="17"/>
      <c r="BXP154" s="17"/>
      <c r="BXQ154" s="17"/>
      <c r="BXR154" s="17"/>
      <c r="BXS154" s="17"/>
      <c r="BXT154" s="17"/>
      <c r="BXU154" s="17"/>
      <c r="BXV154" s="17"/>
      <c r="BXW154" s="17"/>
      <c r="BXX154" s="17"/>
      <c r="BXY154" s="17"/>
      <c r="BXZ154" s="17"/>
      <c r="BYA154" s="17"/>
      <c r="BYB154" s="17"/>
      <c r="BYC154" s="17"/>
      <c r="BYD154" s="17"/>
      <c r="BYE154" s="17"/>
      <c r="BYF154" s="17"/>
      <c r="BYG154" s="17"/>
      <c r="BYH154" s="17"/>
      <c r="BYI154" s="17"/>
      <c r="BYJ154" s="17"/>
      <c r="BYK154" s="17"/>
      <c r="BYL154" s="17"/>
      <c r="BYM154" s="17"/>
      <c r="BYN154" s="17"/>
      <c r="BYO154" s="17"/>
      <c r="BYP154" s="17"/>
      <c r="BYQ154" s="17"/>
      <c r="BYR154" s="17"/>
      <c r="BYS154" s="17"/>
      <c r="BYT154" s="17"/>
      <c r="BYU154" s="17"/>
      <c r="BYV154" s="17"/>
      <c r="BYW154" s="17"/>
      <c r="BYX154" s="17"/>
      <c r="BYY154" s="17"/>
      <c r="BYZ154" s="17"/>
      <c r="BZA154" s="17"/>
      <c r="BZB154" s="17"/>
      <c r="BZC154" s="17"/>
      <c r="BZD154" s="17"/>
      <c r="BZE154" s="17"/>
      <c r="BZF154" s="17"/>
      <c r="BZG154" s="17"/>
      <c r="BZH154" s="17"/>
      <c r="BZI154" s="17"/>
      <c r="BZJ154" s="17"/>
      <c r="BZK154" s="17"/>
      <c r="BZL154" s="17"/>
      <c r="BZM154" s="17"/>
      <c r="BZN154" s="17"/>
      <c r="BZO154" s="17"/>
      <c r="BZP154" s="17"/>
      <c r="BZQ154" s="17"/>
      <c r="BZR154" s="17"/>
      <c r="BZS154" s="17"/>
      <c r="BZT154" s="17"/>
      <c r="BZU154" s="17"/>
      <c r="BZV154" s="17"/>
      <c r="BZW154" s="17"/>
      <c r="BZX154" s="17"/>
      <c r="BZY154" s="17"/>
      <c r="BZZ154" s="17"/>
      <c r="CAA154" s="17"/>
      <c r="CAB154" s="17"/>
      <c r="CAC154" s="17"/>
      <c r="CAD154" s="17"/>
      <c r="CAE154" s="17"/>
      <c r="CAF154" s="17"/>
      <c r="CAG154" s="17"/>
      <c r="CAH154" s="17"/>
      <c r="CAI154" s="17"/>
      <c r="CAJ154" s="17"/>
      <c r="CAK154" s="17"/>
      <c r="CAL154" s="17"/>
      <c r="CAM154" s="17"/>
      <c r="CAN154" s="17"/>
      <c r="CAO154" s="17"/>
      <c r="CAP154" s="17"/>
      <c r="CAQ154" s="17"/>
      <c r="CAR154" s="17"/>
      <c r="CAS154" s="17"/>
      <c r="CAT154" s="17"/>
      <c r="CAU154" s="17"/>
      <c r="CAV154" s="17"/>
      <c r="CAW154" s="17"/>
      <c r="CAX154" s="17"/>
      <c r="CAY154" s="17"/>
      <c r="CAZ154" s="17"/>
      <c r="CBA154" s="17"/>
      <c r="CBB154" s="17"/>
      <c r="CBC154" s="17"/>
      <c r="CBD154" s="17"/>
      <c r="CBE154" s="17"/>
      <c r="CBF154" s="17"/>
      <c r="CBG154" s="17"/>
      <c r="CBH154" s="17"/>
      <c r="CBI154" s="17"/>
      <c r="CBJ154" s="17"/>
      <c r="CBK154" s="17"/>
      <c r="CBL154" s="17"/>
      <c r="CBM154" s="17"/>
      <c r="CBN154" s="17"/>
      <c r="CBO154" s="17"/>
      <c r="CBP154" s="17"/>
      <c r="CBQ154" s="17"/>
      <c r="CBR154" s="17"/>
      <c r="CBS154" s="17"/>
      <c r="CBT154" s="17"/>
      <c r="CBU154" s="17"/>
      <c r="CBV154" s="17"/>
      <c r="CBW154" s="17"/>
      <c r="CBX154" s="17"/>
      <c r="CBY154" s="17"/>
      <c r="CBZ154" s="17"/>
      <c r="CCA154" s="17"/>
      <c r="CCB154" s="17"/>
      <c r="CCC154" s="17"/>
      <c r="CCD154" s="17"/>
      <c r="CCE154" s="17"/>
      <c r="CCF154" s="17"/>
      <c r="CCG154" s="17"/>
      <c r="CCH154" s="17"/>
      <c r="CCI154" s="17"/>
      <c r="CCJ154" s="17"/>
      <c r="CCK154" s="17"/>
      <c r="CCL154" s="17"/>
      <c r="CCM154" s="17"/>
      <c r="CCN154" s="17"/>
      <c r="CCO154" s="17"/>
      <c r="CCP154" s="17"/>
      <c r="CCQ154" s="17"/>
      <c r="CCR154" s="17"/>
      <c r="CCS154" s="17"/>
      <c r="CCT154" s="17"/>
      <c r="CCU154" s="17"/>
      <c r="CCV154" s="17"/>
      <c r="CCW154" s="17"/>
      <c r="CCX154" s="17"/>
      <c r="CCY154" s="17"/>
      <c r="CCZ154" s="17"/>
      <c r="CDA154" s="17"/>
      <c r="CDB154" s="17"/>
      <c r="CDC154" s="17"/>
      <c r="CDD154" s="17"/>
      <c r="CDE154" s="17"/>
      <c r="CDF154" s="17"/>
      <c r="CDG154" s="17"/>
      <c r="CDH154" s="17"/>
      <c r="CDI154" s="17"/>
      <c r="CDJ154" s="17"/>
      <c r="CDK154" s="17"/>
      <c r="CDL154" s="17"/>
      <c r="CDM154" s="17"/>
      <c r="CDN154" s="17"/>
      <c r="CDO154" s="17"/>
      <c r="CDP154" s="17"/>
      <c r="CDQ154" s="17"/>
      <c r="CDR154" s="17"/>
      <c r="CDS154" s="17"/>
      <c r="CDT154" s="17"/>
      <c r="CDU154" s="17"/>
      <c r="CDV154" s="17"/>
      <c r="CDW154" s="17"/>
      <c r="CDX154" s="17"/>
      <c r="CDY154" s="17"/>
      <c r="CDZ154" s="17"/>
      <c r="CEA154" s="17"/>
      <c r="CEB154" s="17"/>
      <c r="CEC154" s="17"/>
      <c r="CED154" s="17"/>
      <c r="CEE154" s="17"/>
      <c r="CEF154" s="17"/>
      <c r="CEG154" s="17"/>
      <c r="CEH154" s="17"/>
      <c r="CEI154" s="17"/>
      <c r="CEJ154" s="17"/>
      <c r="CEK154" s="17"/>
      <c r="CEL154" s="17"/>
      <c r="CEM154" s="17"/>
      <c r="CEN154" s="17"/>
      <c r="CEO154" s="17"/>
      <c r="CEP154" s="17"/>
      <c r="CEQ154" s="17"/>
      <c r="CER154" s="17"/>
      <c r="CES154" s="17"/>
      <c r="CET154" s="17"/>
      <c r="CEU154" s="17"/>
      <c r="CEV154" s="17"/>
      <c r="CEW154" s="17"/>
      <c r="CEX154" s="17"/>
      <c r="CEY154" s="17"/>
      <c r="CEZ154" s="17"/>
      <c r="CFA154" s="17"/>
      <c r="CFB154" s="17"/>
      <c r="CFC154" s="17"/>
      <c r="CFD154" s="17"/>
      <c r="CFE154" s="17"/>
      <c r="CFF154" s="17"/>
      <c r="CFG154" s="17"/>
      <c r="CFH154" s="17"/>
      <c r="CFI154" s="17"/>
      <c r="CFJ154" s="17"/>
      <c r="CFK154" s="17"/>
      <c r="CFL154" s="17"/>
      <c r="CFM154" s="17"/>
      <c r="CFN154" s="17"/>
      <c r="CFO154" s="17"/>
      <c r="CFP154" s="17"/>
      <c r="CFQ154" s="17"/>
      <c r="CFR154" s="17"/>
      <c r="CFS154" s="17"/>
      <c r="CFT154" s="17"/>
      <c r="CFU154" s="17"/>
      <c r="CFV154" s="17"/>
      <c r="CFW154" s="17"/>
      <c r="CFX154" s="17"/>
      <c r="CFY154" s="17"/>
      <c r="CFZ154" s="17"/>
      <c r="CGA154" s="17"/>
      <c r="CGB154" s="17"/>
      <c r="CGC154" s="17"/>
      <c r="CGD154" s="17"/>
      <c r="CGE154" s="17"/>
      <c r="CGF154" s="17"/>
      <c r="CGG154" s="17"/>
      <c r="CGH154" s="17"/>
      <c r="CGI154" s="17"/>
      <c r="CGJ154" s="17"/>
      <c r="CGK154" s="17"/>
      <c r="CGL154" s="17"/>
      <c r="CGM154" s="17"/>
      <c r="CGN154" s="17"/>
      <c r="CGO154" s="17"/>
      <c r="CGP154" s="17"/>
      <c r="CGQ154" s="17"/>
      <c r="CGR154" s="17"/>
      <c r="CGS154" s="17"/>
      <c r="CGT154" s="17"/>
      <c r="CGU154" s="17"/>
      <c r="CGV154" s="17"/>
      <c r="CGW154" s="17"/>
      <c r="CGX154" s="17"/>
      <c r="CGY154" s="17"/>
      <c r="CGZ154" s="17"/>
      <c r="CHA154" s="17"/>
      <c r="CHB154" s="17"/>
      <c r="CHC154" s="17"/>
      <c r="CHD154" s="17"/>
      <c r="CHE154" s="17"/>
      <c r="CHF154" s="17"/>
      <c r="CHG154" s="17"/>
      <c r="CHH154" s="17"/>
      <c r="CHI154" s="17"/>
      <c r="CHJ154" s="17"/>
      <c r="CHK154" s="17"/>
      <c r="CHL154" s="17"/>
      <c r="CHM154" s="17"/>
      <c r="CHN154" s="17"/>
      <c r="CHO154" s="17"/>
      <c r="CHP154" s="17"/>
      <c r="CHQ154" s="17"/>
      <c r="CHR154" s="17"/>
      <c r="CHS154" s="17"/>
      <c r="CHT154" s="17"/>
      <c r="CHU154" s="17"/>
      <c r="CHV154" s="17"/>
      <c r="CHW154" s="17"/>
      <c r="CHX154" s="17"/>
      <c r="CHY154" s="17"/>
      <c r="CHZ154" s="17"/>
      <c r="CIA154" s="17"/>
      <c r="CIB154" s="17"/>
      <c r="CIC154" s="17"/>
      <c r="CID154" s="17"/>
      <c r="CIE154" s="17"/>
      <c r="CIF154" s="17"/>
      <c r="CIG154" s="17"/>
      <c r="CIH154" s="17"/>
      <c r="CII154" s="17"/>
      <c r="CIJ154" s="17"/>
      <c r="CIK154" s="17"/>
      <c r="CIL154" s="17"/>
      <c r="CIM154" s="17"/>
      <c r="CIN154" s="17"/>
      <c r="CIO154" s="17"/>
      <c r="CIP154" s="17"/>
      <c r="CIQ154" s="17"/>
      <c r="CIR154" s="17"/>
      <c r="CIS154" s="17"/>
      <c r="CIT154" s="17"/>
      <c r="CIU154" s="17"/>
      <c r="CIV154" s="17"/>
      <c r="CIW154" s="17"/>
      <c r="CIX154" s="17"/>
      <c r="CIY154" s="17"/>
      <c r="CIZ154" s="17"/>
      <c r="CJA154" s="17"/>
      <c r="CJB154" s="17"/>
      <c r="CJC154" s="17"/>
      <c r="CJD154" s="17"/>
      <c r="CJE154" s="17"/>
      <c r="CJF154" s="17"/>
      <c r="CJG154" s="17"/>
      <c r="CJH154" s="17"/>
      <c r="CJI154" s="17"/>
      <c r="CJJ154" s="17"/>
      <c r="CJK154" s="17"/>
      <c r="CJL154" s="17"/>
      <c r="CJM154" s="17"/>
      <c r="CJN154" s="17"/>
      <c r="CJO154" s="17"/>
      <c r="CJP154" s="17"/>
      <c r="CJQ154" s="17"/>
      <c r="CJR154" s="17"/>
      <c r="CJS154" s="17"/>
      <c r="CJT154" s="17"/>
      <c r="CJU154" s="17"/>
      <c r="CJV154" s="17"/>
      <c r="CJW154" s="17"/>
      <c r="CJX154" s="17"/>
      <c r="CJY154" s="17"/>
      <c r="CJZ154" s="17"/>
      <c r="CKA154" s="17"/>
      <c r="CKB154" s="17"/>
      <c r="CKC154" s="17"/>
      <c r="CKD154" s="17"/>
      <c r="CKE154" s="17"/>
      <c r="CKF154" s="17"/>
      <c r="CKG154" s="17"/>
      <c r="CKH154" s="17"/>
      <c r="CKI154" s="17"/>
      <c r="CKJ154" s="17"/>
      <c r="CKK154" s="17"/>
      <c r="CKL154" s="17"/>
      <c r="CKM154" s="17"/>
      <c r="CKN154" s="17"/>
      <c r="CKO154" s="17"/>
      <c r="CKP154" s="17"/>
      <c r="CKQ154" s="17"/>
      <c r="CKR154" s="17"/>
      <c r="CKS154" s="17"/>
      <c r="CKT154" s="17"/>
      <c r="CKU154" s="17"/>
      <c r="CKV154" s="17"/>
      <c r="CKW154" s="17"/>
      <c r="CKX154" s="17"/>
      <c r="CKY154" s="17"/>
      <c r="CKZ154" s="17"/>
      <c r="CLA154" s="17"/>
      <c r="CLB154" s="17"/>
      <c r="CLC154" s="17"/>
      <c r="CLD154" s="17"/>
      <c r="CLE154" s="17"/>
      <c r="CLF154" s="17"/>
      <c r="CLG154" s="17"/>
      <c r="CLH154" s="17"/>
      <c r="CLI154" s="17"/>
      <c r="CLJ154" s="17"/>
      <c r="CLK154" s="17"/>
      <c r="CLL154" s="17"/>
      <c r="CLM154" s="17"/>
      <c r="CLN154" s="17"/>
      <c r="CLO154" s="17"/>
      <c r="CLP154" s="17"/>
      <c r="CLQ154" s="17"/>
      <c r="CLR154" s="17"/>
      <c r="CLS154" s="17"/>
      <c r="CLT154" s="17"/>
      <c r="CLU154" s="17"/>
      <c r="CLV154" s="17"/>
      <c r="CLW154" s="17"/>
      <c r="CLX154" s="17"/>
      <c r="CLY154" s="17"/>
      <c r="CLZ154" s="17"/>
      <c r="CMA154" s="17"/>
      <c r="CMB154" s="17"/>
      <c r="CMC154" s="17"/>
      <c r="CMD154" s="17"/>
      <c r="CME154" s="17"/>
      <c r="CMF154" s="17"/>
      <c r="CMG154" s="17"/>
      <c r="CMH154" s="17"/>
      <c r="CMI154" s="17"/>
      <c r="CMJ154" s="17"/>
      <c r="CMK154" s="17"/>
      <c r="CML154" s="17"/>
      <c r="CMM154" s="17"/>
      <c r="CMN154" s="17"/>
      <c r="CMO154" s="17"/>
      <c r="CMP154" s="17"/>
      <c r="CMQ154" s="17"/>
      <c r="CMR154" s="17"/>
      <c r="CMS154" s="17"/>
      <c r="CMT154" s="17"/>
      <c r="CMU154" s="17"/>
      <c r="CMV154" s="17"/>
      <c r="CMW154" s="17"/>
      <c r="CMX154" s="17"/>
      <c r="CMY154" s="17"/>
      <c r="CMZ154" s="17"/>
      <c r="CNA154" s="17"/>
      <c r="CNB154" s="17"/>
      <c r="CNC154" s="17"/>
      <c r="CND154" s="17"/>
      <c r="CNE154" s="17"/>
      <c r="CNF154" s="17"/>
      <c r="CNG154" s="17"/>
      <c r="CNH154" s="17"/>
      <c r="CNI154" s="17"/>
      <c r="CNJ154" s="17"/>
      <c r="CNK154" s="17"/>
      <c r="CNL154" s="17"/>
      <c r="CNM154" s="17"/>
      <c r="CNN154" s="17"/>
      <c r="CNO154" s="17"/>
      <c r="CNP154" s="17"/>
      <c r="CNQ154" s="17"/>
      <c r="CNR154" s="17"/>
      <c r="CNS154" s="17"/>
      <c r="CNT154" s="17"/>
      <c r="CNU154" s="17"/>
      <c r="CNV154" s="17"/>
      <c r="CNW154" s="17"/>
      <c r="CNX154" s="17"/>
      <c r="CNY154" s="17"/>
      <c r="CNZ154" s="17"/>
      <c r="COA154" s="17"/>
      <c r="COB154" s="17"/>
      <c r="COC154" s="17"/>
      <c r="COD154" s="17"/>
      <c r="COE154" s="17"/>
      <c r="COF154" s="17"/>
      <c r="COG154" s="17"/>
      <c r="COH154" s="17"/>
      <c r="COI154" s="17"/>
      <c r="COJ154" s="17"/>
      <c r="COK154" s="17"/>
      <c r="COL154" s="17"/>
      <c r="COM154" s="17"/>
      <c r="CON154" s="17"/>
      <c r="COO154" s="17"/>
      <c r="COP154" s="17"/>
      <c r="COQ154" s="17"/>
      <c r="COR154" s="17"/>
      <c r="COS154" s="17"/>
      <c r="COT154" s="17"/>
      <c r="COU154" s="17"/>
      <c r="COV154" s="17"/>
      <c r="COW154" s="17"/>
      <c r="COX154" s="17"/>
      <c r="COY154" s="17"/>
      <c r="COZ154" s="17"/>
      <c r="CPA154" s="17"/>
      <c r="CPB154" s="17"/>
      <c r="CPC154" s="17"/>
      <c r="CPD154" s="17"/>
      <c r="CPE154" s="17"/>
      <c r="CPF154" s="17"/>
      <c r="CPG154" s="17"/>
      <c r="CPH154" s="17"/>
      <c r="CPI154" s="17"/>
      <c r="CPJ154" s="17"/>
      <c r="CPK154" s="17"/>
      <c r="CPL154" s="17"/>
      <c r="CPM154" s="17"/>
      <c r="CPN154" s="17"/>
      <c r="CPO154" s="17"/>
      <c r="CPP154" s="17"/>
      <c r="CPQ154" s="17"/>
      <c r="CPR154" s="17"/>
      <c r="CPS154" s="17"/>
      <c r="CPT154" s="17"/>
      <c r="CPU154" s="17"/>
      <c r="CPV154" s="17"/>
      <c r="CPW154" s="17"/>
      <c r="CPX154" s="17"/>
      <c r="CPY154" s="17"/>
      <c r="CPZ154" s="17"/>
      <c r="CQA154" s="17"/>
      <c r="CQB154" s="17"/>
      <c r="CQC154" s="17"/>
      <c r="CQD154" s="17"/>
      <c r="CQE154" s="17"/>
      <c r="CQF154" s="17"/>
      <c r="CQG154" s="17"/>
      <c r="CQH154" s="17"/>
      <c r="CQI154" s="17"/>
      <c r="CQJ154" s="17"/>
      <c r="CQK154" s="17"/>
      <c r="CQL154" s="17"/>
      <c r="CQM154" s="17"/>
      <c r="CQN154" s="17"/>
      <c r="CQO154" s="17"/>
      <c r="CQP154" s="17"/>
      <c r="CQQ154" s="17"/>
      <c r="CQR154" s="17"/>
      <c r="CQS154" s="17"/>
      <c r="CQT154" s="17"/>
      <c r="CQU154" s="17"/>
      <c r="CQV154" s="17"/>
      <c r="CQW154" s="17"/>
      <c r="CQX154" s="17"/>
      <c r="CQY154" s="17"/>
      <c r="CQZ154" s="17"/>
      <c r="CRA154" s="17"/>
      <c r="CRB154" s="17"/>
      <c r="CRC154" s="17"/>
      <c r="CRD154" s="17"/>
      <c r="CRE154" s="17"/>
      <c r="CRF154" s="17"/>
      <c r="CRG154" s="17"/>
      <c r="CRH154" s="17"/>
      <c r="CRI154" s="17"/>
      <c r="CRJ154" s="17"/>
      <c r="CRK154" s="17"/>
      <c r="CRL154" s="17"/>
      <c r="CRM154" s="17"/>
      <c r="CRN154" s="17"/>
      <c r="CRO154" s="17"/>
      <c r="CRP154" s="17"/>
      <c r="CRQ154" s="17"/>
      <c r="CRR154" s="17"/>
      <c r="CRS154" s="17"/>
      <c r="CRT154" s="17"/>
      <c r="CRU154" s="17"/>
      <c r="CRV154" s="17"/>
      <c r="CRW154" s="17"/>
      <c r="CRX154" s="17"/>
      <c r="CRY154" s="17"/>
      <c r="CRZ154" s="17"/>
      <c r="CSA154" s="17"/>
      <c r="CSB154" s="17"/>
      <c r="CSC154" s="17"/>
      <c r="CSD154" s="17"/>
      <c r="CSE154" s="17"/>
      <c r="CSF154" s="17"/>
      <c r="CSG154" s="17"/>
      <c r="CSH154" s="17"/>
      <c r="CSI154" s="17"/>
      <c r="CSJ154" s="17"/>
      <c r="CSK154" s="17"/>
      <c r="CSL154" s="17"/>
      <c r="CSM154" s="17"/>
      <c r="CSN154" s="17"/>
      <c r="CSO154" s="17"/>
      <c r="CSP154" s="17"/>
      <c r="CSQ154" s="17"/>
      <c r="CSR154" s="17"/>
      <c r="CSS154" s="17"/>
      <c r="CST154" s="17"/>
      <c r="CSU154" s="17"/>
      <c r="CSV154" s="17"/>
      <c r="CSW154" s="17"/>
      <c r="CSX154" s="17"/>
      <c r="CSY154" s="17"/>
      <c r="CSZ154" s="17"/>
      <c r="CTA154" s="17"/>
      <c r="CTB154" s="17"/>
      <c r="CTC154" s="17"/>
      <c r="CTD154" s="17"/>
      <c r="CTE154" s="17"/>
      <c r="CTF154" s="17"/>
      <c r="CTG154" s="17"/>
      <c r="CTH154" s="17"/>
      <c r="CTI154" s="17"/>
      <c r="CTJ154" s="17"/>
      <c r="CTK154" s="17"/>
      <c r="CTL154" s="17"/>
      <c r="CTM154" s="17"/>
      <c r="CTN154" s="17"/>
      <c r="CTO154" s="17"/>
      <c r="CTP154" s="17"/>
      <c r="CTQ154" s="17"/>
      <c r="CTR154" s="17"/>
      <c r="CTS154" s="17"/>
      <c r="CTT154" s="17"/>
      <c r="CTU154" s="17"/>
      <c r="CTV154" s="17"/>
      <c r="CTW154" s="17"/>
      <c r="CTX154" s="17"/>
      <c r="CTY154" s="17"/>
      <c r="CTZ154" s="17"/>
      <c r="CUA154" s="17"/>
      <c r="CUB154" s="17"/>
      <c r="CUC154" s="17"/>
      <c r="CUD154" s="17"/>
      <c r="CUE154" s="17"/>
      <c r="CUF154" s="17"/>
      <c r="CUG154" s="17"/>
      <c r="CUH154" s="17"/>
      <c r="CUI154" s="17"/>
      <c r="CUJ154" s="17"/>
      <c r="CUK154" s="17"/>
      <c r="CUL154" s="17"/>
      <c r="CUM154" s="17"/>
      <c r="CUN154" s="17"/>
      <c r="CUO154" s="17"/>
      <c r="CUP154" s="17"/>
      <c r="CUQ154" s="17"/>
      <c r="CUR154" s="17"/>
      <c r="CUS154" s="17"/>
      <c r="CUT154" s="17"/>
      <c r="CUU154" s="17"/>
      <c r="CUV154" s="17"/>
      <c r="CUW154" s="17"/>
      <c r="CUX154" s="17"/>
      <c r="CUY154" s="17"/>
      <c r="CUZ154" s="17"/>
      <c r="CVA154" s="17"/>
      <c r="CVB154" s="17"/>
      <c r="CVC154" s="17"/>
      <c r="CVD154" s="17"/>
      <c r="CVE154" s="17"/>
      <c r="CVF154" s="17"/>
      <c r="CVG154" s="17"/>
      <c r="CVH154" s="17"/>
      <c r="CVI154" s="17"/>
      <c r="CVJ154" s="17"/>
      <c r="CVK154" s="17"/>
      <c r="CVL154" s="17"/>
      <c r="CVM154" s="17"/>
      <c r="CVN154" s="17"/>
      <c r="CVO154" s="17"/>
      <c r="CVP154" s="17"/>
      <c r="CVQ154" s="17"/>
      <c r="CVR154" s="17"/>
      <c r="CVS154" s="17"/>
      <c r="CVT154" s="17"/>
      <c r="CVU154" s="17"/>
      <c r="CVV154" s="17"/>
      <c r="CVW154" s="17"/>
      <c r="CVX154" s="17"/>
      <c r="CVY154" s="17"/>
      <c r="CVZ154" s="17"/>
      <c r="CWA154" s="17"/>
      <c r="CWB154" s="17"/>
      <c r="CWC154" s="17"/>
      <c r="CWD154" s="17"/>
      <c r="CWE154" s="17"/>
      <c r="CWF154" s="17"/>
      <c r="CWG154" s="17"/>
      <c r="CWH154" s="17"/>
      <c r="CWI154" s="17"/>
      <c r="CWJ154" s="17"/>
      <c r="CWK154" s="17"/>
      <c r="CWL154" s="17"/>
      <c r="CWM154" s="17"/>
      <c r="CWN154" s="17"/>
      <c r="CWO154" s="17"/>
      <c r="CWP154" s="17"/>
      <c r="CWQ154" s="17"/>
      <c r="CWR154" s="17"/>
      <c r="CWS154" s="17"/>
      <c r="CWT154" s="17"/>
      <c r="CWU154" s="17"/>
      <c r="CWV154" s="17"/>
      <c r="CWW154" s="17"/>
      <c r="CWX154" s="17"/>
      <c r="CWY154" s="17"/>
      <c r="CWZ154" s="17"/>
      <c r="CXA154" s="17"/>
      <c r="CXB154" s="17"/>
      <c r="CXC154" s="17"/>
      <c r="CXD154" s="17"/>
      <c r="CXE154" s="17"/>
      <c r="CXF154" s="17"/>
      <c r="CXG154" s="17"/>
      <c r="CXH154" s="17"/>
      <c r="CXI154" s="17"/>
      <c r="CXJ154" s="17"/>
      <c r="CXK154" s="17"/>
      <c r="CXL154" s="17"/>
      <c r="CXM154" s="17"/>
      <c r="CXN154" s="17"/>
      <c r="CXO154" s="17"/>
      <c r="CXP154" s="17"/>
      <c r="CXQ154" s="17"/>
      <c r="CXR154" s="17"/>
      <c r="CXS154" s="17"/>
      <c r="CXT154" s="17"/>
      <c r="CXU154" s="17"/>
      <c r="CXV154" s="17"/>
      <c r="CXW154" s="17"/>
      <c r="CXX154" s="17"/>
      <c r="CXY154" s="17"/>
      <c r="CXZ154" s="17"/>
      <c r="CYA154" s="17"/>
      <c r="CYB154" s="17"/>
      <c r="CYC154" s="17"/>
      <c r="CYD154" s="17"/>
      <c r="CYE154" s="17"/>
      <c r="CYF154" s="17"/>
      <c r="CYG154" s="17"/>
      <c r="CYH154" s="17"/>
      <c r="CYI154" s="17"/>
      <c r="CYJ154" s="17"/>
      <c r="CYK154" s="17"/>
      <c r="CYL154" s="17"/>
      <c r="CYM154" s="17"/>
      <c r="CYN154" s="17"/>
      <c r="CYO154" s="17"/>
      <c r="CYP154" s="17"/>
      <c r="CYQ154" s="17"/>
      <c r="CYR154" s="17"/>
      <c r="CYS154" s="17"/>
      <c r="CYT154" s="17"/>
      <c r="CYU154" s="17"/>
      <c r="CYV154" s="17"/>
      <c r="CYW154" s="17"/>
      <c r="CYX154" s="17"/>
      <c r="CYY154" s="17"/>
      <c r="CYZ154" s="17"/>
      <c r="CZA154" s="17"/>
      <c r="CZB154" s="17"/>
      <c r="CZC154" s="17"/>
      <c r="CZD154" s="17"/>
      <c r="CZE154" s="17"/>
      <c r="CZF154" s="17"/>
      <c r="CZG154" s="17"/>
      <c r="CZH154" s="17"/>
      <c r="CZI154" s="17"/>
      <c r="CZJ154" s="17"/>
      <c r="CZK154" s="17"/>
      <c r="CZL154" s="17"/>
      <c r="CZM154" s="17"/>
      <c r="CZN154" s="17"/>
      <c r="CZO154" s="17"/>
      <c r="CZP154" s="17"/>
      <c r="CZQ154" s="17"/>
      <c r="CZR154" s="17"/>
      <c r="CZS154" s="17"/>
      <c r="CZT154" s="17"/>
      <c r="CZU154" s="17"/>
      <c r="CZV154" s="17"/>
      <c r="CZW154" s="17"/>
      <c r="CZX154" s="17"/>
      <c r="CZY154" s="17"/>
      <c r="CZZ154" s="17"/>
      <c r="DAA154" s="17"/>
      <c r="DAB154" s="17"/>
      <c r="DAC154" s="17"/>
      <c r="DAD154" s="17"/>
      <c r="DAE154" s="17"/>
      <c r="DAF154" s="17"/>
      <c r="DAG154" s="17"/>
      <c r="DAH154" s="17"/>
      <c r="DAI154" s="17"/>
      <c r="DAJ154" s="17"/>
      <c r="DAK154" s="17"/>
      <c r="DAL154" s="17"/>
      <c r="DAM154" s="17"/>
      <c r="DAN154" s="17"/>
      <c r="DAO154" s="17"/>
      <c r="DAP154" s="17"/>
      <c r="DAQ154" s="17"/>
      <c r="DAR154" s="17"/>
      <c r="DAS154" s="17"/>
      <c r="DAT154" s="17"/>
      <c r="DAU154" s="17"/>
      <c r="DAV154" s="17"/>
      <c r="DAW154" s="17"/>
      <c r="DAX154" s="17"/>
      <c r="DAY154" s="17"/>
      <c r="DAZ154" s="17"/>
      <c r="DBA154" s="17"/>
      <c r="DBB154" s="17"/>
      <c r="DBC154" s="17"/>
      <c r="DBD154" s="17"/>
      <c r="DBE154" s="17"/>
      <c r="DBF154" s="17"/>
      <c r="DBG154" s="17"/>
      <c r="DBH154" s="17"/>
      <c r="DBI154" s="17"/>
      <c r="DBJ154" s="17"/>
      <c r="DBK154" s="17"/>
      <c r="DBL154" s="17"/>
      <c r="DBM154" s="17"/>
      <c r="DBN154" s="17"/>
      <c r="DBO154" s="17"/>
      <c r="DBP154" s="17"/>
      <c r="DBQ154" s="17"/>
      <c r="DBR154" s="17"/>
      <c r="DBS154" s="17"/>
      <c r="DBT154" s="17"/>
      <c r="DBU154" s="17"/>
      <c r="DBV154" s="17"/>
      <c r="DBW154" s="17"/>
      <c r="DBX154" s="17"/>
      <c r="DBY154" s="17"/>
      <c r="DBZ154" s="17"/>
      <c r="DCA154" s="17"/>
      <c r="DCB154" s="17"/>
      <c r="DCC154" s="17"/>
      <c r="DCD154" s="17"/>
      <c r="DCE154" s="17"/>
      <c r="DCF154" s="17"/>
      <c r="DCG154" s="17"/>
      <c r="DCH154" s="17"/>
      <c r="DCI154" s="17"/>
      <c r="DCJ154" s="17"/>
      <c r="DCK154" s="17"/>
      <c r="DCL154" s="17"/>
      <c r="DCM154" s="17"/>
      <c r="DCN154" s="17"/>
      <c r="DCO154" s="17"/>
      <c r="DCP154" s="17"/>
      <c r="DCQ154" s="17"/>
      <c r="DCR154" s="17"/>
      <c r="DCS154" s="17"/>
      <c r="DCT154" s="17"/>
      <c r="DCU154" s="17"/>
      <c r="DCV154" s="17"/>
      <c r="DCW154" s="17"/>
      <c r="DCX154" s="17"/>
      <c r="DCY154" s="17"/>
      <c r="DCZ154" s="17"/>
      <c r="DDA154" s="17"/>
      <c r="DDB154" s="17"/>
      <c r="DDC154" s="17"/>
      <c r="DDD154" s="17"/>
      <c r="DDE154" s="17"/>
      <c r="DDF154" s="17"/>
      <c r="DDG154" s="17"/>
      <c r="DDH154" s="17"/>
      <c r="DDI154" s="17"/>
      <c r="DDJ154" s="17"/>
      <c r="DDK154" s="17"/>
      <c r="DDL154" s="17"/>
      <c r="DDM154" s="17"/>
      <c r="DDN154" s="17"/>
      <c r="DDO154" s="17"/>
      <c r="DDP154" s="17"/>
      <c r="DDQ154" s="17"/>
      <c r="DDR154" s="17"/>
      <c r="DDS154" s="17"/>
      <c r="DDT154" s="17"/>
      <c r="DDU154" s="17"/>
      <c r="DDV154" s="17"/>
      <c r="DDW154" s="17"/>
      <c r="DDX154" s="17"/>
      <c r="DDY154" s="17"/>
      <c r="DDZ154" s="17"/>
      <c r="DEA154" s="17"/>
      <c r="DEB154" s="17"/>
      <c r="DEC154" s="17"/>
      <c r="DED154" s="17"/>
      <c r="DEE154" s="17"/>
      <c r="DEF154" s="17"/>
      <c r="DEG154" s="17"/>
      <c r="DEH154" s="17"/>
      <c r="DEI154" s="17"/>
      <c r="DEJ154" s="17"/>
      <c r="DEK154" s="17"/>
      <c r="DEL154" s="17"/>
      <c r="DEM154" s="17"/>
      <c r="DEN154" s="17"/>
      <c r="DEO154" s="17"/>
      <c r="DEP154" s="17"/>
      <c r="DEQ154" s="17"/>
      <c r="DER154" s="17"/>
      <c r="DES154" s="17"/>
      <c r="DET154" s="17"/>
      <c r="DEU154" s="17"/>
      <c r="DEV154" s="17"/>
      <c r="DEW154" s="17"/>
      <c r="DEX154" s="17"/>
      <c r="DEY154" s="17"/>
      <c r="DEZ154" s="17"/>
      <c r="DFA154" s="17"/>
      <c r="DFB154" s="17"/>
      <c r="DFC154" s="17"/>
      <c r="DFD154" s="17"/>
      <c r="DFE154" s="17"/>
      <c r="DFF154" s="17"/>
      <c r="DFG154" s="17"/>
      <c r="DFH154" s="17"/>
      <c r="DFI154" s="17"/>
      <c r="DFJ154" s="17"/>
      <c r="DFK154" s="17"/>
      <c r="DFL154" s="17"/>
      <c r="DFM154" s="17"/>
      <c r="DFN154" s="17"/>
      <c r="DFO154" s="17"/>
      <c r="DFP154" s="17"/>
      <c r="DFQ154" s="17"/>
      <c r="DFR154" s="17"/>
      <c r="DFS154" s="17"/>
      <c r="DFT154" s="17"/>
      <c r="DFU154" s="17"/>
      <c r="DFV154" s="17"/>
      <c r="DFW154" s="17"/>
      <c r="DFX154" s="17"/>
      <c r="DFY154" s="17"/>
      <c r="DFZ154" s="17"/>
      <c r="DGA154" s="17"/>
      <c r="DGB154" s="17"/>
      <c r="DGC154" s="17"/>
      <c r="DGD154" s="17"/>
      <c r="DGE154" s="17"/>
      <c r="DGF154" s="17"/>
      <c r="DGG154" s="17"/>
      <c r="DGH154" s="17"/>
      <c r="DGI154" s="17"/>
      <c r="DGJ154" s="17"/>
      <c r="DGK154" s="17"/>
      <c r="DGL154" s="17"/>
      <c r="DGM154" s="17"/>
      <c r="DGN154" s="17"/>
      <c r="DGO154" s="17"/>
      <c r="DGP154" s="17"/>
      <c r="DGQ154" s="17"/>
      <c r="DGR154" s="17"/>
      <c r="DGS154" s="17"/>
      <c r="DGT154" s="17"/>
      <c r="DGU154" s="17"/>
      <c r="DGV154" s="17"/>
      <c r="DGW154" s="17"/>
      <c r="DGX154" s="17"/>
      <c r="DGY154" s="17"/>
      <c r="DGZ154" s="17"/>
      <c r="DHA154" s="17"/>
      <c r="DHB154" s="17"/>
      <c r="DHC154" s="17"/>
      <c r="DHD154" s="17"/>
      <c r="DHE154" s="17"/>
      <c r="DHF154" s="17"/>
      <c r="DHG154" s="17"/>
      <c r="DHH154" s="17"/>
      <c r="DHI154" s="17"/>
      <c r="DHJ154" s="17"/>
      <c r="DHK154" s="17"/>
      <c r="DHL154" s="17"/>
      <c r="DHM154" s="17"/>
      <c r="DHN154" s="17"/>
      <c r="DHO154" s="17"/>
      <c r="DHP154" s="17"/>
      <c r="DHQ154" s="17"/>
      <c r="DHR154" s="17"/>
      <c r="DHS154" s="17"/>
      <c r="DHT154" s="17"/>
      <c r="DHU154" s="17"/>
      <c r="DHV154" s="17"/>
      <c r="DHW154" s="17"/>
      <c r="DHX154" s="17"/>
      <c r="DHY154" s="17"/>
      <c r="DHZ154" s="17"/>
      <c r="DIA154" s="17"/>
      <c r="DIB154" s="17"/>
      <c r="DIC154" s="17"/>
      <c r="DID154" s="17"/>
      <c r="DIE154" s="17"/>
      <c r="DIF154" s="17"/>
      <c r="DIG154" s="17"/>
      <c r="DIH154" s="17"/>
      <c r="DII154" s="17"/>
      <c r="DIJ154" s="17"/>
      <c r="DIK154" s="17"/>
      <c r="DIL154" s="17"/>
      <c r="DIM154" s="17"/>
      <c r="DIN154" s="17"/>
      <c r="DIO154" s="17"/>
      <c r="DIP154" s="17"/>
      <c r="DIQ154" s="17"/>
      <c r="DIR154" s="17"/>
      <c r="DIS154" s="17"/>
      <c r="DIT154" s="17"/>
      <c r="DIU154" s="17"/>
      <c r="DIV154" s="17"/>
      <c r="DIW154" s="17"/>
      <c r="DIX154" s="17"/>
      <c r="DIY154" s="17"/>
      <c r="DIZ154" s="17"/>
      <c r="DJA154" s="17"/>
      <c r="DJB154" s="17"/>
      <c r="DJC154" s="17"/>
      <c r="DJD154" s="17"/>
      <c r="DJE154" s="17"/>
      <c r="DJF154" s="17"/>
      <c r="DJG154" s="17"/>
      <c r="DJH154" s="17"/>
      <c r="DJI154" s="17"/>
      <c r="DJJ154" s="17"/>
      <c r="DJK154" s="17"/>
      <c r="DJL154" s="17"/>
      <c r="DJM154" s="17"/>
      <c r="DJN154" s="17"/>
      <c r="DJO154" s="17"/>
      <c r="DJP154" s="17"/>
      <c r="DJQ154" s="17"/>
      <c r="DJR154" s="17"/>
      <c r="DJS154" s="17"/>
      <c r="DJT154" s="17"/>
      <c r="DJU154" s="17"/>
      <c r="DJV154" s="17"/>
      <c r="DJW154" s="17"/>
      <c r="DJX154" s="17"/>
      <c r="DJY154" s="17"/>
      <c r="DJZ154" s="17"/>
      <c r="DKA154" s="17"/>
      <c r="DKB154" s="17"/>
      <c r="DKC154" s="17"/>
      <c r="DKD154" s="17"/>
      <c r="DKE154" s="17"/>
      <c r="DKF154" s="17"/>
      <c r="DKG154" s="17"/>
      <c r="DKH154" s="17"/>
      <c r="DKI154" s="17"/>
      <c r="DKJ154" s="17"/>
      <c r="DKK154" s="17"/>
      <c r="DKL154" s="17"/>
      <c r="DKM154" s="17"/>
      <c r="DKN154" s="17"/>
      <c r="DKO154" s="17"/>
      <c r="DKP154" s="17"/>
      <c r="DKQ154" s="17"/>
      <c r="DKR154" s="17"/>
      <c r="DKS154" s="17"/>
      <c r="DKT154" s="17"/>
      <c r="DKU154" s="17"/>
      <c r="DKV154" s="17"/>
      <c r="DKW154" s="17"/>
      <c r="DKX154" s="17"/>
      <c r="DKY154" s="17"/>
      <c r="DKZ154" s="17"/>
      <c r="DLA154" s="17"/>
      <c r="DLB154" s="17"/>
      <c r="DLC154" s="17"/>
      <c r="DLD154" s="17"/>
      <c r="DLE154" s="17"/>
      <c r="DLF154" s="17"/>
      <c r="DLG154" s="17"/>
      <c r="DLH154" s="17"/>
      <c r="DLI154" s="17"/>
      <c r="DLJ154" s="17"/>
      <c r="DLK154" s="17"/>
      <c r="DLL154" s="17"/>
      <c r="DLM154" s="17"/>
      <c r="DLN154" s="17"/>
      <c r="DLO154" s="17"/>
      <c r="DLP154" s="17"/>
      <c r="DLQ154" s="17"/>
      <c r="DLR154" s="17"/>
      <c r="DLS154" s="17"/>
      <c r="DLT154" s="17"/>
      <c r="DLU154" s="17"/>
      <c r="DLV154" s="17"/>
      <c r="DLW154" s="17"/>
      <c r="DLX154" s="17"/>
      <c r="DLY154" s="17"/>
      <c r="DLZ154" s="17"/>
      <c r="DMA154" s="17"/>
      <c r="DMB154" s="17"/>
      <c r="DMC154" s="17"/>
      <c r="DMD154" s="17"/>
      <c r="DME154" s="17"/>
      <c r="DMF154" s="17"/>
      <c r="DMG154" s="17"/>
      <c r="DMH154" s="17"/>
      <c r="DMI154" s="17"/>
      <c r="DMJ154" s="17"/>
      <c r="DMK154" s="17"/>
      <c r="DML154" s="17"/>
      <c r="DMM154" s="17"/>
      <c r="DMN154" s="17"/>
      <c r="DMO154" s="17"/>
      <c r="DMP154" s="17"/>
      <c r="DMQ154" s="17"/>
      <c r="DMR154" s="17"/>
      <c r="DMS154" s="17"/>
      <c r="DMT154" s="17"/>
      <c r="DMU154" s="17"/>
      <c r="DMV154" s="17"/>
      <c r="DMW154" s="17"/>
      <c r="DMX154" s="17"/>
      <c r="DMY154" s="17"/>
      <c r="DMZ154" s="17"/>
      <c r="DNA154" s="17"/>
      <c r="DNB154" s="17"/>
      <c r="DNC154" s="17"/>
      <c r="DND154" s="17"/>
      <c r="DNE154" s="17"/>
      <c r="DNF154" s="17"/>
      <c r="DNG154" s="17"/>
      <c r="DNH154" s="17"/>
      <c r="DNI154" s="17"/>
      <c r="DNJ154" s="17"/>
      <c r="DNK154" s="17"/>
      <c r="DNL154" s="17"/>
      <c r="DNM154" s="17"/>
      <c r="DNN154" s="17"/>
      <c r="DNO154" s="17"/>
      <c r="DNP154" s="17"/>
      <c r="DNQ154" s="17"/>
      <c r="DNR154" s="17"/>
      <c r="DNS154" s="17"/>
      <c r="DNT154" s="17"/>
      <c r="DNU154" s="17"/>
      <c r="DNV154" s="17"/>
      <c r="DNW154" s="17"/>
      <c r="DNX154" s="17"/>
      <c r="DNY154" s="17"/>
      <c r="DNZ154" s="17"/>
      <c r="DOA154" s="17"/>
      <c r="DOB154" s="17"/>
      <c r="DOC154" s="17"/>
      <c r="DOD154" s="17"/>
      <c r="DOE154" s="17"/>
      <c r="DOF154" s="17"/>
      <c r="DOG154" s="17"/>
      <c r="DOH154" s="17"/>
      <c r="DOI154" s="17"/>
      <c r="DOJ154" s="17"/>
      <c r="DOK154" s="17"/>
      <c r="DOL154" s="17"/>
      <c r="DOM154" s="17"/>
      <c r="DON154" s="17"/>
      <c r="DOO154" s="17"/>
      <c r="DOP154" s="17"/>
      <c r="DOQ154" s="17"/>
      <c r="DOR154" s="17"/>
      <c r="DOS154" s="17"/>
      <c r="DOT154" s="17"/>
      <c r="DOU154" s="17"/>
      <c r="DOV154" s="17"/>
      <c r="DOW154" s="17"/>
      <c r="DOX154" s="17"/>
      <c r="DOY154" s="17"/>
      <c r="DOZ154" s="17"/>
      <c r="DPA154" s="17"/>
      <c r="DPB154" s="17"/>
      <c r="DPC154" s="17"/>
      <c r="DPD154" s="17"/>
      <c r="DPE154" s="17"/>
      <c r="DPF154" s="17"/>
      <c r="DPG154" s="17"/>
      <c r="DPH154" s="17"/>
      <c r="DPI154" s="17"/>
      <c r="DPJ154" s="17"/>
      <c r="DPK154" s="17"/>
      <c r="DPL154" s="17"/>
      <c r="DPM154" s="17"/>
      <c r="DPN154" s="17"/>
      <c r="DPO154" s="17"/>
      <c r="DPP154" s="17"/>
      <c r="DPQ154" s="17"/>
      <c r="DPR154" s="17"/>
      <c r="DPS154" s="17"/>
      <c r="DPT154" s="17"/>
      <c r="DPU154" s="17"/>
      <c r="DPV154" s="17"/>
      <c r="DPW154" s="17"/>
      <c r="DPX154" s="17"/>
      <c r="DPY154" s="17"/>
      <c r="DPZ154" s="17"/>
      <c r="DQA154" s="17"/>
      <c r="DQB154" s="17"/>
      <c r="DQC154" s="17"/>
      <c r="DQD154" s="17"/>
      <c r="DQE154" s="17"/>
      <c r="DQF154" s="17"/>
      <c r="DQG154" s="17"/>
      <c r="DQH154" s="17"/>
      <c r="DQI154" s="17"/>
      <c r="DQJ154" s="17"/>
      <c r="DQK154" s="17"/>
      <c r="DQL154" s="17"/>
      <c r="DQM154" s="17"/>
      <c r="DQN154" s="17"/>
      <c r="DQO154" s="17"/>
      <c r="DQP154" s="17"/>
      <c r="DQQ154" s="17"/>
      <c r="DQR154" s="17"/>
      <c r="DQS154" s="17"/>
      <c r="DQT154" s="17"/>
      <c r="DQU154" s="17"/>
      <c r="DQV154" s="17"/>
      <c r="DQW154" s="17"/>
      <c r="DQX154" s="17"/>
      <c r="DQY154" s="17"/>
      <c r="DQZ154" s="17"/>
      <c r="DRA154" s="17"/>
      <c r="DRB154" s="17"/>
      <c r="DRC154" s="17"/>
      <c r="DRD154" s="17"/>
      <c r="DRE154" s="17"/>
      <c r="DRF154" s="17"/>
      <c r="DRG154" s="17"/>
      <c r="DRH154" s="17"/>
      <c r="DRI154" s="17"/>
      <c r="DRJ154" s="17"/>
      <c r="DRK154" s="17"/>
      <c r="DRL154" s="17"/>
      <c r="DRM154" s="17"/>
      <c r="DRN154" s="17"/>
      <c r="DRO154" s="17"/>
      <c r="DRP154" s="17"/>
      <c r="DRQ154" s="17"/>
      <c r="DRR154" s="17"/>
      <c r="DRS154" s="17"/>
      <c r="DRT154" s="17"/>
      <c r="DRU154" s="17"/>
      <c r="DRV154" s="17"/>
      <c r="DRW154" s="17"/>
      <c r="DRX154" s="17"/>
      <c r="DRY154" s="17"/>
      <c r="DRZ154" s="17"/>
      <c r="DSA154" s="17"/>
      <c r="DSB154" s="17"/>
      <c r="DSC154" s="17"/>
      <c r="DSD154" s="17"/>
      <c r="DSE154" s="17"/>
      <c r="DSF154" s="17"/>
      <c r="DSG154" s="17"/>
      <c r="DSH154" s="17"/>
      <c r="DSI154" s="17"/>
      <c r="DSJ154" s="17"/>
      <c r="DSK154" s="17"/>
      <c r="DSL154" s="17"/>
      <c r="DSM154" s="17"/>
      <c r="DSN154" s="17"/>
      <c r="DSO154" s="17"/>
      <c r="DSP154" s="17"/>
      <c r="DSQ154" s="17"/>
      <c r="DSR154" s="17"/>
      <c r="DSS154" s="17"/>
      <c r="DST154" s="17"/>
      <c r="DSU154" s="17"/>
      <c r="DSV154" s="17"/>
      <c r="DSW154" s="17"/>
      <c r="DSX154" s="17"/>
      <c r="DSY154" s="17"/>
      <c r="DSZ154" s="17"/>
      <c r="DTA154" s="17"/>
      <c r="DTB154" s="17"/>
      <c r="DTC154" s="17"/>
      <c r="DTD154" s="17"/>
      <c r="DTE154" s="17"/>
      <c r="DTF154" s="17"/>
      <c r="DTG154" s="17"/>
      <c r="DTH154" s="17"/>
      <c r="DTI154" s="17"/>
      <c r="DTJ154" s="17"/>
      <c r="DTK154" s="17"/>
      <c r="DTL154" s="17"/>
      <c r="DTM154" s="17"/>
      <c r="DTN154" s="17"/>
      <c r="DTO154" s="17"/>
      <c r="DTP154" s="17"/>
      <c r="DTQ154" s="17"/>
      <c r="DTR154" s="17"/>
      <c r="DTS154" s="17"/>
      <c r="DTT154" s="17"/>
      <c r="DTU154" s="17"/>
      <c r="DTV154" s="17"/>
      <c r="DTW154" s="17"/>
      <c r="DTX154" s="17"/>
      <c r="DTY154" s="17"/>
      <c r="DTZ154" s="17"/>
      <c r="DUA154" s="17"/>
      <c r="DUB154" s="17"/>
      <c r="DUC154" s="17"/>
      <c r="DUD154" s="17"/>
      <c r="DUE154" s="17"/>
      <c r="DUF154" s="17"/>
      <c r="DUG154" s="17"/>
      <c r="DUH154" s="17"/>
      <c r="DUI154" s="17"/>
      <c r="DUJ154" s="17"/>
      <c r="DUK154" s="17"/>
      <c r="DUL154" s="17"/>
      <c r="DUM154" s="17"/>
      <c r="DUN154" s="17"/>
      <c r="DUO154" s="17"/>
      <c r="DUP154" s="17"/>
      <c r="DUQ154" s="17"/>
      <c r="DUR154" s="17"/>
      <c r="DUS154" s="17"/>
      <c r="DUT154" s="17"/>
      <c r="DUU154" s="17"/>
      <c r="DUV154" s="17"/>
      <c r="DUW154" s="17"/>
      <c r="DUX154" s="17"/>
      <c r="DUY154" s="17"/>
      <c r="DUZ154" s="17"/>
      <c r="DVA154" s="17"/>
      <c r="DVB154" s="17"/>
      <c r="DVC154" s="17"/>
      <c r="DVD154" s="17"/>
      <c r="DVE154" s="17"/>
      <c r="DVF154" s="17"/>
      <c r="DVG154" s="17"/>
      <c r="DVH154" s="17"/>
      <c r="DVI154" s="17"/>
      <c r="DVJ154" s="17"/>
      <c r="DVK154" s="17"/>
      <c r="DVL154" s="17"/>
      <c r="DVM154" s="17"/>
      <c r="DVN154" s="17"/>
      <c r="DVO154" s="17"/>
      <c r="DVP154" s="17"/>
      <c r="DVQ154" s="17"/>
      <c r="DVR154" s="17"/>
      <c r="DVS154" s="17"/>
      <c r="DVT154" s="17"/>
      <c r="DVU154" s="17"/>
      <c r="DVV154" s="17"/>
      <c r="DVW154" s="17"/>
      <c r="DVX154" s="17"/>
      <c r="DVY154" s="17"/>
      <c r="DVZ154" s="17"/>
      <c r="DWA154" s="17"/>
      <c r="DWB154" s="17"/>
      <c r="DWC154" s="17"/>
      <c r="DWD154" s="17"/>
      <c r="DWE154" s="17"/>
      <c r="DWF154" s="17"/>
      <c r="DWG154" s="17"/>
      <c r="DWH154" s="17"/>
      <c r="DWI154" s="17"/>
      <c r="DWJ154" s="17"/>
      <c r="DWK154" s="17"/>
      <c r="DWL154" s="17"/>
      <c r="DWM154" s="17"/>
      <c r="DWN154" s="17"/>
      <c r="DWO154" s="17"/>
      <c r="DWP154" s="17"/>
      <c r="DWQ154" s="17"/>
      <c r="DWR154" s="17"/>
      <c r="DWS154" s="17"/>
      <c r="DWT154" s="17"/>
      <c r="DWU154" s="17"/>
      <c r="DWV154" s="17"/>
      <c r="DWW154" s="17"/>
      <c r="DWX154" s="17"/>
      <c r="DWY154" s="17"/>
      <c r="DWZ154" s="17"/>
      <c r="DXA154" s="17"/>
      <c r="DXB154" s="17"/>
      <c r="DXC154" s="17"/>
      <c r="DXD154" s="17"/>
      <c r="DXE154" s="17"/>
      <c r="DXF154" s="17"/>
      <c r="DXG154" s="17"/>
      <c r="DXH154" s="17"/>
      <c r="DXI154" s="17"/>
      <c r="DXJ154" s="17"/>
      <c r="DXK154" s="17"/>
      <c r="DXL154" s="17"/>
      <c r="DXM154" s="17"/>
      <c r="DXN154" s="17"/>
      <c r="DXO154" s="17"/>
      <c r="DXP154" s="17"/>
      <c r="DXQ154" s="17"/>
      <c r="DXR154" s="17"/>
      <c r="DXS154" s="17"/>
      <c r="DXT154" s="17"/>
      <c r="DXU154" s="17"/>
      <c r="DXV154" s="17"/>
      <c r="DXW154" s="17"/>
      <c r="DXX154" s="17"/>
      <c r="DXY154" s="17"/>
      <c r="DXZ154" s="17"/>
      <c r="DYA154" s="17"/>
      <c r="DYB154" s="17"/>
      <c r="DYC154" s="17"/>
      <c r="DYD154" s="17"/>
      <c r="DYE154" s="17"/>
      <c r="DYF154" s="17"/>
      <c r="DYG154" s="17"/>
      <c r="DYH154" s="17"/>
      <c r="DYI154" s="17"/>
      <c r="DYJ154" s="17"/>
      <c r="DYK154" s="17"/>
      <c r="DYL154" s="17"/>
      <c r="DYM154" s="17"/>
      <c r="DYN154" s="17"/>
      <c r="DYO154" s="17"/>
      <c r="DYP154" s="17"/>
      <c r="DYQ154" s="17"/>
      <c r="DYR154" s="17"/>
      <c r="DYS154" s="17"/>
      <c r="DYT154" s="17"/>
      <c r="DYU154" s="17"/>
      <c r="DYV154" s="17"/>
      <c r="DYW154" s="17"/>
      <c r="DYX154" s="17"/>
      <c r="DYY154" s="17"/>
      <c r="DYZ154" s="17"/>
      <c r="DZA154" s="17"/>
      <c r="DZB154" s="17"/>
      <c r="DZC154" s="17"/>
      <c r="DZD154" s="17"/>
      <c r="DZE154" s="17"/>
      <c r="DZF154" s="17"/>
      <c r="DZG154" s="17"/>
      <c r="DZH154" s="17"/>
      <c r="DZI154" s="17"/>
      <c r="DZJ154" s="17"/>
      <c r="DZK154" s="17"/>
      <c r="DZL154" s="17"/>
      <c r="DZM154" s="17"/>
      <c r="DZN154" s="17"/>
      <c r="DZO154" s="17"/>
      <c r="DZP154" s="17"/>
      <c r="DZQ154" s="17"/>
      <c r="DZR154" s="17"/>
      <c r="DZS154" s="17"/>
      <c r="DZT154" s="17"/>
      <c r="DZU154" s="17"/>
      <c r="DZV154" s="17"/>
      <c r="DZW154" s="17"/>
      <c r="DZX154" s="17"/>
      <c r="DZY154" s="17"/>
      <c r="DZZ154" s="17"/>
      <c r="EAA154" s="17"/>
      <c r="EAB154" s="17"/>
      <c r="EAC154" s="17"/>
      <c r="EAD154" s="17"/>
      <c r="EAE154" s="17"/>
      <c r="EAF154" s="17"/>
      <c r="EAG154" s="17"/>
      <c r="EAH154" s="17"/>
      <c r="EAI154" s="17"/>
      <c r="EAJ154" s="17"/>
      <c r="EAK154" s="17"/>
      <c r="EAL154" s="17"/>
      <c r="EAM154" s="17"/>
      <c r="EAN154" s="17"/>
      <c r="EAO154" s="17"/>
      <c r="EAP154" s="17"/>
      <c r="EAQ154" s="17"/>
      <c r="EAR154" s="17"/>
      <c r="EAS154" s="17"/>
      <c r="EAT154" s="17"/>
      <c r="EAU154" s="17"/>
      <c r="EAV154" s="17"/>
      <c r="EAW154" s="17"/>
      <c r="EAX154" s="17"/>
      <c r="EAY154" s="17"/>
      <c r="EAZ154" s="17"/>
      <c r="EBA154" s="17"/>
      <c r="EBB154" s="17"/>
      <c r="EBC154" s="17"/>
      <c r="EBD154" s="17"/>
      <c r="EBE154" s="17"/>
      <c r="EBF154" s="17"/>
      <c r="EBG154" s="17"/>
      <c r="EBH154" s="17"/>
      <c r="EBI154" s="17"/>
      <c r="EBJ154" s="17"/>
      <c r="EBK154" s="17"/>
      <c r="EBL154" s="17"/>
      <c r="EBM154" s="17"/>
      <c r="EBN154" s="17"/>
      <c r="EBO154" s="17"/>
      <c r="EBP154" s="17"/>
      <c r="EBQ154" s="17"/>
      <c r="EBR154" s="17"/>
      <c r="EBS154" s="17"/>
      <c r="EBT154" s="17"/>
      <c r="EBU154" s="17"/>
      <c r="EBV154" s="17"/>
      <c r="EBW154" s="17"/>
      <c r="EBX154" s="17"/>
      <c r="EBY154" s="17"/>
      <c r="EBZ154" s="17"/>
      <c r="ECA154" s="17"/>
      <c r="ECB154" s="17"/>
      <c r="ECC154" s="17"/>
      <c r="ECD154" s="17"/>
      <c r="ECE154" s="17"/>
      <c r="ECF154" s="17"/>
      <c r="ECG154" s="17"/>
      <c r="ECH154" s="17"/>
      <c r="ECI154" s="17"/>
      <c r="ECJ154" s="17"/>
      <c r="ECK154" s="17"/>
      <c r="ECL154" s="17"/>
      <c r="ECM154" s="17"/>
      <c r="ECN154" s="17"/>
      <c r="ECO154" s="17"/>
      <c r="ECP154" s="17"/>
      <c r="ECQ154" s="17"/>
      <c r="ECR154" s="17"/>
      <c r="ECS154" s="17"/>
      <c r="ECT154" s="17"/>
      <c r="ECU154" s="17"/>
      <c r="ECV154" s="17"/>
      <c r="ECW154" s="17"/>
      <c r="ECX154" s="17"/>
      <c r="ECY154" s="17"/>
      <c r="ECZ154" s="17"/>
      <c r="EDA154" s="17"/>
      <c r="EDB154" s="17"/>
      <c r="EDC154" s="17"/>
      <c r="EDD154" s="17"/>
      <c r="EDE154" s="17"/>
      <c r="EDF154" s="17"/>
      <c r="EDG154" s="17"/>
      <c r="EDH154" s="17"/>
      <c r="EDI154" s="17"/>
      <c r="EDJ154" s="17"/>
      <c r="EDK154" s="17"/>
      <c r="EDL154" s="17"/>
      <c r="EDM154" s="17"/>
      <c r="EDN154" s="17"/>
      <c r="EDO154" s="17"/>
      <c r="EDP154" s="17"/>
      <c r="EDQ154" s="17"/>
      <c r="EDR154" s="17"/>
      <c r="EDS154" s="17"/>
      <c r="EDT154" s="17"/>
      <c r="EDU154" s="17"/>
      <c r="EDV154" s="17"/>
      <c r="EDW154" s="17"/>
      <c r="EDX154" s="17"/>
      <c r="EDY154" s="17"/>
      <c r="EDZ154" s="17"/>
      <c r="EEA154" s="17"/>
      <c r="EEB154" s="17"/>
      <c r="EEC154" s="17"/>
      <c r="EED154" s="17"/>
      <c r="EEE154" s="17"/>
      <c r="EEF154" s="17"/>
      <c r="EEG154" s="17"/>
      <c r="EEH154" s="17"/>
      <c r="EEI154" s="17"/>
      <c r="EEJ154" s="17"/>
      <c r="EEK154" s="17"/>
      <c r="EEL154" s="17"/>
      <c r="EEM154" s="17"/>
      <c r="EEN154" s="17"/>
      <c r="EEO154" s="17"/>
      <c r="EEP154" s="17"/>
      <c r="EEQ154" s="17"/>
      <c r="EER154" s="17"/>
      <c r="EES154" s="17"/>
      <c r="EET154" s="17"/>
      <c r="EEU154" s="17"/>
      <c r="EEV154" s="17"/>
      <c r="EEW154" s="17"/>
      <c r="EEX154" s="17"/>
      <c r="EEY154" s="17"/>
      <c r="EEZ154" s="17"/>
      <c r="EFA154" s="17"/>
      <c r="EFB154" s="17"/>
      <c r="EFC154" s="17"/>
      <c r="EFD154" s="17"/>
      <c r="EFE154" s="17"/>
      <c r="EFF154" s="17"/>
      <c r="EFG154" s="17"/>
      <c r="EFH154" s="17"/>
      <c r="EFI154" s="17"/>
      <c r="EFJ154" s="17"/>
      <c r="EFK154" s="17"/>
      <c r="EFL154" s="17"/>
      <c r="EFM154" s="17"/>
      <c r="EFN154" s="17"/>
      <c r="EFO154" s="17"/>
      <c r="EFP154" s="17"/>
      <c r="EFQ154" s="17"/>
      <c r="EFR154" s="17"/>
      <c r="EFS154" s="17"/>
      <c r="EFT154" s="17"/>
      <c r="EFU154" s="17"/>
      <c r="EFV154" s="17"/>
      <c r="EFW154" s="17"/>
      <c r="EFX154" s="17"/>
      <c r="EFY154" s="17"/>
      <c r="EFZ154" s="17"/>
      <c r="EGA154" s="17"/>
      <c r="EGB154" s="17"/>
      <c r="EGC154" s="17"/>
      <c r="EGD154" s="17"/>
      <c r="EGE154" s="17"/>
      <c r="EGF154" s="17"/>
      <c r="EGG154" s="17"/>
      <c r="EGH154" s="17"/>
      <c r="EGI154" s="17"/>
      <c r="EGJ154" s="17"/>
      <c r="EGK154" s="17"/>
      <c r="EGL154" s="17"/>
      <c r="EGM154" s="17"/>
      <c r="EGN154" s="17"/>
      <c r="EGO154" s="17"/>
      <c r="EGP154" s="17"/>
      <c r="EGQ154" s="17"/>
      <c r="EGR154" s="17"/>
      <c r="EGS154" s="17"/>
      <c r="EGT154" s="17"/>
      <c r="EGU154" s="17"/>
      <c r="EGV154" s="17"/>
      <c r="EGW154" s="17"/>
      <c r="EGX154" s="17"/>
      <c r="EGY154" s="17"/>
      <c r="EGZ154" s="17"/>
      <c r="EHA154" s="17"/>
      <c r="EHB154" s="17"/>
      <c r="EHC154" s="17"/>
      <c r="EHD154" s="17"/>
      <c r="EHE154" s="17"/>
      <c r="EHF154" s="17"/>
      <c r="EHG154" s="17"/>
      <c r="EHH154" s="17"/>
      <c r="EHI154" s="17"/>
      <c r="EHJ154" s="17"/>
      <c r="EHK154" s="17"/>
      <c r="EHL154" s="17"/>
      <c r="EHM154" s="17"/>
      <c r="EHN154" s="17"/>
      <c r="EHO154" s="17"/>
      <c r="EHP154" s="17"/>
      <c r="EHQ154" s="17"/>
      <c r="EHR154" s="17"/>
      <c r="EHS154" s="17"/>
      <c r="EHT154" s="17"/>
      <c r="EHU154" s="17"/>
      <c r="EHV154" s="17"/>
      <c r="EHW154" s="17"/>
      <c r="EHX154" s="17"/>
      <c r="EHY154" s="17"/>
      <c r="EHZ154" s="17"/>
      <c r="EIA154" s="17"/>
      <c r="EIB154" s="17"/>
      <c r="EIC154" s="17"/>
      <c r="EID154" s="17"/>
      <c r="EIE154" s="17"/>
      <c r="EIF154" s="17"/>
      <c r="EIG154" s="17"/>
      <c r="EIH154" s="17"/>
      <c r="EII154" s="17"/>
      <c r="EIJ154" s="17"/>
      <c r="EIK154" s="17"/>
      <c r="EIL154" s="17"/>
      <c r="EIM154" s="17"/>
      <c r="EIN154" s="17"/>
      <c r="EIO154" s="17"/>
      <c r="EIP154" s="17"/>
      <c r="EIQ154" s="17"/>
      <c r="EIR154" s="17"/>
      <c r="EIS154" s="17"/>
      <c r="EIT154" s="17"/>
      <c r="EIU154" s="17"/>
      <c r="EIV154" s="17"/>
      <c r="EIW154" s="17"/>
      <c r="EIX154" s="17"/>
      <c r="EIY154" s="17"/>
      <c r="EIZ154" s="17"/>
      <c r="EJA154" s="17"/>
      <c r="EJB154" s="17"/>
      <c r="EJC154" s="17"/>
      <c r="EJD154" s="17"/>
      <c r="EJE154" s="17"/>
      <c r="EJF154" s="17"/>
      <c r="EJG154" s="17"/>
      <c r="EJH154" s="17"/>
      <c r="EJI154" s="17"/>
      <c r="EJJ154" s="17"/>
      <c r="EJK154" s="17"/>
      <c r="EJL154" s="17"/>
      <c r="EJM154" s="17"/>
      <c r="EJN154" s="17"/>
      <c r="EJO154" s="17"/>
      <c r="EJP154" s="17"/>
      <c r="EJQ154" s="17"/>
      <c r="EJR154" s="17"/>
      <c r="EJS154" s="17"/>
      <c r="EJT154" s="17"/>
      <c r="EJU154" s="17"/>
      <c r="EJV154" s="17"/>
      <c r="EJW154" s="17"/>
      <c r="EJX154" s="17"/>
      <c r="EJY154" s="17"/>
      <c r="EJZ154" s="17"/>
      <c r="EKA154" s="17"/>
      <c r="EKB154" s="17"/>
      <c r="EKC154" s="17"/>
      <c r="EKD154" s="17"/>
      <c r="EKE154" s="17"/>
      <c r="EKF154" s="17"/>
      <c r="EKG154" s="17"/>
      <c r="EKH154" s="17"/>
      <c r="EKI154" s="17"/>
      <c r="EKJ154" s="17"/>
      <c r="EKK154" s="17"/>
      <c r="EKL154" s="17"/>
      <c r="EKM154" s="17"/>
      <c r="EKN154" s="17"/>
      <c r="EKO154" s="17"/>
      <c r="EKP154" s="17"/>
      <c r="EKQ154" s="17"/>
      <c r="EKR154" s="17"/>
      <c r="EKS154" s="17"/>
      <c r="EKT154" s="17"/>
      <c r="EKU154" s="17"/>
      <c r="EKV154" s="17"/>
      <c r="EKW154" s="17"/>
      <c r="EKX154" s="17"/>
      <c r="EKY154" s="17"/>
      <c r="EKZ154" s="17"/>
      <c r="ELA154" s="17"/>
      <c r="ELB154" s="17"/>
      <c r="ELC154" s="17"/>
      <c r="ELD154" s="17"/>
      <c r="ELE154" s="17"/>
      <c r="ELF154" s="17"/>
      <c r="ELG154" s="17"/>
      <c r="ELH154" s="17"/>
      <c r="ELI154" s="17"/>
      <c r="ELJ154" s="17"/>
      <c r="ELK154" s="17"/>
      <c r="ELL154" s="17"/>
      <c r="ELM154" s="17"/>
      <c r="ELN154" s="17"/>
      <c r="ELO154" s="17"/>
      <c r="ELP154" s="17"/>
      <c r="ELQ154" s="17"/>
      <c r="ELR154" s="17"/>
      <c r="ELS154" s="17"/>
      <c r="ELT154" s="17"/>
      <c r="ELU154" s="17"/>
      <c r="ELV154" s="17"/>
      <c r="ELW154" s="17"/>
      <c r="ELX154" s="17"/>
      <c r="ELY154" s="17"/>
      <c r="ELZ154" s="17"/>
      <c r="EMA154" s="17"/>
      <c r="EMB154" s="17"/>
      <c r="EMC154" s="17"/>
      <c r="EMD154" s="17"/>
      <c r="EME154" s="17"/>
      <c r="EMF154" s="17"/>
      <c r="EMG154" s="17"/>
      <c r="EMH154" s="17"/>
      <c r="EMI154" s="17"/>
      <c r="EMJ154" s="17"/>
      <c r="EMK154" s="17"/>
      <c r="EML154" s="17"/>
      <c r="EMM154" s="17"/>
      <c r="EMN154" s="17"/>
      <c r="EMO154" s="17"/>
      <c r="EMP154" s="17"/>
      <c r="EMQ154" s="17"/>
      <c r="EMR154" s="17"/>
      <c r="EMS154" s="17"/>
      <c r="EMT154" s="17"/>
      <c r="EMU154" s="17"/>
      <c r="EMV154" s="17"/>
      <c r="EMW154" s="17"/>
      <c r="EMX154" s="17"/>
      <c r="EMY154" s="17"/>
      <c r="EMZ154" s="17"/>
      <c r="ENA154" s="17"/>
      <c r="ENB154" s="17"/>
      <c r="ENC154" s="17"/>
      <c r="END154" s="17"/>
      <c r="ENE154" s="17"/>
      <c r="ENF154" s="17"/>
      <c r="ENG154" s="17"/>
      <c r="ENH154" s="17"/>
      <c r="ENI154" s="17"/>
      <c r="ENJ154" s="17"/>
      <c r="ENK154" s="17"/>
      <c r="ENL154" s="17"/>
      <c r="ENM154" s="17"/>
      <c r="ENN154" s="17"/>
      <c r="ENO154" s="17"/>
      <c r="ENP154" s="17"/>
      <c r="ENQ154" s="17"/>
      <c r="ENR154" s="17"/>
      <c r="ENS154" s="17"/>
      <c r="ENT154" s="17"/>
      <c r="ENU154" s="17"/>
      <c r="ENV154" s="17"/>
      <c r="ENW154" s="17"/>
      <c r="ENX154" s="17"/>
      <c r="ENY154" s="17"/>
      <c r="ENZ154" s="17"/>
      <c r="EOA154" s="17"/>
      <c r="EOB154" s="17"/>
      <c r="EOC154" s="17"/>
      <c r="EOD154" s="17"/>
      <c r="EOE154" s="17"/>
      <c r="EOF154" s="17"/>
      <c r="EOG154" s="17"/>
      <c r="EOH154" s="17"/>
      <c r="EOI154" s="17"/>
      <c r="EOJ154" s="17"/>
      <c r="EOK154" s="17"/>
      <c r="EOL154" s="17"/>
      <c r="EOM154" s="17"/>
      <c r="EON154" s="17"/>
      <c r="EOO154" s="17"/>
      <c r="EOP154" s="17"/>
      <c r="EOQ154" s="17"/>
      <c r="EOR154" s="17"/>
      <c r="EOS154" s="17"/>
      <c r="EOT154" s="17"/>
      <c r="EOU154" s="17"/>
      <c r="EOV154" s="17"/>
      <c r="EOW154" s="17"/>
      <c r="EOX154" s="17"/>
      <c r="EOY154" s="17"/>
      <c r="EOZ154" s="17"/>
      <c r="EPA154" s="17"/>
      <c r="EPB154" s="17"/>
      <c r="EPC154" s="17"/>
      <c r="EPD154" s="17"/>
      <c r="EPE154" s="17"/>
      <c r="EPF154" s="17"/>
      <c r="EPG154" s="17"/>
      <c r="EPH154" s="17"/>
      <c r="EPI154" s="17"/>
      <c r="EPJ154" s="17"/>
      <c r="EPK154" s="17"/>
      <c r="EPL154" s="17"/>
      <c r="EPM154" s="17"/>
      <c r="EPN154" s="17"/>
      <c r="EPO154" s="17"/>
      <c r="EPP154" s="17"/>
      <c r="EPQ154" s="17"/>
      <c r="EPR154" s="17"/>
      <c r="EPS154" s="17"/>
      <c r="EPT154" s="17"/>
      <c r="EPU154" s="17"/>
      <c r="EPV154" s="17"/>
      <c r="EPW154" s="17"/>
      <c r="EPX154" s="17"/>
      <c r="EPY154" s="17"/>
      <c r="EPZ154" s="17"/>
      <c r="EQA154" s="17"/>
      <c r="EQB154" s="17"/>
      <c r="EQC154" s="17"/>
      <c r="EQD154" s="17"/>
      <c r="EQE154" s="17"/>
      <c r="EQF154" s="17"/>
      <c r="EQG154" s="17"/>
      <c r="EQH154" s="17"/>
      <c r="EQI154" s="17"/>
      <c r="EQJ154" s="17"/>
      <c r="EQK154" s="17"/>
      <c r="EQL154" s="17"/>
      <c r="EQM154" s="17"/>
      <c r="EQN154" s="17"/>
      <c r="EQO154" s="17"/>
      <c r="EQP154" s="17"/>
      <c r="EQQ154" s="17"/>
      <c r="EQR154" s="17"/>
      <c r="EQS154" s="17"/>
      <c r="EQT154" s="17"/>
      <c r="EQU154" s="17"/>
      <c r="EQV154" s="17"/>
      <c r="EQW154" s="17"/>
      <c r="EQX154" s="17"/>
      <c r="EQY154" s="17"/>
      <c r="EQZ154" s="17"/>
      <c r="ERA154" s="17"/>
      <c r="ERB154" s="17"/>
      <c r="ERC154" s="17"/>
      <c r="ERD154" s="17"/>
      <c r="ERE154" s="17"/>
      <c r="ERF154" s="17"/>
      <c r="ERG154" s="17"/>
      <c r="ERH154" s="17"/>
      <c r="ERI154" s="17"/>
      <c r="ERJ154" s="17"/>
      <c r="ERK154" s="17"/>
      <c r="ERL154" s="17"/>
      <c r="ERM154" s="17"/>
      <c r="ERN154" s="17"/>
      <c r="ERO154" s="17"/>
      <c r="ERP154" s="17"/>
      <c r="ERQ154" s="17"/>
      <c r="ERR154" s="17"/>
      <c r="ERS154" s="17"/>
      <c r="ERT154" s="17"/>
      <c r="ERU154" s="17"/>
      <c r="ERV154" s="17"/>
      <c r="ERW154" s="17"/>
      <c r="ERX154" s="17"/>
      <c r="ERY154" s="17"/>
      <c r="ERZ154" s="17"/>
      <c r="ESA154" s="17"/>
      <c r="ESB154" s="17"/>
      <c r="ESC154" s="17"/>
      <c r="ESD154" s="17"/>
      <c r="ESE154" s="17"/>
      <c r="ESF154" s="17"/>
      <c r="ESG154" s="17"/>
      <c r="ESH154" s="17"/>
      <c r="ESI154" s="17"/>
      <c r="ESJ154" s="17"/>
      <c r="ESK154" s="17"/>
      <c r="ESL154" s="17"/>
      <c r="ESM154" s="17"/>
      <c r="ESN154" s="17"/>
      <c r="ESO154" s="17"/>
      <c r="ESP154" s="17"/>
      <c r="ESQ154" s="17"/>
      <c r="ESR154" s="17"/>
      <c r="ESS154" s="17"/>
      <c r="EST154" s="17"/>
      <c r="ESU154" s="17"/>
      <c r="ESV154" s="17"/>
      <c r="ESW154" s="17"/>
      <c r="ESX154" s="17"/>
      <c r="ESY154" s="17"/>
      <c r="ESZ154" s="17"/>
      <c r="ETA154" s="17"/>
      <c r="ETB154" s="17"/>
      <c r="ETC154" s="17"/>
      <c r="ETD154" s="17"/>
      <c r="ETE154" s="17"/>
      <c r="ETF154" s="17"/>
      <c r="ETG154" s="17"/>
      <c r="ETH154" s="17"/>
      <c r="ETI154" s="17"/>
      <c r="ETJ154" s="17"/>
      <c r="ETK154" s="17"/>
      <c r="ETL154" s="17"/>
      <c r="ETM154" s="17"/>
      <c r="ETN154" s="17"/>
      <c r="ETO154" s="17"/>
      <c r="ETP154" s="17"/>
      <c r="ETQ154" s="17"/>
      <c r="ETR154" s="17"/>
      <c r="ETS154" s="17"/>
      <c r="ETT154" s="17"/>
      <c r="ETU154" s="17"/>
      <c r="ETV154" s="17"/>
      <c r="ETW154" s="17"/>
      <c r="ETX154" s="17"/>
      <c r="ETY154" s="17"/>
      <c r="ETZ154" s="17"/>
      <c r="EUA154" s="17"/>
      <c r="EUB154" s="17"/>
      <c r="EUC154" s="17"/>
      <c r="EUD154" s="17"/>
      <c r="EUE154" s="17"/>
      <c r="EUF154" s="17"/>
      <c r="EUG154" s="17"/>
      <c r="EUH154" s="17"/>
      <c r="EUI154" s="17"/>
      <c r="EUJ154" s="17"/>
      <c r="EUK154" s="17"/>
      <c r="EUL154" s="17"/>
      <c r="EUM154" s="17"/>
      <c r="EUN154" s="17"/>
      <c r="EUO154" s="17"/>
      <c r="EUP154" s="17"/>
      <c r="EUQ154" s="17"/>
      <c r="EUR154" s="17"/>
      <c r="EUS154" s="17"/>
      <c r="EUT154" s="17"/>
      <c r="EUU154" s="17"/>
      <c r="EUV154" s="17"/>
      <c r="EUW154" s="17"/>
      <c r="EUX154" s="17"/>
      <c r="EUY154" s="17"/>
      <c r="EUZ154" s="17"/>
      <c r="EVA154" s="17"/>
      <c r="EVB154" s="17"/>
      <c r="EVC154" s="17"/>
      <c r="EVD154" s="17"/>
      <c r="EVE154" s="17"/>
      <c r="EVF154" s="17"/>
      <c r="EVG154" s="17"/>
      <c r="EVH154" s="17"/>
      <c r="EVI154" s="17"/>
      <c r="EVJ154" s="17"/>
      <c r="EVK154" s="17"/>
      <c r="EVL154" s="17"/>
      <c r="EVM154" s="17"/>
      <c r="EVN154" s="17"/>
      <c r="EVO154" s="17"/>
      <c r="EVP154" s="17"/>
      <c r="EVQ154" s="17"/>
      <c r="EVR154" s="17"/>
      <c r="EVS154" s="17"/>
      <c r="EVT154" s="17"/>
      <c r="EVU154" s="17"/>
      <c r="EVV154" s="17"/>
      <c r="EVW154" s="17"/>
      <c r="EVX154" s="17"/>
      <c r="EVY154" s="17"/>
      <c r="EVZ154" s="17"/>
      <c r="EWA154" s="17"/>
      <c r="EWB154" s="17"/>
      <c r="EWC154" s="17"/>
      <c r="EWD154" s="17"/>
      <c r="EWE154" s="17"/>
      <c r="EWF154" s="17"/>
      <c r="EWG154" s="17"/>
      <c r="EWH154" s="17"/>
      <c r="EWI154" s="17"/>
      <c r="EWJ154" s="17"/>
      <c r="EWK154" s="17"/>
      <c r="EWL154" s="17"/>
      <c r="EWM154" s="17"/>
      <c r="EWN154" s="17"/>
      <c r="EWO154" s="17"/>
      <c r="EWP154" s="17"/>
      <c r="EWQ154" s="17"/>
      <c r="EWR154" s="17"/>
      <c r="EWS154" s="17"/>
      <c r="EWT154" s="17"/>
      <c r="EWU154" s="17"/>
      <c r="EWV154" s="17"/>
      <c r="EWW154" s="17"/>
      <c r="EWX154" s="17"/>
      <c r="EWY154" s="17"/>
      <c r="EWZ154" s="17"/>
      <c r="EXA154" s="17"/>
      <c r="EXB154" s="17"/>
      <c r="EXC154" s="17"/>
      <c r="EXD154" s="17"/>
      <c r="EXE154" s="17"/>
      <c r="EXF154" s="17"/>
      <c r="EXG154" s="17"/>
      <c r="EXH154" s="17"/>
      <c r="EXI154" s="17"/>
      <c r="EXJ154" s="17"/>
      <c r="EXK154" s="17"/>
      <c r="EXL154" s="17"/>
      <c r="EXM154" s="17"/>
      <c r="EXN154" s="17"/>
      <c r="EXO154" s="17"/>
      <c r="EXP154" s="17"/>
      <c r="EXQ154" s="17"/>
      <c r="EXR154" s="17"/>
      <c r="EXS154" s="17"/>
      <c r="EXT154" s="17"/>
      <c r="EXU154" s="17"/>
      <c r="EXV154" s="17"/>
      <c r="EXW154" s="17"/>
      <c r="EXX154" s="17"/>
      <c r="EXY154" s="17"/>
      <c r="EXZ154" s="17"/>
      <c r="EYA154" s="17"/>
      <c r="EYB154" s="17"/>
      <c r="EYC154" s="17"/>
      <c r="EYD154" s="17"/>
      <c r="EYE154" s="17"/>
      <c r="EYF154" s="17"/>
      <c r="EYG154" s="17"/>
      <c r="EYH154" s="17"/>
      <c r="EYI154" s="17"/>
      <c r="EYJ154" s="17"/>
      <c r="EYK154" s="17"/>
      <c r="EYL154" s="17"/>
      <c r="EYM154" s="17"/>
      <c r="EYN154" s="17"/>
      <c r="EYO154" s="17"/>
      <c r="EYP154" s="17"/>
      <c r="EYQ154" s="17"/>
      <c r="EYR154" s="17"/>
      <c r="EYS154" s="17"/>
      <c r="EYT154" s="17"/>
      <c r="EYU154" s="17"/>
      <c r="EYV154" s="17"/>
      <c r="EYW154" s="17"/>
      <c r="EYX154" s="17"/>
      <c r="EYY154" s="17"/>
      <c r="EYZ154" s="17"/>
      <c r="EZA154" s="17"/>
      <c r="EZB154" s="17"/>
      <c r="EZC154" s="17"/>
      <c r="EZD154" s="17"/>
      <c r="EZE154" s="17"/>
      <c r="EZF154" s="17"/>
      <c r="EZG154" s="17"/>
      <c r="EZH154" s="17"/>
      <c r="EZI154" s="17"/>
      <c r="EZJ154" s="17"/>
      <c r="EZK154" s="17"/>
      <c r="EZL154" s="17"/>
      <c r="EZM154" s="17"/>
      <c r="EZN154" s="17"/>
      <c r="EZO154" s="17"/>
      <c r="EZP154" s="17"/>
      <c r="EZQ154" s="17"/>
      <c r="EZR154" s="17"/>
      <c r="EZS154" s="17"/>
      <c r="EZT154" s="17"/>
      <c r="EZU154" s="17"/>
      <c r="EZV154" s="17"/>
      <c r="EZW154" s="17"/>
      <c r="EZX154" s="17"/>
      <c r="EZY154" s="17"/>
      <c r="EZZ154" s="17"/>
      <c r="FAA154" s="17"/>
      <c r="FAB154" s="17"/>
      <c r="FAC154" s="17"/>
      <c r="FAD154" s="17"/>
      <c r="FAE154" s="17"/>
      <c r="FAF154" s="17"/>
      <c r="FAG154" s="17"/>
      <c r="FAH154" s="17"/>
      <c r="FAI154" s="17"/>
      <c r="FAJ154" s="17"/>
      <c r="FAK154" s="17"/>
      <c r="FAL154" s="17"/>
      <c r="FAM154" s="17"/>
      <c r="FAN154" s="17"/>
      <c r="FAO154" s="17"/>
      <c r="FAP154" s="17"/>
      <c r="FAQ154" s="17"/>
      <c r="FAR154" s="17"/>
      <c r="FAS154" s="17"/>
      <c r="FAT154" s="17"/>
      <c r="FAU154" s="17"/>
      <c r="FAV154" s="17"/>
      <c r="FAW154" s="17"/>
      <c r="FAX154" s="17"/>
      <c r="FAY154" s="17"/>
      <c r="FAZ154" s="17"/>
      <c r="FBA154" s="17"/>
      <c r="FBB154" s="17"/>
      <c r="FBC154" s="17"/>
      <c r="FBD154" s="17"/>
      <c r="FBE154" s="17"/>
      <c r="FBF154" s="17"/>
      <c r="FBG154" s="17"/>
      <c r="FBH154" s="17"/>
      <c r="FBI154" s="17"/>
      <c r="FBJ154" s="17"/>
      <c r="FBK154" s="17"/>
      <c r="FBL154" s="17"/>
      <c r="FBM154" s="17"/>
      <c r="FBN154" s="17"/>
      <c r="FBO154" s="17"/>
      <c r="FBP154" s="17"/>
      <c r="FBQ154" s="17"/>
      <c r="FBR154" s="17"/>
      <c r="FBS154" s="17"/>
      <c r="FBT154" s="17"/>
      <c r="FBU154" s="17"/>
      <c r="FBV154" s="17"/>
      <c r="FBW154" s="17"/>
      <c r="FBX154" s="17"/>
      <c r="FBY154" s="17"/>
      <c r="FBZ154" s="17"/>
      <c r="FCA154" s="17"/>
      <c r="FCB154" s="17"/>
      <c r="FCC154" s="17"/>
      <c r="FCD154" s="17"/>
      <c r="FCE154" s="17"/>
      <c r="FCF154" s="17"/>
      <c r="FCG154" s="17"/>
      <c r="FCH154" s="17"/>
      <c r="FCI154" s="17"/>
      <c r="FCJ154" s="17"/>
      <c r="FCK154" s="17"/>
      <c r="FCL154" s="17"/>
      <c r="FCM154" s="17"/>
      <c r="FCN154" s="17"/>
      <c r="FCO154" s="17"/>
      <c r="FCP154" s="17"/>
      <c r="FCQ154" s="17"/>
      <c r="FCR154" s="17"/>
      <c r="FCS154" s="17"/>
      <c r="FCT154" s="17"/>
      <c r="FCU154" s="17"/>
      <c r="FCV154" s="17"/>
      <c r="FCW154" s="17"/>
      <c r="FCX154" s="17"/>
      <c r="FCY154" s="17"/>
      <c r="FCZ154" s="17"/>
      <c r="FDA154" s="17"/>
      <c r="FDB154" s="17"/>
      <c r="FDC154" s="17"/>
      <c r="FDD154" s="17"/>
      <c r="FDE154" s="17"/>
      <c r="FDF154" s="17"/>
      <c r="FDG154" s="17"/>
      <c r="FDH154" s="17"/>
      <c r="FDI154" s="17"/>
      <c r="FDJ154" s="17"/>
      <c r="FDK154" s="17"/>
      <c r="FDL154" s="17"/>
      <c r="FDM154" s="17"/>
      <c r="FDN154" s="17"/>
      <c r="FDO154" s="17"/>
      <c r="FDP154" s="17"/>
      <c r="FDQ154" s="17"/>
      <c r="FDR154" s="17"/>
      <c r="FDS154" s="17"/>
      <c r="FDT154" s="17"/>
      <c r="FDU154" s="17"/>
      <c r="FDV154" s="17"/>
      <c r="FDW154" s="17"/>
      <c r="FDX154" s="17"/>
      <c r="FDY154" s="17"/>
      <c r="FDZ154" s="17"/>
      <c r="FEA154" s="17"/>
      <c r="FEB154" s="17"/>
      <c r="FEC154" s="17"/>
      <c r="FED154" s="17"/>
      <c r="FEE154" s="17"/>
      <c r="FEF154" s="17"/>
      <c r="FEG154" s="17"/>
      <c r="FEH154" s="17"/>
      <c r="FEI154" s="17"/>
      <c r="FEJ154" s="17"/>
      <c r="FEK154" s="17"/>
      <c r="FEL154" s="17"/>
      <c r="FEM154" s="17"/>
      <c r="FEN154" s="17"/>
      <c r="FEO154" s="17"/>
      <c r="FEP154" s="17"/>
      <c r="FEQ154" s="17"/>
      <c r="FER154" s="17"/>
      <c r="FES154" s="17"/>
      <c r="FET154" s="17"/>
      <c r="FEU154" s="17"/>
      <c r="FEV154" s="17"/>
      <c r="FEW154" s="17"/>
      <c r="FEX154" s="17"/>
      <c r="FEY154" s="17"/>
      <c r="FEZ154" s="17"/>
      <c r="FFA154" s="17"/>
      <c r="FFB154" s="17"/>
      <c r="FFC154" s="17"/>
      <c r="FFD154" s="17"/>
      <c r="FFE154" s="17"/>
      <c r="FFF154" s="17"/>
      <c r="FFG154" s="17"/>
      <c r="FFH154" s="17"/>
      <c r="FFI154" s="17"/>
      <c r="FFJ154" s="17"/>
      <c r="FFK154" s="17"/>
      <c r="FFL154" s="17"/>
      <c r="FFM154" s="17"/>
      <c r="FFN154" s="17"/>
      <c r="FFO154" s="17"/>
      <c r="FFP154" s="17"/>
      <c r="FFQ154" s="17"/>
      <c r="FFR154" s="17"/>
      <c r="FFS154" s="17"/>
      <c r="FFT154" s="17"/>
      <c r="FFU154" s="17"/>
      <c r="FFV154" s="17"/>
      <c r="FFW154" s="17"/>
      <c r="FFX154" s="17"/>
      <c r="FFY154" s="17"/>
      <c r="FFZ154" s="17"/>
      <c r="FGA154" s="17"/>
      <c r="FGB154" s="17"/>
      <c r="FGC154" s="17"/>
      <c r="FGD154" s="17"/>
      <c r="FGE154" s="17"/>
      <c r="FGF154" s="17"/>
      <c r="FGG154" s="17"/>
      <c r="FGH154" s="17"/>
      <c r="FGI154" s="17"/>
      <c r="FGJ154" s="17"/>
      <c r="FGK154" s="17"/>
      <c r="FGL154" s="17"/>
      <c r="FGM154" s="17"/>
      <c r="FGN154" s="17"/>
      <c r="FGO154" s="17"/>
      <c r="FGP154" s="17"/>
      <c r="FGQ154" s="17"/>
      <c r="FGR154" s="17"/>
      <c r="FGS154" s="17"/>
      <c r="FGT154" s="17"/>
      <c r="FGU154" s="17"/>
      <c r="FGV154" s="17"/>
      <c r="FGW154" s="17"/>
      <c r="FGX154" s="17"/>
      <c r="FGY154" s="17"/>
      <c r="FGZ154" s="17"/>
      <c r="FHA154" s="17"/>
      <c r="FHB154" s="17"/>
      <c r="FHC154" s="17"/>
      <c r="FHD154" s="17"/>
      <c r="FHE154" s="17"/>
      <c r="FHF154" s="17"/>
      <c r="FHG154" s="17"/>
      <c r="FHH154" s="17"/>
      <c r="FHI154" s="17"/>
      <c r="FHJ154" s="17"/>
      <c r="FHK154" s="17"/>
      <c r="FHL154" s="17"/>
      <c r="FHM154" s="17"/>
      <c r="FHN154" s="17"/>
      <c r="FHO154" s="17"/>
      <c r="FHP154" s="17"/>
      <c r="FHQ154" s="17"/>
      <c r="FHR154" s="17"/>
      <c r="FHS154" s="17"/>
      <c r="FHT154" s="17"/>
      <c r="FHU154" s="17"/>
      <c r="FHV154" s="17"/>
      <c r="FHW154" s="17"/>
      <c r="FHX154" s="17"/>
      <c r="FHY154" s="17"/>
      <c r="FHZ154" s="17"/>
      <c r="FIA154" s="17"/>
      <c r="FIB154" s="17"/>
      <c r="FIC154" s="17"/>
      <c r="FID154" s="17"/>
      <c r="FIE154" s="17"/>
      <c r="FIF154" s="17"/>
      <c r="FIG154" s="17"/>
      <c r="FIH154" s="17"/>
      <c r="FII154" s="17"/>
      <c r="FIJ154" s="17"/>
      <c r="FIK154" s="17"/>
      <c r="FIL154" s="17"/>
      <c r="FIM154" s="17"/>
      <c r="FIN154" s="17"/>
      <c r="FIO154" s="17"/>
      <c r="FIP154" s="17"/>
      <c r="FIQ154" s="17"/>
      <c r="FIR154" s="17"/>
      <c r="FIS154" s="17"/>
      <c r="FIT154" s="17"/>
      <c r="FIU154" s="17"/>
      <c r="FIV154" s="17"/>
      <c r="FIW154" s="17"/>
      <c r="FIX154" s="17"/>
      <c r="FIY154" s="17"/>
      <c r="FIZ154" s="17"/>
      <c r="FJA154" s="17"/>
      <c r="FJB154" s="17"/>
      <c r="FJC154" s="17"/>
      <c r="FJD154" s="17"/>
      <c r="FJE154" s="17"/>
      <c r="FJF154" s="17"/>
      <c r="FJG154" s="17"/>
      <c r="FJH154" s="17"/>
      <c r="FJI154" s="17"/>
      <c r="FJJ154" s="17"/>
      <c r="FJK154" s="17"/>
      <c r="FJL154" s="17"/>
      <c r="FJM154" s="17"/>
      <c r="FJN154" s="17"/>
      <c r="FJO154" s="17"/>
      <c r="FJP154" s="17"/>
      <c r="FJQ154" s="17"/>
      <c r="FJR154" s="17"/>
      <c r="FJS154" s="17"/>
      <c r="FJT154" s="17"/>
      <c r="FJU154" s="17"/>
      <c r="FJV154" s="17"/>
      <c r="FJW154" s="17"/>
      <c r="FJX154" s="17"/>
      <c r="FJY154" s="17"/>
      <c r="FJZ154" s="17"/>
      <c r="FKA154" s="17"/>
      <c r="FKB154" s="17"/>
      <c r="FKC154" s="17"/>
      <c r="FKD154" s="17"/>
      <c r="FKE154" s="17"/>
      <c r="FKF154" s="17"/>
      <c r="FKG154" s="17"/>
      <c r="FKH154" s="17"/>
      <c r="FKI154" s="17"/>
      <c r="FKJ154" s="17"/>
      <c r="FKK154" s="17"/>
      <c r="FKL154" s="17"/>
      <c r="FKM154" s="17"/>
      <c r="FKN154" s="17"/>
      <c r="FKO154" s="17"/>
      <c r="FKP154" s="17"/>
      <c r="FKQ154" s="17"/>
      <c r="FKR154" s="17"/>
      <c r="FKS154" s="17"/>
      <c r="FKT154" s="17"/>
      <c r="FKU154" s="17"/>
      <c r="FKV154" s="17"/>
      <c r="FKW154" s="17"/>
      <c r="FKX154" s="17"/>
      <c r="FKY154" s="17"/>
      <c r="FKZ154" s="17"/>
      <c r="FLA154" s="17"/>
      <c r="FLB154" s="17"/>
      <c r="FLC154" s="17"/>
      <c r="FLD154" s="17"/>
      <c r="FLE154" s="17"/>
      <c r="FLF154" s="17"/>
      <c r="FLG154" s="17"/>
      <c r="FLH154" s="17"/>
      <c r="FLI154" s="17"/>
      <c r="FLJ154" s="17"/>
      <c r="FLK154" s="17"/>
      <c r="FLL154" s="17"/>
      <c r="FLM154" s="17"/>
      <c r="FLN154" s="17"/>
      <c r="FLO154" s="17"/>
      <c r="FLP154" s="17"/>
      <c r="FLQ154" s="17"/>
      <c r="FLR154" s="17"/>
      <c r="FLS154" s="17"/>
      <c r="FLT154" s="17"/>
      <c r="FLU154" s="17"/>
      <c r="FLV154" s="17"/>
      <c r="FLW154" s="17"/>
      <c r="FLX154" s="17"/>
      <c r="FLY154" s="17"/>
      <c r="FLZ154" s="17"/>
      <c r="FMA154" s="17"/>
      <c r="FMB154" s="17"/>
      <c r="FMC154" s="17"/>
      <c r="FMD154" s="17"/>
      <c r="FME154" s="17"/>
      <c r="FMF154" s="17"/>
      <c r="FMG154" s="17"/>
      <c r="FMH154" s="17"/>
      <c r="FMI154" s="17"/>
      <c r="FMJ154" s="17"/>
      <c r="FMK154" s="17"/>
      <c r="FML154" s="17"/>
      <c r="FMM154" s="17"/>
      <c r="FMN154" s="17"/>
      <c r="FMO154" s="17"/>
      <c r="FMP154" s="17"/>
      <c r="FMQ154" s="17"/>
      <c r="FMR154" s="17"/>
      <c r="FMS154" s="17"/>
      <c r="FMT154" s="17"/>
      <c r="FMU154" s="17"/>
      <c r="FMV154" s="17"/>
      <c r="FMW154" s="17"/>
      <c r="FMX154" s="17"/>
      <c r="FMY154" s="17"/>
      <c r="FMZ154" s="17"/>
      <c r="FNA154" s="17"/>
      <c r="FNB154" s="17"/>
      <c r="FNC154" s="17"/>
      <c r="FND154" s="17"/>
      <c r="FNE154" s="17"/>
      <c r="FNF154" s="17"/>
      <c r="FNG154" s="17"/>
      <c r="FNH154" s="17"/>
      <c r="FNI154" s="17"/>
      <c r="FNJ154" s="17"/>
      <c r="FNK154" s="17"/>
      <c r="FNL154" s="17"/>
      <c r="FNM154" s="17"/>
      <c r="FNN154" s="17"/>
      <c r="FNO154" s="17"/>
      <c r="FNP154" s="17"/>
      <c r="FNQ154" s="17"/>
      <c r="FNR154" s="17"/>
      <c r="FNS154" s="17"/>
      <c r="FNT154" s="17"/>
      <c r="FNU154" s="17"/>
      <c r="FNV154" s="17"/>
      <c r="FNW154" s="17"/>
      <c r="FNX154" s="17"/>
      <c r="FNY154" s="17"/>
      <c r="FNZ154" s="17"/>
      <c r="FOA154" s="17"/>
      <c r="FOB154" s="17"/>
      <c r="FOC154" s="17"/>
      <c r="FOD154" s="17"/>
      <c r="FOE154" s="17"/>
      <c r="FOF154" s="17"/>
      <c r="FOG154" s="17"/>
      <c r="FOH154" s="17"/>
      <c r="FOI154" s="17"/>
      <c r="FOJ154" s="17"/>
      <c r="FOK154" s="17"/>
      <c r="FOL154" s="17"/>
      <c r="FOM154" s="17"/>
      <c r="FON154" s="17"/>
      <c r="FOO154" s="17"/>
      <c r="FOP154" s="17"/>
      <c r="FOQ154" s="17"/>
      <c r="FOR154" s="17"/>
      <c r="FOS154" s="17"/>
      <c r="FOT154" s="17"/>
      <c r="FOU154" s="17"/>
      <c r="FOV154" s="17"/>
      <c r="FOW154" s="17"/>
      <c r="FOX154" s="17"/>
      <c r="FOY154" s="17"/>
      <c r="FOZ154" s="17"/>
      <c r="FPA154" s="17"/>
      <c r="FPB154" s="17"/>
      <c r="FPC154" s="17"/>
      <c r="FPD154" s="17"/>
      <c r="FPE154" s="17"/>
      <c r="FPF154" s="17"/>
      <c r="FPG154" s="17"/>
      <c r="FPH154" s="17"/>
      <c r="FPI154" s="17"/>
      <c r="FPJ154" s="17"/>
      <c r="FPK154" s="17"/>
      <c r="FPL154" s="17"/>
      <c r="FPM154" s="17"/>
      <c r="FPN154" s="17"/>
      <c r="FPO154" s="17"/>
      <c r="FPP154" s="17"/>
      <c r="FPQ154" s="17"/>
      <c r="FPR154" s="17"/>
      <c r="FPS154" s="17"/>
      <c r="FPT154" s="17"/>
      <c r="FPU154" s="17"/>
      <c r="FPV154" s="17"/>
      <c r="FPW154" s="17"/>
      <c r="FPX154" s="17"/>
      <c r="FPY154" s="17"/>
      <c r="FPZ154" s="17"/>
      <c r="FQA154" s="17"/>
      <c r="FQB154" s="17"/>
      <c r="FQC154" s="17"/>
      <c r="FQD154" s="17"/>
      <c r="FQE154" s="17"/>
      <c r="FQF154" s="17"/>
      <c r="FQG154" s="17"/>
      <c r="FQH154" s="17"/>
      <c r="FQI154" s="17"/>
      <c r="FQJ154" s="17"/>
      <c r="FQK154" s="17"/>
      <c r="FQL154" s="17"/>
      <c r="FQM154" s="17"/>
      <c r="FQN154" s="17"/>
      <c r="FQO154" s="17"/>
      <c r="FQP154" s="17"/>
      <c r="FQQ154" s="17"/>
      <c r="FQR154" s="17"/>
      <c r="FQS154" s="17"/>
      <c r="FQT154" s="17"/>
      <c r="FQU154" s="17"/>
      <c r="FQV154" s="17"/>
      <c r="FQW154" s="17"/>
      <c r="FQX154" s="17"/>
      <c r="FQY154" s="17"/>
      <c r="FQZ154" s="17"/>
      <c r="FRA154" s="17"/>
      <c r="FRB154" s="17"/>
      <c r="FRC154" s="17"/>
      <c r="FRD154" s="17"/>
      <c r="FRE154" s="17"/>
      <c r="FRF154" s="17"/>
      <c r="FRG154" s="17"/>
      <c r="FRH154" s="17"/>
      <c r="FRI154" s="17"/>
      <c r="FRJ154" s="17"/>
      <c r="FRK154" s="17"/>
      <c r="FRL154" s="17"/>
      <c r="FRM154" s="17"/>
      <c r="FRN154" s="17"/>
      <c r="FRO154" s="17"/>
      <c r="FRP154" s="17"/>
      <c r="FRQ154" s="17"/>
      <c r="FRR154" s="17"/>
      <c r="FRS154" s="17"/>
      <c r="FRT154" s="17"/>
      <c r="FRU154" s="17"/>
      <c r="FRV154" s="17"/>
      <c r="FRW154" s="17"/>
      <c r="FRX154" s="17"/>
      <c r="FRY154" s="17"/>
      <c r="FRZ154" s="17"/>
      <c r="FSA154" s="17"/>
      <c r="FSB154" s="17"/>
      <c r="FSC154" s="17"/>
      <c r="FSD154" s="17"/>
      <c r="FSE154" s="17"/>
      <c r="FSF154" s="17"/>
      <c r="FSG154" s="17"/>
      <c r="FSH154" s="17"/>
      <c r="FSI154" s="17"/>
      <c r="FSJ154" s="17"/>
      <c r="FSK154" s="17"/>
      <c r="FSL154" s="17"/>
      <c r="FSM154" s="17"/>
      <c r="FSN154" s="17"/>
      <c r="FSO154" s="17"/>
      <c r="FSP154" s="17"/>
      <c r="FSQ154" s="17"/>
      <c r="FSR154" s="17"/>
      <c r="FSS154" s="17"/>
      <c r="FST154" s="17"/>
      <c r="FSU154" s="17"/>
      <c r="FSV154" s="17"/>
      <c r="FSW154" s="17"/>
      <c r="FSX154" s="17"/>
      <c r="FSY154" s="17"/>
      <c r="FSZ154" s="17"/>
      <c r="FTA154" s="17"/>
      <c r="FTB154" s="17"/>
      <c r="FTC154" s="17"/>
      <c r="FTD154" s="17"/>
      <c r="FTE154" s="17"/>
      <c r="FTF154" s="17"/>
      <c r="FTG154" s="17"/>
      <c r="FTH154" s="17"/>
      <c r="FTI154" s="17"/>
      <c r="FTJ154" s="17"/>
      <c r="FTK154" s="17"/>
      <c r="FTL154" s="17"/>
      <c r="FTM154" s="17"/>
      <c r="FTN154" s="17"/>
      <c r="FTO154" s="17"/>
      <c r="FTP154" s="17"/>
      <c r="FTQ154" s="17"/>
      <c r="FTR154" s="17"/>
      <c r="FTS154" s="17"/>
      <c r="FTT154" s="17"/>
      <c r="FTU154" s="17"/>
      <c r="FTV154" s="17"/>
      <c r="FTW154" s="17"/>
      <c r="FTX154" s="17"/>
      <c r="FTY154" s="17"/>
      <c r="FTZ154" s="17"/>
      <c r="FUA154" s="17"/>
      <c r="FUB154" s="17"/>
      <c r="FUC154" s="17"/>
      <c r="FUD154" s="17"/>
      <c r="FUE154" s="17"/>
      <c r="FUF154" s="17"/>
      <c r="FUG154" s="17"/>
      <c r="FUH154" s="17"/>
      <c r="FUI154" s="17"/>
      <c r="FUJ154" s="17"/>
      <c r="FUK154" s="17"/>
      <c r="FUL154" s="17"/>
      <c r="FUM154" s="17"/>
      <c r="FUN154" s="17"/>
      <c r="FUO154" s="17"/>
      <c r="FUP154" s="17"/>
      <c r="FUQ154" s="17"/>
      <c r="FUR154" s="17"/>
      <c r="FUS154" s="17"/>
      <c r="FUT154" s="17"/>
      <c r="FUU154" s="17"/>
      <c r="FUV154" s="17"/>
      <c r="FUW154" s="17"/>
      <c r="FUX154" s="17"/>
      <c r="FUY154" s="17"/>
      <c r="FUZ154" s="17"/>
      <c r="FVA154" s="17"/>
      <c r="FVB154" s="17"/>
      <c r="FVC154" s="17"/>
      <c r="FVD154" s="17"/>
      <c r="FVE154" s="17"/>
      <c r="FVF154" s="17"/>
      <c r="FVG154" s="17"/>
      <c r="FVH154" s="17"/>
      <c r="FVI154" s="17"/>
      <c r="FVJ154" s="17"/>
      <c r="FVK154" s="17"/>
      <c r="FVL154" s="17"/>
      <c r="FVM154" s="17"/>
      <c r="FVN154" s="17"/>
      <c r="FVO154" s="17"/>
      <c r="FVP154" s="17"/>
      <c r="FVQ154" s="17"/>
      <c r="FVR154" s="17"/>
      <c r="FVS154" s="17"/>
      <c r="FVT154" s="17"/>
      <c r="FVU154" s="17"/>
      <c r="FVV154" s="17"/>
      <c r="FVW154" s="17"/>
      <c r="FVX154" s="17"/>
      <c r="FVY154" s="17"/>
      <c r="FVZ154" s="17"/>
      <c r="FWA154" s="17"/>
      <c r="FWB154" s="17"/>
      <c r="FWC154" s="17"/>
      <c r="FWD154" s="17"/>
      <c r="FWE154" s="17"/>
      <c r="FWF154" s="17"/>
      <c r="FWG154" s="17"/>
      <c r="FWH154" s="17"/>
      <c r="FWI154" s="17"/>
      <c r="FWJ154" s="17"/>
      <c r="FWK154" s="17"/>
      <c r="FWL154" s="17"/>
      <c r="FWM154" s="17"/>
      <c r="FWN154" s="17"/>
      <c r="FWO154" s="17"/>
      <c r="FWP154" s="17"/>
      <c r="FWQ154" s="17"/>
      <c r="FWR154" s="17"/>
      <c r="FWS154" s="17"/>
      <c r="FWT154" s="17"/>
      <c r="FWU154" s="17"/>
      <c r="FWV154" s="17"/>
      <c r="FWW154" s="17"/>
      <c r="FWX154" s="17"/>
      <c r="FWY154" s="17"/>
      <c r="FWZ154" s="17"/>
      <c r="FXA154" s="17"/>
      <c r="FXB154" s="17"/>
      <c r="FXC154" s="17"/>
      <c r="FXD154" s="17"/>
      <c r="FXE154" s="17"/>
      <c r="FXF154" s="17"/>
      <c r="FXG154" s="17"/>
      <c r="FXH154" s="17"/>
      <c r="FXI154" s="17"/>
      <c r="FXJ154" s="17"/>
      <c r="FXK154" s="17"/>
      <c r="FXL154" s="17"/>
      <c r="FXM154" s="17"/>
      <c r="FXN154" s="17"/>
      <c r="FXO154" s="17"/>
      <c r="FXP154" s="17"/>
      <c r="FXQ154" s="17"/>
      <c r="FXR154" s="17"/>
      <c r="FXS154" s="17"/>
      <c r="FXT154" s="17"/>
      <c r="FXU154" s="17"/>
      <c r="FXV154" s="17"/>
      <c r="FXW154" s="17"/>
      <c r="FXX154" s="17"/>
      <c r="FXY154" s="17"/>
      <c r="FXZ154" s="17"/>
      <c r="FYA154" s="17"/>
      <c r="FYB154" s="17"/>
      <c r="FYC154" s="17"/>
      <c r="FYD154" s="17"/>
      <c r="FYE154" s="17"/>
      <c r="FYF154" s="17"/>
      <c r="FYG154" s="17"/>
      <c r="FYH154" s="17"/>
      <c r="FYI154" s="17"/>
      <c r="FYJ154" s="17"/>
      <c r="FYK154" s="17"/>
      <c r="FYL154" s="17"/>
      <c r="FYM154" s="17"/>
      <c r="FYN154" s="17"/>
      <c r="FYO154" s="17"/>
      <c r="FYP154" s="17"/>
      <c r="FYQ154" s="17"/>
      <c r="FYR154" s="17"/>
      <c r="FYS154" s="17"/>
      <c r="FYT154" s="17"/>
      <c r="FYU154" s="17"/>
      <c r="FYV154" s="17"/>
      <c r="FYW154" s="17"/>
      <c r="FYX154" s="17"/>
      <c r="FYY154" s="17"/>
      <c r="FYZ154" s="17"/>
      <c r="FZA154" s="17"/>
      <c r="FZB154" s="17"/>
      <c r="FZC154" s="17"/>
      <c r="FZD154" s="17"/>
      <c r="FZE154" s="17"/>
      <c r="FZF154" s="17"/>
      <c r="FZG154" s="17"/>
      <c r="FZH154" s="17"/>
      <c r="FZI154" s="17"/>
      <c r="FZJ154" s="17"/>
      <c r="FZK154" s="17"/>
      <c r="FZL154" s="17"/>
      <c r="FZM154" s="17"/>
      <c r="FZN154" s="17"/>
      <c r="FZO154" s="17"/>
      <c r="FZP154" s="17"/>
      <c r="FZQ154" s="17"/>
      <c r="FZR154" s="17"/>
      <c r="FZS154" s="17"/>
      <c r="FZT154" s="17"/>
      <c r="FZU154" s="17"/>
      <c r="FZV154" s="17"/>
      <c r="FZW154" s="17"/>
      <c r="FZX154" s="17"/>
      <c r="FZY154" s="17"/>
      <c r="FZZ154" s="17"/>
      <c r="GAA154" s="17"/>
      <c r="GAB154" s="17"/>
      <c r="GAC154" s="17"/>
      <c r="GAD154" s="17"/>
      <c r="GAE154" s="17"/>
      <c r="GAF154" s="17"/>
      <c r="GAG154" s="17"/>
      <c r="GAH154" s="17"/>
      <c r="GAI154" s="17"/>
      <c r="GAJ154" s="17"/>
      <c r="GAK154" s="17"/>
      <c r="GAL154" s="17"/>
      <c r="GAM154" s="17"/>
      <c r="GAN154" s="17"/>
      <c r="GAO154" s="17"/>
      <c r="GAP154" s="17"/>
      <c r="GAQ154" s="17"/>
      <c r="GAR154" s="17"/>
      <c r="GAS154" s="17"/>
      <c r="GAT154" s="17"/>
      <c r="GAU154" s="17"/>
      <c r="GAV154" s="17"/>
      <c r="GAW154" s="17"/>
      <c r="GAX154" s="17"/>
      <c r="GAY154" s="17"/>
      <c r="GAZ154" s="17"/>
      <c r="GBA154" s="17"/>
      <c r="GBB154" s="17"/>
      <c r="GBC154" s="17"/>
      <c r="GBD154" s="17"/>
      <c r="GBE154" s="17"/>
      <c r="GBF154" s="17"/>
      <c r="GBG154" s="17"/>
      <c r="GBH154" s="17"/>
      <c r="GBI154" s="17"/>
      <c r="GBJ154" s="17"/>
      <c r="GBK154" s="17"/>
      <c r="GBL154" s="17"/>
      <c r="GBM154" s="17"/>
      <c r="GBN154" s="17"/>
      <c r="GBO154" s="17"/>
      <c r="GBP154" s="17"/>
      <c r="GBQ154" s="17"/>
      <c r="GBR154" s="17"/>
      <c r="GBS154" s="17"/>
      <c r="GBT154" s="17"/>
      <c r="GBU154" s="17"/>
      <c r="GBV154" s="17"/>
      <c r="GBW154" s="17"/>
      <c r="GBX154" s="17"/>
      <c r="GBY154" s="17"/>
      <c r="GBZ154" s="17"/>
      <c r="GCA154" s="17"/>
      <c r="GCB154" s="17"/>
      <c r="GCC154" s="17"/>
      <c r="GCD154" s="17"/>
      <c r="GCE154" s="17"/>
      <c r="GCF154" s="17"/>
      <c r="GCG154" s="17"/>
      <c r="GCH154" s="17"/>
      <c r="GCI154" s="17"/>
      <c r="GCJ154" s="17"/>
      <c r="GCK154" s="17"/>
      <c r="GCL154" s="17"/>
      <c r="GCM154" s="17"/>
      <c r="GCN154" s="17"/>
      <c r="GCO154" s="17"/>
      <c r="GCP154" s="17"/>
      <c r="GCQ154" s="17"/>
      <c r="GCR154" s="17"/>
      <c r="GCS154" s="17"/>
      <c r="GCT154" s="17"/>
      <c r="GCU154" s="17"/>
      <c r="GCV154" s="17"/>
      <c r="GCW154" s="17"/>
      <c r="GCX154" s="17"/>
      <c r="GCY154" s="17"/>
      <c r="GCZ154" s="17"/>
      <c r="GDA154" s="17"/>
      <c r="GDB154" s="17"/>
      <c r="GDC154" s="17"/>
      <c r="GDD154" s="17"/>
      <c r="GDE154" s="17"/>
      <c r="GDF154" s="17"/>
      <c r="GDG154" s="17"/>
      <c r="GDH154" s="17"/>
      <c r="GDI154" s="17"/>
      <c r="GDJ154" s="17"/>
      <c r="GDK154" s="17"/>
      <c r="GDL154" s="17"/>
      <c r="GDM154" s="17"/>
      <c r="GDN154" s="17"/>
      <c r="GDO154" s="17"/>
      <c r="GDP154" s="17"/>
      <c r="GDQ154" s="17"/>
      <c r="GDR154" s="17"/>
      <c r="GDS154" s="17"/>
      <c r="GDT154" s="17"/>
      <c r="GDU154" s="17"/>
      <c r="GDV154" s="17"/>
      <c r="GDW154" s="17"/>
      <c r="GDX154" s="17"/>
      <c r="GDY154" s="17"/>
      <c r="GDZ154" s="17"/>
      <c r="GEA154" s="17"/>
      <c r="GEB154" s="17"/>
      <c r="GEC154" s="17"/>
      <c r="GED154" s="17"/>
      <c r="GEE154" s="17"/>
      <c r="GEF154" s="17"/>
      <c r="GEG154" s="17"/>
      <c r="GEH154" s="17"/>
      <c r="GEI154" s="17"/>
      <c r="GEJ154" s="17"/>
      <c r="GEK154" s="17"/>
      <c r="GEL154" s="17"/>
      <c r="GEM154" s="17"/>
      <c r="GEN154" s="17"/>
      <c r="GEO154" s="17"/>
      <c r="GEP154" s="17"/>
      <c r="GEQ154" s="17"/>
      <c r="GER154" s="17"/>
      <c r="GES154" s="17"/>
      <c r="GET154" s="17"/>
      <c r="GEU154" s="17"/>
      <c r="GEV154" s="17"/>
      <c r="GEW154" s="17"/>
      <c r="GEX154" s="17"/>
      <c r="GEY154" s="17"/>
      <c r="GEZ154" s="17"/>
      <c r="GFA154" s="17"/>
      <c r="GFB154" s="17"/>
      <c r="GFC154" s="17"/>
      <c r="GFD154" s="17"/>
      <c r="GFE154" s="17"/>
      <c r="GFF154" s="17"/>
      <c r="GFG154" s="17"/>
      <c r="GFH154" s="17"/>
      <c r="GFI154" s="17"/>
      <c r="GFJ154" s="17"/>
      <c r="GFK154" s="17"/>
      <c r="GFL154" s="17"/>
      <c r="GFM154" s="17"/>
      <c r="GFN154" s="17"/>
      <c r="GFO154" s="17"/>
      <c r="GFP154" s="17"/>
      <c r="GFQ154" s="17"/>
      <c r="GFR154" s="17"/>
      <c r="GFS154" s="17"/>
      <c r="GFT154" s="17"/>
      <c r="GFU154" s="17"/>
      <c r="GFV154" s="17"/>
      <c r="GFW154" s="17"/>
      <c r="GFX154" s="17"/>
      <c r="GFY154" s="17"/>
      <c r="GFZ154" s="17"/>
      <c r="GGA154" s="17"/>
      <c r="GGB154" s="17"/>
      <c r="GGC154" s="17"/>
      <c r="GGD154" s="17"/>
      <c r="GGE154" s="17"/>
      <c r="GGF154" s="17"/>
      <c r="GGG154" s="17"/>
      <c r="GGH154" s="17"/>
      <c r="GGI154" s="17"/>
      <c r="GGJ154" s="17"/>
      <c r="GGK154" s="17"/>
      <c r="GGL154" s="17"/>
      <c r="GGM154" s="17"/>
      <c r="GGN154" s="17"/>
      <c r="GGO154" s="17"/>
      <c r="GGP154" s="17"/>
      <c r="GGQ154" s="17"/>
      <c r="GGR154" s="17"/>
      <c r="GGS154" s="17"/>
      <c r="GGT154" s="17"/>
      <c r="GGU154" s="17"/>
      <c r="GGV154" s="17"/>
      <c r="GGW154" s="17"/>
      <c r="GGX154" s="17"/>
      <c r="GGY154" s="17"/>
      <c r="GGZ154" s="17"/>
      <c r="GHA154" s="17"/>
      <c r="GHB154" s="17"/>
      <c r="GHC154" s="17"/>
      <c r="GHD154" s="17"/>
      <c r="GHE154" s="17"/>
      <c r="GHF154" s="17"/>
      <c r="GHG154" s="17"/>
      <c r="GHH154" s="17"/>
      <c r="GHI154" s="17"/>
      <c r="GHJ154" s="17"/>
      <c r="GHK154" s="17"/>
      <c r="GHL154" s="17"/>
      <c r="GHM154" s="17"/>
      <c r="GHN154" s="17"/>
      <c r="GHO154" s="17"/>
      <c r="GHP154" s="17"/>
      <c r="GHQ154" s="17"/>
      <c r="GHR154" s="17"/>
      <c r="GHS154" s="17"/>
      <c r="GHT154" s="17"/>
      <c r="GHU154" s="17"/>
      <c r="GHV154" s="17"/>
      <c r="GHW154" s="17"/>
      <c r="GHX154" s="17"/>
      <c r="GHY154" s="17"/>
      <c r="GHZ154" s="17"/>
      <c r="GIA154" s="17"/>
      <c r="GIB154" s="17"/>
      <c r="GIC154" s="17"/>
      <c r="GID154" s="17"/>
      <c r="GIE154" s="17"/>
      <c r="GIF154" s="17"/>
      <c r="GIG154" s="17"/>
      <c r="GIH154" s="17"/>
      <c r="GII154" s="17"/>
      <c r="GIJ154" s="17"/>
      <c r="GIK154" s="17"/>
      <c r="GIL154" s="17"/>
      <c r="GIM154" s="17"/>
      <c r="GIN154" s="17"/>
      <c r="GIO154" s="17"/>
      <c r="GIP154" s="17"/>
      <c r="GIQ154" s="17"/>
      <c r="GIR154" s="17"/>
      <c r="GIS154" s="17"/>
      <c r="GIT154" s="17"/>
      <c r="GIU154" s="17"/>
      <c r="GIV154" s="17"/>
      <c r="GIW154" s="17"/>
      <c r="GIX154" s="17"/>
      <c r="GIY154" s="17"/>
      <c r="GIZ154" s="17"/>
      <c r="GJA154" s="17"/>
      <c r="GJB154" s="17"/>
      <c r="GJC154" s="17"/>
      <c r="GJD154" s="17"/>
      <c r="GJE154" s="17"/>
      <c r="GJF154" s="17"/>
      <c r="GJG154" s="17"/>
      <c r="GJH154" s="17"/>
      <c r="GJI154" s="17"/>
      <c r="GJJ154" s="17"/>
      <c r="GJK154" s="17"/>
      <c r="GJL154" s="17"/>
      <c r="GJM154" s="17"/>
      <c r="GJN154" s="17"/>
      <c r="GJO154" s="17"/>
      <c r="GJP154" s="17"/>
      <c r="GJQ154" s="17"/>
      <c r="GJR154" s="17"/>
      <c r="GJS154" s="17"/>
      <c r="GJT154" s="17"/>
      <c r="GJU154" s="17"/>
      <c r="GJV154" s="17"/>
      <c r="GJW154" s="17"/>
      <c r="GJX154" s="17"/>
      <c r="GJY154" s="17"/>
      <c r="GJZ154" s="17"/>
      <c r="GKA154" s="17"/>
      <c r="GKB154" s="17"/>
      <c r="GKC154" s="17"/>
      <c r="GKD154" s="17"/>
      <c r="GKE154" s="17"/>
      <c r="GKF154" s="17"/>
      <c r="GKG154" s="17"/>
      <c r="GKH154" s="17"/>
      <c r="GKI154" s="17"/>
      <c r="GKJ154" s="17"/>
      <c r="GKK154" s="17"/>
      <c r="GKL154" s="17"/>
      <c r="GKM154" s="17"/>
      <c r="GKN154" s="17"/>
      <c r="GKO154" s="17"/>
      <c r="GKP154" s="17"/>
      <c r="GKQ154" s="17"/>
      <c r="GKR154" s="17"/>
      <c r="GKS154" s="17"/>
      <c r="GKT154" s="17"/>
      <c r="GKU154" s="17"/>
      <c r="GKV154" s="17"/>
      <c r="GKW154" s="17"/>
      <c r="GKX154" s="17"/>
      <c r="GKY154" s="17"/>
      <c r="GKZ154" s="17"/>
      <c r="GLA154" s="17"/>
      <c r="GLB154" s="17"/>
      <c r="GLC154" s="17"/>
      <c r="GLD154" s="17"/>
      <c r="GLE154" s="17"/>
      <c r="GLF154" s="17"/>
      <c r="GLG154" s="17"/>
      <c r="GLH154" s="17"/>
      <c r="GLI154" s="17"/>
      <c r="GLJ154" s="17"/>
      <c r="GLK154" s="17"/>
      <c r="GLL154" s="17"/>
      <c r="GLM154" s="17"/>
      <c r="GLN154" s="17"/>
      <c r="GLO154" s="17"/>
      <c r="GLP154" s="17"/>
      <c r="GLQ154" s="17"/>
      <c r="GLR154" s="17"/>
      <c r="GLS154" s="17"/>
      <c r="GLT154" s="17"/>
      <c r="GLU154" s="17"/>
      <c r="GLV154" s="17"/>
      <c r="GLW154" s="17"/>
      <c r="GLX154" s="17"/>
      <c r="GLY154" s="17"/>
      <c r="GLZ154" s="17"/>
      <c r="GMA154" s="17"/>
      <c r="GMB154" s="17"/>
      <c r="GMC154" s="17"/>
      <c r="GMD154" s="17"/>
      <c r="GME154" s="17"/>
      <c r="GMF154" s="17"/>
      <c r="GMG154" s="17"/>
      <c r="GMH154" s="17"/>
      <c r="GMI154" s="17"/>
      <c r="GMJ154" s="17"/>
      <c r="GMK154" s="17"/>
      <c r="GML154" s="17"/>
      <c r="GMM154" s="17"/>
      <c r="GMN154" s="17"/>
      <c r="GMO154" s="17"/>
      <c r="GMP154" s="17"/>
      <c r="GMQ154" s="17"/>
      <c r="GMR154" s="17"/>
      <c r="GMS154" s="17"/>
      <c r="GMT154" s="17"/>
      <c r="GMU154" s="17"/>
      <c r="GMV154" s="17"/>
      <c r="GMW154" s="17"/>
      <c r="GMX154" s="17"/>
      <c r="GMY154" s="17"/>
      <c r="GMZ154" s="17"/>
      <c r="GNA154" s="17"/>
      <c r="GNB154" s="17"/>
      <c r="GNC154" s="17"/>
      <c r="GND154" s="17"/>
      <c r="GNE154" s="17"/>
      <c r="GNF154" s="17"/>
      <c r="GNG154" s="17"/>
      <c r="GNH154" s="17"/>
      <c r="GNI154" s="17"/>
      <c r="GNJ154" s="17"/>
      <c r="GNK154" s="17"/>
      <c r="GNL154" s="17"/>
      <c r="GNM154" s="17"/>
      <c r="GNN154" s="17"/>
      <c r="GNO154" s="17"/>
      <c r="GNP154" s="17"/>
      <c r="GNQ154" s="17"/>
      <c r="GNR154" s="17"/>
      <c r="GNS154" s="17"/>
      <c r="GNT154" s="17"/>
      <c r="GNU154" s="17"/>
      <c r="GNV154" s="17"/>
      <c r="GNW154" s="17"/>
      <c r="GNX154" s="17"/>
      <c r="GNY154" s="17"/>
      <c r="GNZ154" s="17"/>
      <c r="GOA154" s="17"/>
      <c r="GOB154" s="17"/>
      <c r="GOC154" s="17"/>
      <c r="GOD154" s="17"/>
      <c r="GOE154" s="17"/>
      <c r="GOF154" s="17"/>
      <c r="GOG154" s="17"/>
      <c r="GOH154" s="17"/>
      <c r="GOI154" s="17"/>
      <c r="GOJ154" s="17"/>
      <c r="GOK154" s="17"/>
      <c r="GOL154" s="17"/>
      <c r="GOM154" s="17"/>
      <c r="GON154" s="17"/>
      <c r="GOO154" s="17"/>
      <c r="GOP154" s="17"/>
      <c r="GOQ154" s="17"/>
      <c r="GOR154" s="17"/>
      <c r="GOS154" s="17"/>
      <c r="GOT154" s="17"/>
      <c r="GOU154" s="17"/>
      <c r="GOV154" s="17"/>
      <c r="GOW154" s="17"/>
      <c r="GOX154" s="17"/>
      <c r="GOY154" s="17"/>
      <c r="GOZ154" s="17"/>
      <c r="GPA154" s="17"/>
      <c r="GPB154" s="17"/>
      <c r="GPC154" s="17"/>
      <c r="GPD154" s="17"/>
      <c r="GPE154" s="17"/>
      <c r="GPF154" s="17"/>
      <c r="GPG154" s="17"/>
      <c r="GPH154" s="17"/>
      <c r="GPI154" s="17"/>
      <c r="GPJ154" s="17"/>
      <c r="GPK154" s="17"/>
      <c r="GPL154" s="17"/>
      <c r="GPM154" s="17"/>
      <c r="GPN154" s="17"/>
      <c r="GPO154" s="17"/>
      <c r="GPP154" s="17"/>
      <c r="GPQ154" s="17"/>
      <c r="GPR154" s="17"/>
      <c r="GPS154" s="17"/>
      <c r="GPT154" s="17"/>
      <c r="GPU154" s="17"/>
      <c r="GPV154" s="17"/>
      <c r="GPW154" s="17"/>
      <c r="GPX154" s="17"/>
      <c r="GPY154" s="17"/>
      <c r="GPZ154" s="17"/>
      <c r="GQA154" s="17"/>
      <c r="GQB154" s="17"/>
      <c r="GQC154" s="17"/>
      <c r="GQD154" s="17"/>
      <c r="GQE154" s="17"/>
      <c r="GQF154" s="17"/>
      <c r="GQG154" s="17"/>
      <c r="GQH154" s="17"/>
      <c r="GQI154" s="17"/>
      <c r="GQJ154" s="17"/>
      <c r="GQK154" s="17"/>
      <c r="GQL154" s="17"/>
      <c r="GQM154" s="17"/>
      <c r="GQN154" s="17"/>
      <c r="GQO154" s="17"/>
      <c r="GQP154" s="17"/>
      <c r="GQQ154" s="17"/>
      <c r="GQR154" s="17"/>
      <c r="GQS154" s="17"/>
      <c r="GQT154" s="17"/>
      <c r="GQU154" s="17"/>
      <c r="GQV154" s="17"/>
      <c r="GQW154" s="17"/>
      <c r="GQX154" s="17"/>
      <c r="GQY154" s="17"/>
      <c r="GQZ154" s="17"/>
      <c r="GRA154" s="17"/>
      <c r="GRB154" s="17"/>
      <c r="GRC154" s="17"/>
      <c r="GRD154" s="17"/>
      <c r="GRE154" s="17"/>
      <c r="GRF154" s="17"/>
      <c r="GRG154" s="17"/>
      <c r="GRH154" s="17"/>
      <c r="GRI154" s="17"/>
      <c r="GRJ154" s="17"/>
      <c r="GRK154" s="17"/>
      <c r="GRL154" s="17"/>
      <c r="GRM154" s="17"/>
      <c r="GRN154" s="17"/>
      <c r="GRO154" s="17"/>
      <c r="GRP154" s="17"/>
      <c r="GRQ154" s="17"/>
      <c r="GRR154" s="17"/>
      <c r="GRS154" s="17"/>
      <c r="GRT154" s="17"/>
      <c r="GRU154" s="17"/>
      <c r="GRV154" s="17"/>
      <c r="GRW154" s="17"/>
      <c r="GRX154" s="17"/>
      <c r="GRY154" s="17"/>
      <c r="GRZ154" s="17"/>
      <c r="GSA154" s="17"/>
      <c r="GSB154" s="17"/>
      <c r="GSC154" s="17"/>
      <c r="GSD154" s="17"/>
      <c r="GSE154" s="17"/>
      <c r="GSF154" s="17"/>
      <c r="GSG154" s="17"/>
      <c r="GSH154" s="17"/>
      <c r="GSI154" s="17"/>
      <c r="GSJ154" s="17"/>
      <c r="GSK154" s="17"/>
      <c r="GSL154" s="17"/>
      <c r="GSM154" s="17"/>
      <c r="GSN154" s="17"/>
      <c r="GSO154" s="17"/>
      <c r="GSP154" s="17"/>
      <c r="GSQ154" s="17"/>
      <c r="GSR154" s="17"/>
      <c r="GSS154" s="17"/>
      <c r="GST154" s="17"/>
      <c r="GSU154" s="17"/>
      <c r="GSV154" s="17"/>
      <c r="GSW154" s="17"/>
      <c r="GSX154" s="17"/>
      <c r="GSY154" s="17"/>
      <c r="GSZ154" s="17"/>
      <c r="GTA154" s="17"/>
      <c r="GTB154" s="17"/>
      <c r="GTC154" s="17"/>
      <c r="GTD154" s="17"/>
      <c r="GTE154" s="17"/>
      <c r="GTF154" s="17"/>
      <c r="GTG154" s="17"/>
      <c r="GTH154" s="17"/>
      <c r="GTI154" s="17"/>
      <c r="GTJ154" s="17"/>
      <c r="GTK154" s="17"/>
      <c r="GTL154" s="17"/>
      <c r="GTM154" s="17"/>
      <c r="GTN154" s="17"/>
      <c r="GTO154" s="17"/>
      <c r="GTP154" s="17"/>
      <c r="GTQ154" s="17"/>
      <c r="GTR154" s="17"/>
      <c r="GTS154" s="17"/>
      <c r="GTT154" s="17"/>
      <c r="GTU154" s="17"/>
      <c r="GTV154" s="17"/>
      <c r="GTW154" s="17"/>
      <c r="GTX154" s="17"/>
      <c r="GTY154" s="17"/>
      <c r="GTZ154" s="17"/>
      <c r="GUA154" s="17"/>
      <c r="GUB154" s="17"/>
      <c r="GUC154" s="17"/>
      <c r="GUD154" s="17"/>
      <c r="GUE154" s="17"/>
      <c r="GUF154" s="17"/>
      <c r="GUG154" s="17"/>
      <c r="GUH154" s="17"/>
      <c r="GUI154" s="17"/>
      <c r="GUJ154" s="17"/>
      <c r="GUK154" s="17"/>
      <c r="GUL154" s="17"/>
      <c r="GUM154" s="17"/>
      <c r="GUN154" s="17"/>
      <c r="GUO154" s="17"/>
      <c r="GUP154" s="17"/>
      <c r="GUQ154" s="17"/>
      <c r="GUR154" s="17"/>
      <c r="GUS154" s="17"/>
      <c r="GUT154" s="17"/>
      <c r="GUU154" s="17"/>
      <c r="GUV154" s="17"/>
      <c r="GUW154" s="17"/>
      <c r="GUX154" s="17"/>
      <c r="GUY154" s="17"/>
      <c r="GUZ154" s="17"/>
      <c r="GVA154" s="17"/>
      <c r="GVB154" s="17"/>
      <c r="GVC154" s="17"/>
      <c r="GVD154" s="17"/>
      <c r="GVE154" s="17"/>
      <c r="GVF154" s="17"/>
      <c r="GVG154" s="17"/>
      <c r="GVH154" s="17"/>
      <c r="GVI154" s="17"/>
      <c r="GVJ154" s="17"/>
      <c r="GVK154" s="17"/>
      <c r="GVL154" s="17"/>
      <c r="GVM154" s="17"/>
      <c r="GVN154" s="17"/>
      <c r="GVO154" s="17"/>
      <c r="GVP154" s="17"/>
      <c r="GVQ154" s="17"/>
      <c r="GVR154" s="17"/>
      <c r="GVS154" s="17"/>
      <c r="GVT154" s="17"/>
      <c r="GVU154" s="17"/>
      <c r="GVV154" s="17"/>
      <c r="GVW154" s="17"/>
      <c r="GVX154" s="17"/>
      <c r="GVY154" s="17"/>
      <c r="GVZ154" s="17"/>
      <c r="GWA154" s="17"/>
      <c r="GWB154" s="17"/>
      <c r="GWC154" s="17"/>
      <c r="GWD154" s="17"/>
      <c r="GWE154" s="17"/>
      <c r="GWF154" s="17"/>
      <c r="GWG154" s="17"/>
      <c r="GWH154" s="17"/>
      <c r="GWI154" s="17"/>
      <c r="GWJ154" s="17"/>
      <c r="GWK154" s="17"/>
      <c r="GWL154" s="17"/>
      <c r="GWM154" s="17"/>
      <c r="GWN154" s="17"/>
      <c r="GWO154" s="17"/>
      <c r="GWP154" s="17"/>
      <c r="GWQ154" s="17"/>
      <c r="GWR154" s="17"/>
      <c r="GWS154" s="17"/>
      <c r="GWT154" s="17"/>
      <c r="GWU154" s="17"/>
      <c r="GWV154" s="17"/>
      <c r="GWW154" s="17"/>
      <c r="GWX154" s="17"/>
      <c r="GWY154" s="17"/>
      <c r="GWZ154" s="17"/>
      <c r="GXA154" s="17"/>
      <c r="GXB154" s="17"/>
      <c r="GXC154" s="17"/>
      <c r="GXD154" s="17"/>
      <c r="GXE154" s="17"/>
      <c r="GXF154" s="17"/>
      <c r="GXG154" s="17"/>
      <c r="GXH154" s="17"/>
      <c r="GXI154" s="17"/>
      <c r="GXJ154" s="17"/>
      <c r="GXK154" s="17"/>
      <c r="GXL154" s="17"/>
      <c r="GXM154" s="17"/>
      <c r="GXN154" s="17"/>
      <c r="GXO154" s="17"/>
      <c r="GXP154" s="17"/>
      <c r="GXQ154" s="17"/>
      <c r="GXR154" s="17"/>
      <c r="GXS154" s="17"/>
      <c r="GXT154" s="17"/>
      <c r="GXU154" s="17"/>
      <c r="GXV154" s="17"/>
      <c r="GXW154" s="17"/>
      <c r="GXX154" s="17"/>
      <c r="GXY154" s="17"/>
      <c r="GXZ154" s="17"/>
      <c r="GYA154" s="17"/>
      <c r="GYB154" s="17"/>
      <c r="GYC154" s="17"/>
      <c r="GYD154" s="17"/>
      <c r="GYE154" s="17"/>
      <c r="GYF154" s="17"/>
      <c r="GYG154" s="17"/>
      <c r="GYH154" s="17"/>
      <c r="GYI154" s="17"/>
      <c r="GYJ154" s="17"/>
      <c r="GYK154" s="17"/>
      <c r="GYL154" s="17"/>
      <c r="GYM154" s="17"/>
      <c r="GYN154" s="17"/>
      <c r="GYO154" s="17"/>
      <c r="GYP154" s="17"/>
      <c r="GYQ154" s="17"/>
      <c r="GYR154" s="17"/>
      <c r="GYS154" s="17"/>
      <c r="GYT154" s="17"/>
      <c r="GYU154" s="17"/>
      <c r="GYV154" s="17"/>
      <c r="GYW154" s="17"/>
      <c r="GYX154" s="17"/>
      <c r="GYY154" s="17"/>
      <c r="GYZ154" s="17"/>
      <c r="GZA154" s="17"/>
      <c r="GZB154" s="17"/>
      <c r="GZC154" s="17"/>
      <c r="GZD154" s="17"/>
      <c r="GZE154" s="17"/>
      <c r="GZF154" s="17"/>
      <c r="GZG154" s="17"/>
      <c r="GZH154" s="17"/>
      <c r="GZI154" s="17"/>
      <c r="GZJ154" s="17"/>
      <c r="GZK154" s="17"/>
      <c r="GZL154" s="17"/>
      <c r="GZM154" s="17"/>
      <c r="GZN154" s="17"/>
      <c r="GZO154" s="17"/>
      <c r="GZP154" s="17"/>
      <c r="GZQ154" s="17"/>
      <c r="GZR154" s="17"/>
      <c r="GZS154" s="17"/>
      <c r="GZT154" s="17"/>
      <c r="GZU154" s="17"/>
      <c r="GZV154" s="17"/>
      <c r="GZW154" s="17"/>
      <c r="GZX154" s="17"/>
      <c r="GZY154" s="17"/>
      <c r="GZZ154" s="17"/>
      <c r="HAA154" s="17"/>
      <c r="HAB154" s="17"/>
      <c r="HAC154" s="17"/>
      <c r="HAD154" s="17"/>
      <c r="HAE154" s="17"/>
      <c r="HAF154" s="17"/>
      <c r="HAG154" s="17"/>
      <c r="HAH154" s="17"/>
      <c r="HAI154" s="17"/>
      <c r="HAJ154" s="17"/>
      <c r="HAK154" s="17"/>
      <c r="HAL154" s="17"/>
      <c r="HAM154" s="17"/>
      <c r="HAN154" s="17"/>
      <c r="HAO154" s="17"/>
      <c r="HAP154" s="17"/>
      <c r="HAQ154" s="17"/>
      <c r="HAR154" s="17"/>
      <c r="HAS154" s="17"/>
      <c r="HAT154" s="17"/>
      <c r="HAU154" s="17"/>
      <c r="HAV154" s="17"/>
      <c r="HAW154" s="17"/>
      <c r="HAX154" s="17"/>
      <c r="HAY154" s="17"/>
      <c r="HAZ154" s="17"/>
      <c r="HBA154" s="17"/>
      <c r="HBB154" s="17"/>
      <c r="HBC154" s="17"/>
      <c r="HBD154" s="17"/>
      <c r="HBE154" s="17"/>
      <c r="HBF154" s="17"/>
      <c r="HBG154" s="17"/>
      <c r="HBH154" s="17"/>
      <c r="HBI154" s="17"/>
      <c r="HBJ154" s="17"/>
      <c r="HBK154" s="17"/>
      <c r="HBL154" s="17"/>
      <c r="HBM154" s="17"/>
      <c r="HBN154" s="17"/>
      <c r="HBO154" s="17"/>
      <c r="HBP154" s="17"/>
      <c r="HBQ154" s="17"/>
      <c r="HBR154" s="17"/>
      <c r="HBS154" s="17"/>
      <c r="HBT154" s="17"/>
      <c r="HBU154" s="17"/>
      <c r="HBV154" s="17"/>
      <c r="HBW154" s="17"/>
      <c r="HBX154" s="17"/>
      <c r="HBY154" s="17"/>
      <c r="HBZ154" s="17"/>
      <c r="HCA154" s="17"/>
      <c r="HCB154" s="17"/>
      <c r="HCC154" s="17"/>
      <c r="HCD154" s="17"/>
      <c r="HCE154" s="17"/>
      <c r="HCF154" s="17"/>
      <c r="HCG154" s="17"/>
      <c r="HCH154" s="17"/>
      <c r="HCI154" s="17"/>
      <c r="HCJ154" s="17"/>
      <c r="HCK154" s="17"/>
      <c r="HCL154" s="17"/>
      <c r="HCM154" s="17"/>
      <c r="HCN154" s="17"/>
      <c r="HCO154" s="17"/>
      <c r="HCP154" s="17"/>
      <c r="HCQ154" s="17"/>
      <c r="HCR154" s="17"/>
      <c r="HCS154" s="17"/>
      <c r="HCT154" s="17"/>
      <c r="HCU154" s="17"/>
      <c r="HCV154" s="17"/>
      <c r="HCW154" s="17"/>
      <c r="HCX154" s="17"/>
      <c r="HCY154" s="17"/>
      <c r="HCZ154" s="17"/>
      <c r="HDA154" s="17"/>
      <c r="HDB154" s="17"/>
      <c r="HDC154" s="17"/>
      <c r="HDD154" s="17"/>
      <c r="HDE154" s="17"/>
      <c r="HDF154" s="17"/>
      <c r="HDG154" s="17"/>
      <c r="HDH154" s="17"/>
      <c r="HDI154" s="17"/>
      <c r="HDJ154" s="17"/>
      <c r="HDK154" s="17"/>
      <c r="HDL154" s="17"/>
      <c r="HDM154" s="17"/>
      <c r="HDN154" s="17"/>
      <c r="HDO154" s="17"/>
      <c r="HDP154" s="17"/>
      <c r="HDQ154" s="17"/>
      <c r="HDR154" s="17"/>
      <c r="HDS154" s="17"/>
      <c r="HDT154" s="17"/>
      <c r="HDU154" s="17"/>
      <c r="HDV154" s="17"/>
      <c r="HDW154" s="17"/>
      <c r="HDX154" s="17"/>
      <c r="HDY154" s="17"/>
      <c r="HDZ154" s="17"/>
      <c r="HEA154" s="17"/>
      <c r="HEB154" s="17"/>
      <c r="HEC154" s="17"/>
      <c r="HED154" s="17"/>
      <c r="HEE154" s="17"/>
      <c r="HEF154" s="17"/>
      <c r="HEG154" s="17"/>
      <c r="HEH154" s="17"/>
      <c r="HEI154" s="17"/>
      <c r="HEJ154" s="17"/>
      <c r="HEK154" s="17"/>
      <c r="HEL154" s="17"/>
      <c r="HEM154" s="17"/>
      <c r="HEN154" s="17"/>
      <c r="HEO154" s="17"/>
      <c r="HEP154" s="17"/>
      <c r="HEQ154" s="17"/>
      <c r="HER154" s="17"/>
      <c r="HES154" s="17"/>
      <c r="HET154" s="17"/>
      <c r="HEU154" s="17"/>
      <c r="HEV154" s="17"/>
      <c r="HEW154" s="17"/>
      <c r="HEX154" s="17"/>
      <c r="HEY154" s="17"/>
      <c r="HEZ154" s="17"/>
      <c r="HFA154" s="17"/>
      <c r="HFB154" s="17"/>
      <c r="HFC154" s="17"/>
      <c r="HFD154" s="17"/>
      <c r="HFE154" s="17"/>
      <c r="HFF154" s="17"/>
      <c r="HFG154" s="17"/>
      <c r="HFH154" s="17"/>
      <c r="HFI154" s="17"/>
      <c r="HFJ154" s="17"/>
      <c r="HFK154" s="17"/>
      <c r="HFL154" s="17"/>
      <c r="HFM154" s="17"/>
      <c r="HFN154" s="17"/>
      <c r="HFO154" s="17"/>
      <c r="HFP154" s="17"/>
      <c r="HFQ154" s="17"/>
      <c r="HFR154" s="17"/>
      <c r="HFS154" s="17"/>
      <c r="HFT154" s="17"/>
      <c r="HFU154" s="17"/>
      <c r="HFV154" s="17"/>
      <c r="HFW154" s="17"/>
      <c r="HFX154" s="17"/>
      <c r="HFY154" s="17"/>
      <c r="HFZ154" s="17"/>
      <c r="HGA154" s="17"/>
      <c r="HGB154" s="17"/>
      <c r="HGC154" s="17"/>
      <c r="HGD154" s="17"/>
      <c r="HGE154" s="17"/>
      <c r="HGF154" s="17"/>
      <c r="HGG154" s="17"/>
      <c r="HGH154" s="17"/>
      <c r="HGI154" s="17"/>
      <c r="HGJ154" s="17"/>
      <c r="HGK154" s="17"/>
      <c r="HGL154" s="17"/>
      <c r="HGM154" s="17"/>
      <c r="HGN154" s="17"/>
      <c r="HGO154" s="17"/>
      <c r="HGP154" s="17"/>
      <c r="HGQ154" s="17"/>
      <c r="HGR154" s="17"/>
      <c r="HGS154" s="17"/>
      <c r="HGT154" s="17"/>
      <c r="HGU154" s="17"/>
      <c r="HGV154" s="17"/>
      <c r="HGW154" s="17"/>
      <c r="HGX154" s="17"/>
      <c r="HGY154" s="17"/>
      <c r="HGZ154" s="17"/>
      <c r="HHA154" s="17"/>
      <c r="HHB154" s="17"/>
      <c r="HHC154" s="17"/>
      <c r="HHD154" s="17"/>
      <c r="HHE154" s="17"/>
      <c r="HHF154" s="17"/>
      <c r="HHG154" s="17"/>
      <c r="HHH154" s="17"/>
      <c r="HHI154" s="17"/>
      <c r="HHJ154" s="17"/>
      <c r="HHK154" s="17"/>
      <c r="HHL154" s="17"/>
      <c r="HHM154" s="17"/>
      <c r="HHN154" s="17"/>
      <c r="HHO154" s="17"/>
      <c r="HHP154" s="17"/>
      <c r="HHQ154" s="17"/>
      <c r="HHR154" s="17"/>
      <c r="HHS154" s="17"/>
      <c r="HHT154" s="17"/>
      <c r="HHU154" s="17"/>
      <c r="HHV154" s="17"/>
      <c r="HHW154" s="17"/>
      <c r="HHX154" s="17"/>
      <c r="HHY154" s="17"/>
      <c r="HHZ154" s="17"/>
      <c r="HIA154" s="17"/>
      <c r="HIB154" s="17"/>
      <c r="HIC154" s="17"/>
      <c r="HID154" s="17"/>
      <c r="HIE154" s="17"/>
      <c r="HIF154" s="17"/>
      <c r="HIG154" s="17"/>
      <c r="HIH154" s="17"/>
      <c r="HII154" s="17"/>
      <c r="HIJ154" s="17"/>
      <c r="HIK154" s="17"/>
      <c r="HIL154" s="17"/>
      <c r="HIM154" s="17"/>
      <c r="HIN154" s="17"/>
      <c r="HIO154" s="17"/>
      <c r="HIP154" s="17"/>
      <c r="HIQ154" s="17"/>
      <c r="HIR154" s="17"/>
      <c r="HIS154" s="17"/>
      <c r="HIT154" s="17"/>
      <c r="HIU154" s="17"/>
      <c r="HIV154" s="17"/>
      <c r="HIW154" s="17"/>
      <c r="HIX154" s="17"/>
      <c r="HIY154" s="17"/>
      <c r="HIZ154" s="17"/>
      <c r="HJA154" s="17"/>
      <c r="HJB154" s="17"/>
      <c r="HJC154" s="17"/>
      <c r="HJD154" s="17"/>
      <c r="HJE154" s="17"/>
      <c r="HJF154" s="17"/>
      <c r="HJG154" s="17"/>
      <c r="HJH154" s="17"/>
      <c r="HJI154" s="17"/>
      <c r="HJJ154" s="17"/>
      <c r="HJK154" s="17"/>
      <c r="HJL154" s="17"/>
      <c r="HJM154" s="17"/>
      <c r="HJN154" s="17"/>
      <c r="HJO154" s="17"/>
      <c r="HJP154" s="17"/>
      <c r="HJQ154" s="17"/>
      <c r="HJR154" s="17"/>
      <c r="HJS154" s="17"/>
      <c r="HJT154" s="17"/>
      <c r="HJU154" s="17"/>
      <c r="HJV154" s="17"/>
      <c r="HJW154" s="17"/>
      <c r="HJX154" s="17"/>
      <c r="HJY154" s="17"/>
      <c r="HJZ154" s="17"/>
      <c r="HKA154" s="17"/>
      <c r="HKB154" s="17"/>
      <c r="HKC154" s="17"/>
      <c r="HKD154" s="17"/>
      <c r="HKE154" s="17"/>
      <c r="HKF154" s="17"/>
      <c r="HKG154" s="17"/>
      <c r="HKH154" s="17"/>
      <c r="HKI154" s="17"/>
      <c r="HKJ154" s="17"/>
      <c r="HKK154" s="17"/>
      <c r="HKL154" s="17"/>
      <c r="HKM154" s="17"/>
      <c r="HKN154" s="17"/>
      <c r="HKO154" s="17"/>
      <c r="HKP154" s="17"/>
      <c r="HKQ154" s="17"/>
      <c r="HKR154" s="17"/>
      <c r="HKS154" s="17"/>
      <c r="HKT154" s="17"/>
      <c r="HKU154" s="17"/>
      <c r="HKV154" s="17"/>
      <c r="HKW154" s="17"/>
      <c r="HKX154" s="17"/>
      <c r="HKY154" s="17"/>
      <c r="HKZ154" s="17"/>
      <c r="HLA154" s="17"/>
      <c r="HLB154" s="17"/>
      <c r="HLC154" s="17"/>
      <c r="HLD154" s="17"/>
      <c r="HLE154" s="17"/>
      <c r="HLF154" s="17"/>
      <c r="HLG154" s="17"/>
      <c r="HLH154" s="17"/>
      <c r="HLI154" s="17"/>
      <c r="HLJ154" s="17"/>
      <c r="HLK154" s="17"/>
      <c r="HLL154" s="17"/>
      <c r="HLM154" s="17"/>
      <c r="HLN154" s="17"/>
      <c r="HLO154" s="17"/>
      <c r="HLP154" s="17"/>
      <c r="HLQ154" s="17"/>
      <c r="HLR154" s="17"/>
      <c r="HLS154" s="17"/>
      <c r="HLT154" s="17"/>
      <c r="HLU154" s="17"/>
      <c r="HLV154" s="17"/>
      <c r="HLW154" s="17"/>
      <c r="HLX154" s="17"/>
      <c r="HLY154" s="17"/>
      <c r="HLZ154" s="17"/>
      <c r="HMA154" s="17"/>
      <c r="HMB154" s="17"/>
      <c r="HMC154" s="17"/>
      <c r="HMD154" s="17"/>
      <c r="HME154" s="17"/>
      <c r="HMF154" s="17"/>
      <c r="HMG154" s="17"/>
      <c r="HMH154" s="17"/>
      <c r="HMI154" s="17"/>
      <c r="HMJ154" s="17"/>
      <c r="HMK154" s="17"/>
      <c r="HML154" s="17"/>
      <c r="HMM154" s="17"/>
      <c r="HMN154" s="17"/>
      <c r="HMO154" s="17"/>
      <c r="HMP154" s="17"/>
      <c r="HMQ154" s="17"/>
      <c r="HMR154" s="17"/>
      <c r="HMS154" s="17"/>
      <c r="HMT154" s="17"/>
      <c r="HMU154" s="17"/>
      <c r="HMV154" s="17"/>
      <c r="HMW154" s="17"/>
      <c r="HMX154" s="17"/>
      <c r="HMY154" s="17"/>
      <c r="HMZ154" s="17"/>
      <c r="HNA154" s="17"/>
      <c r="HNB154" s="17"/>
      <c r="HNC154" s="17"/>
      <c r="HND154" s="17"/>
      <c r="HNE154" s="17"/>
      <c r="HNF154" s="17"/>
      <c r="HNG154" s="17"/>
      <c r="HNH154" s="17"/>
      <c r="HNI154" s="17"/>
      <c r="HNJ154" s="17"/>
      <c r="HNK154" s="17"/>
      <c r="HNL154" s="17"/>
      <c r="HNM154" s="17"/>
      <c r="HNN154" s="17"/>
      <c r="HNO154" s="17"/>
      <c r="HNP154" s="17"/>
      <c r="HNQ154" s="17"/>
      <c r="HNR154" s="17"/>
      <c r="HNS154" s="17"/>
      <c r="HNT154" s="17"/>
      <c r="HNU154" s="17"/>
      <c r="HNV154" s="17"/>
      <c r="HNW154" s="17"/>
      <c r="HNX154" s="17"/>
      <c r="HNY154" s="17"/>
      <c r="HNZ154" s="17"/>
      <c r="HOA154" s="17"/>
      <c r="HOB154" s="17"/>
      <c r="HOC154" s="17"/>
      <c r="HOD154" s="17"/>
      <c r="HOE154" s="17"/>
      <c r="HOF154" s="17"/>
      <c r="HOG154" s="17"/>
      <c r="HOH154" s="17"/>
      <c r="HOI154" s="17"/>
      <c r="HOJ154" s="17"/>
      <c r="HOK154" s="17"/>
      <c r="HOL154" s="17"/>
      <c r="HOM154" s="17"/>
      <c r="HON154" s="17"/>
      <c r="HOO154" s="17"/>
      <c r="HOP154" s="17"/>
      <c r="HOQ154" s="17"/>
      <c r="HOR154" s="17"/>
      <c r="HOS154" s="17"/>
      <c r="HOT154" s="17"/>
      <c r="HOU154" s="17"/>
      <c r="HOV154" s="17"/>
      <c r="HOW154" s="17"/>
      <c r="HOX154" s="17"/>
      <c r="HOY154" s="17"/>
      <c r="HOZ154" s="17"/>
      <c r="HPA154" s="17"/>
      <c r="HPB154" s="17"/>
      <c r="HPC154" s="17"/>
      <c r="HPD154" s="17"/>
      <c r="HPE154" s="17"/>
      <c r="HPF154" s="17"/>
      <c r="HPG154" s="17"/>
      <c r="HPH154" s="17"/>
      <c r="HPI154" s="17"/>
      <c r="HPJ154" s="17"/>
      <c r="HPK154" s="17"/>
      <c r="HPL154" s="17"/>
      <c r="HPM154" s="17"/>
      <c r="HPN154" s="17"/>
      <c r="HPO154" s="17"/>
      <c r="HPP154" s="17"/>
      <c r="HPQ154" s="17"/>
      <c r="HPR154" s="17"/>
      <c r="HPS154" s="17"/>
      <c r="HPT154" s="17"/>
      <c r="HPU154" s="17"/>
      <c r="HPV154" s="17"/>
      <c r="HPW154" s="17"/>
      <c r="HPX154" s="17"/>
      <c r="HPY154" s="17"/>
      <c r="HPZ154" s="17"/>
      <c r="HQA154" s="17"/>
      <c r="HQB154" s="17"/>
      <c r="HQC154" s="17"/>
      <c r="HQD154" s="17"/>
      <c r="HQE154" s="17"/>
      <c r="HQF154" s="17"/>
      <c r="HQG154" s="17"/>
      <c r="HQH154" s="17"/>
      <c r="HQI154" s="17"/>
      <c r="HQJ154" s="17"/>
      <c r="HQK154" s="17"/>
      <c r="HQL154" s="17"/>
      <c r="HQM154" s="17"/>
      <c r="HQN154" s="17"/>
      <c r="HQO154" s="17"/>
      <c r="HQP154" s="17"/>
      <c r="HQQ154" s="17"/>
      <c r="HQR154" s="17"/>
      <c r="HQS154" s="17"/>
      <c r="HQT154" s="17"/>
      <c r="HQU154" s="17"/>
      <c r="HQV154" s="17"/>
      <c r="HQW154" s="17"/>
      <c r="HQX154" s="17"/>
      <c r="HQY154" s="17"/>
      <c r="HQZ154" s="17"/>
      <c r="HRA154" s="17"/>
      <c r="HRB154" s="17"/>
      <c r="HRC154" s="17"/>
      <c r="HRD154" s="17"/>
      <c r="HRE154" s="17"/>
      <c r="HRF154" s="17"/>
      <c r="HRG154" s="17"/>
      <c r="HRH154" s="17"/>
      <c r="HRI154" s="17"/>
      <c r="HRJ154" s="17"/>
      <c r="HRK154" s="17"/>
      <c r="HRL154" s="17"/>
      <c r="HRM154" s="17"/>
      <c r="HRN154" s="17"/>
      <c r="HRO154" s="17"/>
      <c r="HRP154" s="17"/>
      <c r="HRQ154" s="17"/>
      <c r="HRR154" s="17"/>
      <c r="HRS154" s="17"/>
      <c r="HRT154" s="17"/>
      <c r="HRU154" s="17"/>
      <c r="HRV154" s="17"/>
      <c r="HRW154" s="17"/>
      <c r="HRX154" s="17"/>
      <c r="HRY154" s="17"/>
      <c r="HRZ154" s="17"/>
      <c r="HSA154" s="17"/>
      <c r="HSB154" s="17"/>
      <c r="HSC154" s="17"/>
      <c r="HSD154" s="17"/>
      <c r="HSE154" s="17"/>
      <c r="HSF154" s="17"/>
      <c r="HSG154" s="17"/>
      <c r="HSH154" s="17"/>
      <c r="HSI154" s="17"/>
      <c r="HSJ154" s="17"/>
      <c r="HSK154" s="17"/>
      <c r="HSL154" s="17"/>
      <c r="HSM154" s="17"/>
      <c r="HSN154" s="17"/>
      <c r="HSO154" s="17"/>
      <c r="HSP154" s="17"/>
      <c r="HSQ154" s="17"/>
      <c r="HSR154" s="17"/>
      <c r="HSS154" s="17"/>
      <c r="HST154" s="17"/>
      <c r="HSU154" s="17"/>
      <c r="HSV154" s="17"/>
      <c r="HSW154" s="17"/>
      <c r="HSX154" s="17"/>
      <c r="HSY154" s="17"/>
      <c r="HSZ154" s="17"/>
      <c r="HTA154" s="17"/>
      <c r="HTB154" s="17"/>
      <c r="HTC154" s="17"/>
      <c r="HTD154" s="17"/>
      <c r="HTE154" s="17"/>
      <c r="HTF154" s="17"/>
      <c r="HTG154" s="17"/>
      <c r="HTH154" s="17"/>
      <c r="HTI154" s="17"/>
      <c r="HTJ154" s="17"/>
      <c r="HTK154" s="17"/>
      <c r="HTL154" s="17"/>
      <c r="HTM154" s="17"/>
      <c r="HTN154" s="17"/>
      <c r="HTO154" s="17"/>
      <c r="HTP154" s="17"/>
      <c r="HTQ154" s="17"/>
      <c r="HTR154" s="17"/>
      <c r="HTS154" s="17"/>
      <c r="HTT154" s="17"/>
      <c r="HTU154" s="17"/>
      <c r="HTV154" s="17"/>
      <c r="HTW154" s="17"/>
      <c r="HTX154" s="17"/>
      <c r="HTY154" s="17"/>
      <c r="HTZ154" s="17"/>
      <c r="HUA154" s="17"/>
      <c r="HUB154" s="17"/>
      <c r="HUC154" s="17"/>
      <c r="HUD154" s="17"/>
      <c r="HUE154" s="17"/>
      <c r="HUF154" s="17"/>
      <c r="HUG154" s="17"/>
      <c r="HUH154" s="17"/>
      <c r="HUI154" s="17"/>
      <c r="HUJ154" s="17"/>
      <c r="HUK154" s="17"/>
      <c r="HUL154" s="17"/>
      <c r="HUM154" s="17"/>
      <c r="HUN154" s="17"/>
      <c r="HUO154" s="17"/>
      <c r="HUP154" s="17"/>
      <c r="HUQ154" s="17"/>
      <c r="HUR154" s="17"/>
      <c r="HUS154" s="17"/>
      <c r="HUT154" s="17"/>
      <c r="HUU154" s="17"/>
      <c r="HUV154" s="17"/>
      <c r="HUW154" s="17"/>
      <c r="HUX154" s="17"/>
      <c r="HUY154" s="17"/>
      <c r="HUZ154" s="17"/>
      <c r="HVA154" s="17"/>
      <c r="HVB154" s="17"/>
      <c r="HVC154" s="17"/>
      <c r="HVD154" s="17"/>
      <c r="HVE154" s="17"/>
      <c r="HVF154" s="17"/>
      <c r="HVG154" s="17"/>
      <c r="HVH154" s="17"/>
      <c r="HVI154" s="17"/>
      <c r="HVJ154" s="17"/>
      <c r="HVK154" s="17"/>
      <c r="HVL154" s="17"/>
      <c r="HVM154" s="17"/>
      <c r="HVN154" s="17"/>
      <c r="HVO154" s="17"/>
      <c r="HVP154" s="17"/>
      <c r="HVQ154" s="17"/>
      <c r="HVR154" s="17"/>
      <c r="HVS154" s="17"/>
      <c r="HVT154" s="17"/>
      <c r="HVU154" s="17"/>
      <c r="HVV154" s="17"/>
      <c r="HVW154" s="17"/>
      <c r="HVX154" s="17"/>
      <c r="HVY154" s="17"/>
      <c r="HVZ154" s="17"/>
      <c r="HWA154" s="17"/>
      <c r="HWB154" s="17"/>
      <c r="HWC154" s="17"/>
      <c r="HWD154" s="17"/>
      <c r="HWE154" s="17"/>
      <c r="HWF154" s="17"/>
      <c r="HWG154" s="17"/>
      <c r="HWH154" s="17"/>
      <c r="HWI154" s="17"/>
      <c r="HWJ154" s="17"/>
      <c r="HWK154" s="17"/>
      <c r="HWL154" s="17"/>
      <c r="HWM154" s="17"/>
      <c r="HWN154" s="17"/>
      <c r="HWO154" s="17"/>
      <c r="HWP154" s="17"/>
      <c r="HWQ154" s="17"/>
      <c r="HWR154" s="17"/>
      <c r="HWS154" s="17"/>
      <c r="HWT154" s="17"/>
      <c r="HWU154" s="17"/>
      <c r="HWV154" s="17"/>
      <c r="HWW154" s="17"/>
      <c r="HWX154" s="17"/>
      <c r="HWY154" s="17"/>
      <c r="HWZ154" s="17"/>
      <c r="HXA154" s="17"/>
      <c r="HXB154" s="17"/>
      <c r="HXC154" s="17"/>
      <c r="HXD154" s="17"/>
      <c r="HXE154" s="17"/>
      <c r="HXF154" s="17"/>
      <c r="HXG154" s="17"/>
      <c r="HXH154" s="17"/>
      <c r="HXI154" s="17"/>
      <c r="HXJ154" s="17"/>
      <c r="HXK154" s="17"/>
      <c r="HXL154" s="17"/>
      <c r="HXM154" s="17"/>
      <c r="HXN154" s="17"/>
      <c r="HXO154" s="17"/>
      <c r="HXP154" s="17"/>
      <c r="HXQ154" s="17"/>
      <c r="HXR154" s="17"/>
      <c r="HXS154" s="17"/>
      <c r="HXT154" s="17"/>
      <c r="HXU154" s="17"/>
      <c r="HXV154" s="17"/>
      <c r="HXW154" s="17"/>
      <c r="HXX154" s="17"/>
      <c r="HXY154" s="17"/>
      <c r="HXZ154" s="17"/>
      <c r="HYA154" s="17"/>
      <c r="HYB154" s="17"/>
      <c r="HYC154" s="17"/>
      <c r="HYD154" s="17"/>
      <c r="HYE154" s="17"/>
      <c r="HYF154" s="17"/>
      <c r="HYG154" s="17"/>
      <c r="HYH154" s="17"/>
      <c r="HYI154" s="17"/>
      <c r="HYJ154" s="17"/>
      <c r="HYK154" s="17"/>
      <c r="HYL154" s="17"/>
      <c r="HYM154" s="17"/>
      <c r="HYN154" s="17"/>
      <c r="HYO154" s="17"/>
      <c r="HYP154" s="17"/>
      <c r="HYQ154" s="17"/>
      <c r="HYR154" s="17"/>
      <c r="HYS154" s="17"/>
      <c r="HYT154" s="17"/>
      <c r="HYU154" s="17"/>
      <c r="HYV154" s="17"/>
      <c r="HYW154" s="17"/>
      <c r="HYX154" s="17"/>
      <c r="HYY154" s="17"/>
      <c r="HYZ154" s="17"/>
      <c r="HZA154" s="17"/>
      <c r="HZB154" s="17"/>
      <c r="HZC154" s="17"/>
      <c r="HZD154" s="17"/>
      <c r="HZE154" s="17"/>
      <c r="HZF154" s="17"/>
      <c r="HZG154" s="17"/>
      <c r="HZH154" s="17"/>
      <c r="HZI154" s="17"/>
      <c r="HZJ154" s="17"/>
      <c r="HZK154" s="17"/>
      <c r="HZL154" s="17"/>
      <c r="HZM154" s="17"/>
      <c r="HZN154" s="17"/>
      <c r="HZO154" s="17"/>
      <c r="HZP154" s="17"/>
      <c r="HZQ154" s="17"/>
      <c r="HZR154" s="17"/>
      <c r="HZS154" s="17"/>
      <c r="HZT154" s="17"/>
      <c r="HZU154" s="17"/>
      <c r="HZV154" s="17"/>
      <c r="HZW154" s="17"/>
      <c r="HZX154" s="17"/>
      <c r="HZY154" s="17"/>
      <c r="HZZ154" s="17"/>
      <c r="IAA154" s="17"/>
      <c r="IAB154" s="17"/>
      <c r="IAC154" s="17"/>
      <c r="IAD154" s="17"/>
      <c r="IAE154" s="17"/>
      <c r="IAF154" s="17"/>
      <c r="IAG154" s="17"/>
      <c r="IAH154" s="17"/>
      <c r="IAI154" s="17"/>
      <c r="IAJ154" s="17"/>
      <c r="IAK154" s="17"/>
      <c r="IAL154" s="17"/>
      <c r="IAM154" s="17"/>
      <c r="IAN154" s="17"/>
      <c r="IAO154" s="17"/>
      <c r="IAP154" s="17"/>
      <c r="IAQ154" s="17"/>
      <c r="IAR154" s="17"/>
      <c r="IAS154" s="17"/>
      <c r="IAT154" s="17"/>
      <c r="IAU154" s="17"/>
      <c r="IAV154" s="17"/>
      <c r="IAW154" s="17"/>
      <c r="IAX154" s="17"/>
      <c r="IAY154" s="17"/>
      <c r="IAZ154" s="17"/>
      <c r="IBA154" s="17"/>
      <c r="IBB154" s="17"/>
      <c r="IBC154" s="17"/>
      <c r="IBD154" s="17"/>
      <c r="IBE154" s="17"/>
      <c r="IBF154" s="17"/>
      <c r="IBG154" s="17"/>
      <c r="IBH154" s="17"/>
      <c r="IBI154" s="17"/>
      <c r="IBJ154" s="17"/>
      <c r="IBK154" s="17"/>
      <c r="IBL154" s="17"/>
      <c r="IBM154" s="17"/>
      <c r="IBN154" s="17"/>
      <c r="IBO154" s="17"/>
      <c r="IBP154" s="17"/>
      <c r="IBQ154" s="17"/>
      <c r="IBR154" s="17"/>
      <c r="IBS154" s="17"/>
      <c r="IBT154" s="17"/>
      <c r="IBU154" s="17"/>
      <c r="IBV154" s="17"/>
      <c r="IBW154" s="17"/>
      <c r="IBX154" s="17"/>
      <c r="IBY154" s="17"/>
      <c r="IBZ154" s="17"/>
      <c r="ICA154" s="17"/>
      <c r="ICB154" s="17"/>
      <c r="ICC154" s="17"/>
      <c r="ICD154" s="17"/>
      <c r="ICE154" s="17"/>
      <c r="ICF154" s="17"/>
      <c r="ICG154" s="17"/>
      <c r="ICH154" s="17"/>
      <c r="ICI154" s="17"/>
      <c r="ICJ154" s="17"/>
      <c r="ICK154" s="17"/>
      <c r="ICL154" s="17"/>
      <c r="ICM154" s="17"/>
      <c r="ICN154" s="17"/>
      <c r="ICO154" s="17"/>
      <c r="ICP154" s="17"/>
      <c r="ICQ154" s="17"/>
      <c r="ICR154" s="17"/>
      <c r="ICS154" s="17"/>
      <c r="ICT154" s="17"/>
      <c r="ICU154" s="17"/>
      <c r="ICV154" s="17"/>
      <c r="ICW154" s="17"/>
      <c r="ICX154" s="17"/>
      <c r="ICY154" s="17"/>
      <c r="ICZ154" s="17"/>
      <c r="IDA154" s="17"/>
      <c r="IDB154" s="17"/>
      <c r="IDC154" s="17"/>
      <c r="IDD154" s="17"/>
      <c r="IDE154" s="17"/>
      <c r="IDF154" s="17"/>
      <c r="IDG154" s="17"/>
      <c r="IDH154" s="17"/>
      <c r="IDI154" s="17"/>
      <c r="IDJ154" s="17"/>
      <c r="IDK154" s="17"/>
      <c r="IDL154" s="17"/>
      <c r="IDM154" s="17"/>
      <c r="IDN154" s="17"/>
      <c r="IDO154" s="17"/>
      <c r="IDP154" s="17"/>
      <c r="IDQ154" s="17"/>
      <c r="IDR154" s="17"/>
      <c r="IDS154" s="17"/>
      <c r="IDT154" s="17"/>
      <c r="IDU154" s="17"/>
      <c r="IDV154" s="17"/>
      <c r="IDW154" s="17"/>
      <c r="IDX154" s="17"/>
      <c r="IDY154" s="17"/>
      <c r="IDZ154" s="17"/>
      <c r="IEA154" s="17"/>
      <c r="IEB154" s="17"/>
      <c r="IEC154" s="17"/>
      <c r="IED154" s="17"/>
      <c r="IEE154" s="17"/>
      <c r="IEF154" s="17"/>
      <c r="IEG154" s="17"/>
      <c r="IEH154" s="17"/>
      <c r="IEI154" s="17"/>
      <c r="IEJ154" s="17"/>
      <c r="IEK154" s="17"/>
      <c r="IEL154" s="17"/>
      <c r="IEM154" s="17"/>
      <c r="IEN154" s="17"/>
      <c r="IEO154" s="17"/>
      <c r="IEP154" s="17"/>
      <c r="IEQ154" s="17"/>
      <c r="IER154" s="17"/>
      <c r="IES154" s="17"/>
      <c r="IET154" s="17"/>
      <c r="IEU154" s="17"/>
      <c r="IEV154" s="17"/>
      <c r="IEW154" s="17"/>
      <c r="IEX154" s="17"/>
      <c r="IEY154" s="17"/>
      <c r="IEZ154" s="17"/>
      <c r="IFA154" s="17"/>
      <c r="IFB154" s="17"/>
      <c r="IFC154" s="17"/>
      <c r="IFD154" s="17"/>
      <c r="IFE154" s="17"/>
      <c r="IFF154" s="17"/>
      <c r="IFG154" s="17"/>
      <c r="IFH154" s="17"/>
      <c r="IFI154" s="17"/>
      <c r="IFJ154" s="17"/>
      <c r="IFK154" s="17"/>
      <c r="IFL154" s="17"/>
      <c r="IFM154" s="17"/>
      <c r="IFN154" s="17"/>
      <c r="IFO154" s="17"/>
      <c r="IFP154" s="17"/>
      <c r="IFQ154" s="17"/>
      <c r="IFR154" s="17"/>
      <c r="IFS154" s="17"/>
      <c r="IFT154" s="17"/>
      <c r="IFU154" s="17"/>
      <c r="IFV154" s="17"/>
      <c r="IFW154" s="17"/>
      <c r="IFX154" s="17"/>
      <c r="IFY154" s="17"/>
      <c r="IFZ154" s="17"/>
      <c r="IGA154" s="17"/>
      <c r="IGB154" s="17"/>
      <c r="IGC154" s="17"/>
      <c r="IGD154" s="17"/>
      <c r="IGE154" s="17"/>
      <c r="IGF154" s="17"/>
      <c r="IGG154" s="17"/>
      <c r="IGH154" s="17"/>
      <c r="IGI154" s="17"/>
      <c r="IGJ154" s="17"/>
      <c r="IGK154" s="17"/>
      <c r="IGL154" s="17"/>
      <c r="IGM154" s="17"/>
      <c r="IGN154" s="17"/>
      <c r="IGO154" s="17"/>
      <c r="IGP154" s="17"/>
      <c r="IGQ154" s="17"/>
      <c r="IGR154" s="17"/>
      <c r="IGS154" s="17"/>
      <c r="IGT154" s="17"/>
      <c r="IGU154" s="17"/>
      <c r="IGV154" s="17"/>
      <c r="IGW154" s="17"/>
      <c r="IGX154" s="17"/>
      <c r="IGY154" s="17"/>
      <c r="IGZ154" s="17"/>
      <c r="IHA154" s="17"/>
      <c r="IHB154" s="17"/>
      <c r="IHC154" s="17"/>
      <c r="IHD154" s="17"/>
      <c r="IHE154" s="17"/>
      <c r="IHF154" s="17"/>
      <c r="IHG154" s="17"/>
      <c r="IHH154" s="17"/>
      <c r="IHI154" s="17"/>
      <c r="IHJ154" s="17"/>
      <c r="IHK154" s="17"/>
      <c r="IHL154" s="17"/>
      <c r="IHM154" s="17"/>
      <c r="IHN154" s="17"/>
      <c r="IHO154" s="17"/>
      <c r="IHP154" s="17"/>
      <c r="IHQ154" s="17"/>
      <c r="IHR154" s="17"/>
      <c r="IHS154" s="17"/>
      <c r="IHT154" s="17"/>
      <c r="IHU154" s="17"/>
      <c r="IHV154" s="17"/>
      <c r="IHW154" s="17"/>
      <c r="IHX154" s="17"/>
      <c r="IHY154" s="17"/>
      <c r="IHZ154" s="17"/>
      <c r="IIA154" s="17"/>
      <c r="IIB154" s="17"/>
      <c r="IIC154" s="17"/>
      <c r="IID154" s="17"/>
      <c r="IIE154" s="17"/>
      <c r="IIF154" s="17"/>
      <c r="IIG154" s="17"/>
      <c r="IIH154" s="17"/>
      <c r="III154" s="17"/>
      <c r="IIJ154" s="17"/>
      <c r="IIK154" s="17"/>
      <c r="IIL154" s="17"/>
      <c r="IIM154" s="17"/>
      <c r="IIN154" s="17"/>
      <c r="IIO154" s="17"/>
      <c r="IIP154" s="17"/>
      <c r="IIQ154" s="17"/>
      <c r="IIR154" s="17"/>
      <c r="IIS154" s="17"/>
      <c r="IIT154" s="17"/>
      <c r="IIU154" s="17"/>
      <c r="IIV154" s="17"/>
      <c r="IIW154" s="17"/>
      <c r="IIX154" s="17"/>
      <c r="IIY154" s="17"/>
      <c r="IIZ154" s="17"/>
      <c r="IJA154" s="17"/>
      <c r="IJB154" s="17"/>
      <c r="IJC154" s="17"/>
      <c r="IJD154" s="17"/>
      <c r="IJE154" s="17"/>
      <c r="IJF154" s="17"/>
      <c r="IJG154" s="17"/>
      <c r="IJH154" s="17"/>
      <c r="IJI154" s="17"/>
      <c r="IJJ154" s="17"/>
      <c r="IJK154" s="17"/>
      <c r="IJL154" s="17"/>
      <c r="IJM154" s="17"/>
      <c r="IJN154" s="17"/>
      <c r="IJO154" s="17"/>
      <c r="IJP154" s="17"/>
      <c r="IJQ154" s="17"/>
      <c r="IJR154" s="17"/>
      <c r="IJS154" s="17"/>
      <c r="IJT154" s="17"/>
      <c r="IJU154" s="17"/>
      <c r="IJV154" s="17"/>
      <c r="IJW154" s="17"/>
      <c r="IJX154" s="17"/>
      <c r="IJY154" s="17"/>
      <c r="IJZ154" s="17"/>
      <c r="IKA154" s="17"/>
      <c r="IKB154" s="17"/>
      <c r="IKC154" s="17"/>
      <c r="IKD154" s="17"/>
      <c r="IKE154" s="17"/>
      <c r="IKF154" s="17"/>
      <c r="IKG154" s="17"/>
      <c r="IKH154" s="17"/>
      <c r="IKI154" s="17"/>
      <c r="IKJ154" s="17"/>
      <c r="IKK154" s="17"/>
      <c r="IKL154" s="17"/>
      <c r="IKM154" s="17"/>
      <c r="IKN154" s="17"/>
      <c r="IKO154" s="17"/>
      <c r="IKP154" s="17"/>
      <c r="IKQ154" s="17"/>
      <c r="IKR154" s="17"/>
      <c r="IKS154" s="17"/>
      <c r="IKT154" s="17"/>
      <c r="IKU154" s="17"/>
      <c r="IKV154" s="17"/>
      <c r="IKW154" s="17"/>
      <c r="IKX154" s="17"/>
      <c r="IKY154" s="17"/>
      <c r="IKZ154" s="17"/>
      <c r="ILA154" s="17"/>
      <c r="ILB154" s="17"/>
      <c r="ILC154" s="17"/>
      <c r="ILD154" s="17"/>
      <c r="ILE154" s="17"/>
      <c r="ILF154" s="17"/>
      <c r="ILG154" s="17"/>
      <c r="ILH154" s="17"/>
      <c r="ILI154" s="17"/>
      <c r="ILJ154" s="17"/>
      <c r="ILK154" s="17"/>
      <c r="ILL154" s="17"/>
      <c r="ILM154" s="17"/>
      <c r="ILN154" s="17"/>
      <c r="ILO154" s="17"/>
      <c r="ILP154" s="17"/>
      <c r="ILQ154" s="17"/>
      <c r="ILR154" s="17"/>
      <c r="ILS154" s="17"/>
      <c r="ILT154" s="17"/>
      <c r="ILU154" s="17"/>
      <c r="ILV154" s="17"/>
      <c r="ILW154" s="17"/>
      <c r="ILX154" s="17"/>
      <c r="ILY154" s="17"/>
      <c r="ILZ154" s="17"/>
      <c r="IMA154" s="17"/>
      <c r="IMB154" s="17"/>
      <c r="IMC154" s="17"/>
      <c r="IMD154" s="17"/>
      <c r="IME154" s="17"/>
      <c r="IMF154" s="17"/>
      <c r="IMG154" s="17"/>
      <c r="IMH154" s="17"/>
      <c r="IMI154" s="17"/>
      <c r="IMJ154" s="17"/>
      <c r="IMK154" s="17"/>
      <c r="IML154" s="17"/>
      <c r="IMM154" s="17"/>
      <c r="IMN154" s="17"/>
      <c r="IMO154" s="17"/>
      <c r="IMP154" s="17"/>
      <c r="IMQ154" s="17"/>
      <c r="IMR154" s="17"/>
      <c r="IMS154" s="17"/>
      <c r="IMT154" s="17"/>
      <c r="IMU154" s="17"/>
      <c r="IMV154" s="17"/>
      <c r="IMW154" s="17"/>
      <c r="IMX154" s="17"/>
      <c r="IMY154" s="17"/>
      <c r="IMZ154" s="17"/>
      <c r="INA154" s="17"/>
      <c r="INB154" s="17"/>
      <c r="INC154" s="17"/>
      <c r="IND154" s="17"/>
      <c r="INE154" s="17"/>
      <c r="INF154" s="17"/>
      <c r="ING154" s="17"/>
      <c r="INH154" s="17"/>
      <c r="INI154" s="17"/>
      <c r="INJ154" s="17"/>
      <c r="INK154" s="17"/>
      <c r="INL154" s="17"/>
      <c r="INM154" s="17"/>
      <c r="INN154" s="17"/>
      <c r="INO154" s="17"/>
      <c r="INP154" s="17"/>
      <c r="INQ154" s="17"/>
      <c r="INR154" s="17"/>
      <c r="INS154" s="17"/>
      <c r="INT154" s="17"/>
      <c r="INU154" s="17"/>
      <c r="INV154" s="17"/>
      <c r="INW154" s="17"/>
      <c r="INX154" s="17"/>
      <c r="INY154" s="17"/>
      <c r="INZ154" s="17"/>
      <c r="IOA154" s="17"/>
      <c r="IOB154" s="17"/>
      <c r="IOC154" s="17"/>
      <c r="IOD154" s="17"/>
      <c r="IOE154" s="17"/>
      <c r="IOF154" s="17"/>
      <c r="IOG154" s="17"/>
      <c r="IOH154" s="17"/>
      <c r="IOI154" s="17"/>
      <c r="IOJ154" s="17"/>
      <c r="IOK154" s="17"/>
      <c r="IOL154" s="17"/>
      <c r="IOM154" s="17"/>
      <c r="ION154" s="17"/>
      <c r="IOO154" s="17"/>
      <c r="IOP154" s="17"/>
      <c r="IOQ154" s="17"/>
      <c r="IOR154" s="17"/>
      <c r="IOS154" s="17"/>
      <c r="IOT154" s="17"/>
      <c r="IOU154" s="17"/>
      <c r="IOV154" s="17"/>
      <c r="IOW154" s="17"/>
      <c r="IOX154" s="17"/>
      <c r="IOY154" s="17"/>
      <c r="IOZ154" s="17"/>
      <c r="IPA154" s="17"/>
      <c r="IPB154" s="17"/>
      <c r="IPC154" s="17"/>
      <c r="IPD154" s="17"/>
      <c r="IPE154" s="17"/>
      <c r="IPF154" s="17"/>
      <c r="IPG154" s="17"/>
      <c r="IPH154" s="17"/>
      <c r="IPI154" s="17"/>
      <c r="IPJ154" s="17"/>
      <c r="IPK154" s="17"/>
      <c r="IPL154" s="17"/>
      <c r="IPM154" s="17"/>
      <c r="IPN154" s="17"/>
      <c r="IPO154" s="17"/>
      <c r="IPP154" s="17"/>
      <c r="IPQ154" s="17"/>
      <c r="IPR154" s="17"/>
      <c r="IPS154" s="17"/>
      <c r="IPT154" s="17"/>
      <c r="IPU154" s="17"/>
      <c r="IPV154" s="17"/>
      <c r="IPW154" s="17"/>
      <c r="IPX154" s="17"/>
      <c r="IPY154" s="17"/>
      <c r="IPZ154" s="17"/>
      <c r="IQA154" s="17"/>
      <c r="IQB154" s="17"/>
      <c r="IQC154" s="17"/>
      <c r="IQD154" s="17"/>
      <c r="IQE154" s="17"/>
      <c r="IQF154" s="17"/>
      <c r="IQG154" s="17"/>
      <c r="IQH154" s="17"/>
      <c r="IQI154" s="17"/>
      <c r="IQJ154" s="17"/>
      <c r="IQK154" s="17"/>
      <c r="IQL154" s="17"/>
      <c r="IQM154" s="17"/>
      <c r="IQN154" s="17"/>
      <c r="IQO154" s="17"/>
      <c r="IQP154" s="17"/>
      <c r="IQQ154" s="17"/>
      <c r="IQR154" s="17"/>
      <c r="IQS154" s="17"/>
      <c r="IQT154" s="17"/>
      <c r="IQU154" s="17"/>
      <c r="IQV154" s="17"/>
      <c r="IQW154" s="17"/>
      <c r="IQX154" s="17"/>
      <c r="IQY154" s="17"/>
      <c r="IQZ154" s="17"/>
      <c r="IRA154" s="17"/>
      <c r="IRB154" s="17"/>
      <c r="IRC154" s="17"/>
      <c r="IRD154" s="17"/>
      <c r="IRE154" s="17"/>
      <c r="IRF154" s="17"/>
      <c r="IRG154" s="17"/>
      <c r="IRH154" s="17"/>
      <c r="IRI154" s="17"/>
      <c r="IRJ154" s="17"/>
      <c r="IRK154" s="17"/>
      <c r="IRL154" s="17"/>
      <c r="IRM154" s="17"/>
      <c r="IRN154" s="17"/>
      <c r="IRO154" s="17"/>
      <c r="IRP154" s="17"/>
      <c r="IRQ154" s="17"/>
      <c r="IRR154" s="17"/>
      <c r="IRS154" s="17"/>
      <c r="IRT154" s="17"/>
      <c r="IRU154" s="17"/>
      <c r="IRV154" s="17"/>
      <c r="IRW154" s="17"/>
      <c r="IRX154" s="17"/>
      <c r="IRY154" s="17"/>
      <c r="IRZ154" s="17"/>
      <c r="ISA154" s="17"/>
      <c r="ISB154" s="17"/>
      <c r="ISC154" s="17"/>
      <c r="ISD154" s="17"/>
      <c r="ISE154" s="17"/>
      <c r="ISF154" s="17"/>
      <c r="ISG154" s="17"/>
      <c r="ISH154" s="17"/>
      <c r="ISI154" s="17"/>
      <c r="ISJ154" s="17"/>
      <c r="ISK154" s="17"/>
      <c r="ISL154" s="17"/>
      <c r="ISM154" s="17"/>
      <c r="ISN154" s="17"/>
      <c r="ISO154" s="17"/>
      <c r="ISP154" s="17"/>
      <c r="ISQ154" s="17"/>
      <c r="ISR154" s="17"/>
      <c r="ISS154" s="17"/>
      <c r="IST154" s="17"/>
      <c r="ISU154" s="17"/>
      <c r="ISV154" s="17"/>
      <c r="ISW154" s="17"/>
      <c r="ISX154" s="17"/>
      <c r="ISY154" s="17"/>
      <c r="ISZ154" s="17"/>
      <c r="ITA154" s="17"/>
      <c r="ITB154" s="17"/>
      <c r="ITC154" s="17"/>
      <c r="ITD154" s="17"/>
      <c r="ITE154" s="17"/>
      <c r="ITF154" s="17"/>
      <c r="ITG154" s="17"/>
      <c r="ITH154" s="17"/>
      <c r="ITI154" s="17"/>
      <c r="ITJ154" s="17"/>
      <c r="ITK154" s="17"/>
      <c r="ITL154" s="17"/>
      <c r="ITM154" s="17"/>
      <c r="ITN154" s="17"/>
      <c r="ITO154" s="17"/>
      <c r="ITP154" s="17"/>
      <c r="ITQ154" s="17"/>
      <c r="ITR154" s="17"/>
      <c r="ITS154" s="17"/>
      <c r="ITT154" s="17"/>
      <c r="ITU154" s="17"/>
      <c r="ITV154" s="17"/>
      <c r="ITW154" s="17"/>
      <c r="ITX154" s="17"/>
      <c r="ITY154" s="17"/>
      <c r="ITZ154" s="17"/>
      <c r="IUA154" s="17"/>
      <c r="IUB154" s="17"/>
      <c r="IUC154" s="17"/>
      <c r="IUD154" s="17"/>
      <c r="IUE154" s="17"/>
      <c r="IUF154" s="17"/>
      <c r="IUG154" s="17"/>
      <c r="IUH154" s="17"/>
      <c r="IUI154" s="17"/>
      <c r="IUJ154" s="17"/>
      <c r="IUK154" s="17"/>
      <c r="IUL154" s="17"/>
      <c r="IUM154" s="17"/>
      <c r="IUN154" s="17"/>
      <c r="IUO154" s="17"/>
      <c r="IUP154" s="17"/>
      <c r="IUQ154" s="17"/>
      <c r="IUR154" s="17"/>
      <c r="IUS154" s="17"/>
      <c r="IUT154" s="17"/>
      <c r="IUU154" s="17"/>
      <c r="IUV154" s="17"/>
      <c r="IUW154" s="17"/>
      <c r="IUX154" s="17"/>
      <c r="IUY154" s="17"/>
      <c r="IUZ154" s="17"/>
      <c r="IVA154" s="17"/>
      <c r="IVB154" s="17"/>
      <c r="IVC154" s="17"/>
      <c r="IVD154" s="17"/>
      <c r="IVE154" s="17"/>
      <c r="IVF154" s="17"/>
      <c r="IVG154" s="17"/>
      <c r="IVH154" s="17"/>
      <c r="IVI154" s="17"/>
      <c r="IVJ154" s="17"/>
      <c r="IVK154" s="17"/>
      <c r="IVL154" s="17"/>
      <c r="IVM154" s="17"/>
      <c r="IVN154" s="17"/>
      <c r="IVO154" s="17"/>
      <c r="IVP154" s="17"/>
      <c r="IVQ154" s="17"/>
      <c r="IVR154" s="17"/>
      <c r="IVS154" s="17"/>
      <c r="IVT154" s="17"/>
      <c r="IVU154" s="17"/>
      <c r="IVV154" s="17"/>
      <c r="IVW154" s="17"/>
      <c r="IVX154" s="17"/>
      <c r="IVY154" s="17"/>
      <c r="IVZ154" s="17"/>
      <c r="IWA154" s="17"/>
      <c r="IWB154" s="17"/>
      <c r="IWC154" s="17"/>
      <c r="IWD154" s="17"/>
      <c r="IWE154" s="17"/>
      <c r="IWF154" s="17"/>
      <c r="IWG154" s="17"/>
      <c r="IWH154" s="17"/>
      <c r="IWI154" s="17"/>
      <c r="IWJ154" s="17"/>
      <c r="IWK154" s="17"/>
      <c r="IWL154" s="17"/>
      <c r="IWM154" s="17"/>
      <c r="IWN154" s="17"/>
      <c r="IWO154" s="17"/>
      <c r="IWP154" s="17"/>
      <c r="IWQ154" s="17"/>
      <c r="IWR154" s="17"/>
      <c r="IWS154" s="17"/>
      <c r="IWT154" s="17"/>
      <c r="IWU154" s="17"/>
      <c r="IWV154" s="17"/>
      <c r="IWW154" s="17"/>
      <c r="IWX154" s="17"/>
      <c r="IWY154" s="17"/>
      <c r="IWZ154" s="17"/>
      <c r="IXA154" s="17"/>
      <c r="IXB154" s="17"/>
      <c r="IXC154" s="17"/>
      <c r="IXD154" s="17"/>
      <c r="IXE154" s="17"/>
      <c r="IXF154" s="17"/>
      <c r="IXG154" s="17"/>
      <c r="IXH154" s="17"/>
      <c r="IXI154" s="17"/>
      <c r="IXJ154" s="17"/>
      <c r="IXK154" s="17"/>
      <c r="IXL154" s="17"/>
      <c r="IXM154" s="17"/>
      <c r="IXN154" s="17"/>
      <c r="IXO154" s="17"/>
      <c r="IXP154" s="17"/>
      <c r="IXQ154" s="17"/>
      <c r="IXR154" s="17"/>
      <c r="IXS154" s="17"/>
      <c r="IXT154" s="17"/>
      <c r="IXU154" s="17"/>
      <c r="IXV154" s="17"/>
      <c r="IXW154" s="17"/>
      <c r="IXX154" s="17"/>
      <c r="IXY154" s="17"/>
      <c r="IXZ154" s="17"/>
      <c r="IYA154" s="17"/>
      <c r="IYB154" s="17"/>
      <c r="IYC154" s="17"/>
      <c r="IYD154" s="17"/>
      <c r="IYE154" s="17"/>
      <c r="IYF154" s="17"/>
      <c r="IYG154" s="17"/>
      <c r="IYH154" s="17"/>
      <c r="IYI154" s="17"/>
      <c r="IYJ154" s="17"/>
      <c r="IYK154" s="17"/>
      <c r="IYL154" s="17"/>
      <c r="IYM154" s="17"/>
      <c r="IYN154" s="17"/>
      <c r="IYO154" s="17"/>
      <c r="IYP154" s="17"/>
      <c r="IYQ154" s="17"/>
      <c r="IYR154" s="17"/>
      <c r="IYS154" s="17"/>
      <c r="IYT154" s="17"/>
      <c r="IYU154" s="17"/>
      <c r="IYV154" s="17"/>
      <c r="IYW154" s="17"/>
      <c r="IYX154" s="17"/>
      <c r="IYY154" s="17"/>
      <c r="IYZ154" s="17"/>
      <c r="IZA154" s="17"/>
      <c r="IZB154" s="17"/>
      <c r="IZC154" s="17"/>
      <c r="IZD154" s="17"/>
      <c r="IZE154" s="17"/>
      <c r="IZF154" s="17"/>
      <c r="IZG154" s="17"/>
      <c r="IZH154" s="17"/>
      <c r="IZI154" s="17"/>
      <c r="IZJ154" s="17"/>
      <c r="IZK154" s="17"/>
      <c r="IZL154" s="17"/>
      <c r="IZM154" s="17"/>
      <c r="IZN154" s="17"/>
      <c r="IZO154" s="17"/>
      <c r="IZP154" s="17"/>
      <c r="IZQ154" s="17"/>
      <c r="IZR154" s="17"/>
      <c r="IZS154" s="17"/>
      <c r="IZT154" s="17"/>
      <c r="IZU154" s="17"/>
      <c r="IZV154" s="17"/>
      <c r="IZW154" s="17"/>
      <c r="IZX154" s="17"/>
      <c r="IZY154" s="17"/>
      <c r="IZZ154" s="17"/>
      <c r="JAA154" s="17"/>
      <c r="JAB154" s="17"/>
      <c r="JAC154" s="17"/>
      <c r="JAD154" s="17"/>
      <c r="JAE154" s="17"/>
      <c r="JAF154" s="17"/>
      <c r="JAG154" s="17"/>
      <c r="JAH154" s="17"/>
      <c r="JAI154" s="17"/>
      <c r="JAJ154" s="17"/>
      <c r="JAK154" s="17"/>
      <c r="JAL154" s="17"/>
      <c r="JAM154" s="17"/>
      <c r="JAN154" s="17"/>
      <c r="JAO154" s="17"/>
      <c r="JAP154" s="17"/>
      <c r="JAQ154" s="17"/>
      <c r="JAR154" s="17"/>
      <c r="JAS154" s="17"/>
      <c r="JAT154" s="17"/>
      <c r="JAU154" s="17"/>
      <c r="JAV154" s="17"/>
      <c r="JAW154" s="17"/>
      <c r="JAX154" s="17"/>
      <c r="JAY154" s="17"/>
      <c r="JAZ154" s="17"/>
      <c r="JBA154" s="17"/>
      <c r="JBB154" s="17"/>
      <c r="JBC154" s="17"/>
      <c r="JBD154" s="17"/>
      <c r="JBE154" s="17"/>
      <c r="JBF154" s="17"/>
      <c r="JBG154" s="17"/>
      <c r="JBH154" s="17"/>
      <c r="JBI154" s="17"/>
      <c r="JBJ154" s="17"/>
      <c r="JBK154" s="17"/>
      <c r="JBL154" s="17"/>
      <c r="JBM154" s="17"/>
      <c r="JBN154" s="17"/>
      <c r="JBO154" s="17"/>
      <c r="JBP154" s="17"/>
      <c r="JBQ154" s="17"/>
      <c r="JBR154" s="17"/>
      <c r="JBS154" s="17"/>
      <c r="JBT154" s="17"/>
      <c r="JBU154" s="17"/>
      <c r="JBV154" s="17"/>
      <c r="JBW154" s="17"/>
      <c r="JBX154" s="17"/>
      <c r="JBY154" s="17"/>
      <c r="JBZ154" s="17"/>
      <c r="JCA154" s="17"/>
      <c r="JCB154" s="17"/>
      <c r="JCC154" s="17"/>
      <c r="JCD154" s="17"/>
      <c r="JCE154" s="17"/>
      <c r="JCF154" s="17"/>
      <c r="JCG154" s="17"/>
      <c r="JCH154" s="17"/>
      <c r="JCI154" s="17"/>
      <c r="JCJ154" s="17"/>
      <c r="JCK154" s="17"/>
      <c r="JCL154" s="17"/>
      <c r="JCM154" s="17"/>
      <c r="JCN154" s="17"/>
      <c r="JCO154" s="17"/>
      <c r="JCP154" s="17"/>
      <c r="JCQ154" s="17"/>
      <c r="JCR154" s="17"/>
      <c r="JCS154" s="17"/>
      <c r="JCT154" s="17"/>
      <c r="JCU154" s="17"/>
      <c r="JCV154" s="17"/>
      <c r="JCW154" s="17"/>
      <c r="JCX154" s="17"/>
      <c r="JCY154" s="17"/>
      <c r="JCZ154" s="17"/>
      <c r="JDA154" s="17"/>
      <c r="JDB154" s="17"/>
      <c r="JDC154" s="17"/>
      <c r="JDD154" s="17"/>
      <c r="JDE154" s="17"/>
      <c r="JDF154" s="17"/>
      <c r="JDG154" s="17"/>
      <c r="JDH154" s="17"/>
      <c r="JDI154" s="17"/>
      <c r="JDJ154" s="17"/>
      <c r="JDK154" s="17"/>
      <c r="JDL154" s="17"/>
      <c r="JDM154" s="17"/>
      <c r="JDN154" s="17"/>
      <c r="JDO154" s="17"/>
      <c r="JDP154" s="17"/>
      <c r="JDQ154" s="17"/>
      <c r="JDR154" s="17"/>
      <c r="JDS154" s="17"/>
      <c r="JDT154" s="17"/>
      <c r="JDU154" s="17"/>
      <c r="JDV154" s="17"/>
      <c r="JDW154" s="17"/>
      <c r="JDX154" s="17"/>
      <c r="JDY154" s="17"/>
      <c r="JDZ154" s="17"/>
      <c r="JEA154" s="17"/>
      <c r="JEB154" s="17"/>
      <c r="JEC154" s="17"/>
      <c r="JED154" s="17"/>
      <c r="JEE154" s="17"/>
      <c r="JEF154" s="17"/>
      <c r="JEG154" s="17"/>
      <c r="JEH154" s="17"/>
      <c r="JEI154" s="17"/>
      <c r="JEJ154" s="17"/>
      <c r="JEK154" s="17"/>
      <c r="JEL154" s="17"/>
      <c r="JEM154" s="17"/>
      <c r="JEN154" s="17"/>
      <c r="JEO154" s="17"/>
      <c r="JEP154" s="17"/>
      <c r="JEQ154" s="17"/>
      <c r="JER154" s="17"/>
      <c r="JES154" s="17"/>
      <c r="JET154" s="17"/>
      <c r="JEU154" s="17"/>
      <c r="JEV154" s="17"/>
      <c r="JEW154" s="17"/>
      <c r="JEX154" s="17"/>
      <c r="JEY154" s="17"/>
      <c r="JEZ154" s="17"/>
      <c r="JFA154" s="17"/>
      <c r="JFB154" s="17"/>
      <c r="JFC154" s="17"/>
      <c r="JFD154" s="17"/>
      <c r="JFE154" s="17"/>
      <c r="JFF154" s="17"/>
      <c r="JFG154" s="17"/>
      <c r="JFH154" s="17"/>
      <c r="JFI154" s="17"/>
      <c r="JFJ154" s="17"/>
      <c r="JFK154" s="17"/>
      <c r="JFL154" s="17"/>
      <c r="JFM154" s="17"/>
      <c r="JFN154" s="17"/>
      <c r="JFO154" s="17"/>
      <c r="JFP154" s="17"/>
      <c r="JFQ154" s="17"/>
      <c r="JFR154" s="17"/>
      <c r="JFS154" s="17"/>
      <c r="JFT154" s="17"/>
      <c r="JFU154" s="17"/>
      <c r="JFV154" s="17"/>
      <c r="JFW154" s="17"/>
      <c r="JFX154" s="17"/>
      <c r="JFY154" s="17"/>
      <c r="JFZ154" s="17"/>
      <c r="JGA154" s="17"/>
      <c r="JGB154" s="17"/>
      <c r="JGC154" s="17"/>
      <c r="JGD154" s="17"/>
      <c r="JGE154" s="17"/>
      <c r="JGF154" s="17"/>
      <c r="JGG154" s="17"/>
      <c r="JGH154" s="17"/>
      <c r="JGI154" s="17"/>
      <c r="JGJ154" s="17"/>
      <c r="JGK154" s="17"/>
      <c r="JGL154" s="17"/>
      <c r="JGM154" s="17"/>
      <c r="JGN154" s="17"/>
      <c r="JGO154" s="17"/>
      <c r="JGP154" s="17"/>
      <c r="JGQ154" s="17"/>
      <c r="JGR154" s="17"/>
      <c r="JGS154" s="17"/>
      <c r="JGT154" s="17"/>
      <c r="JGU154" s="17"/>
      <c r="JGV154" s="17"/>
      <c r="JGW154" s="17"/>
      <c r="JGX154" s="17"/>
      <c r="JGY154" s="17"/>
      <c r="JGZ154" s="17"/>
      <c r="JHA154" s="17"/>
      <c r="JHB154" s="17"/>
      <c r="JHC154" s="17"/>
      <c r="JHD154" s="17"/>
      <c r="JHE154" s="17"/>
      <c r="JHF154" s="17"/>
      <c r="JHG154" s="17"/>
      <c r="JHH154" s="17"/>
      <c r="JHI154" s="17"/>
      <c r="JHJ154" s="17"/>
      <c r="JHK154" s="17"/>
      <c r="JHL154" s="17"/>
      <c r="JHM154" s="17"/>
      <c r="JHN154" s="17"/>
      <c r="JHO154" s="17"/>
      <c r="JHP154" s="17"/>
      <c r="JHQ154" s="17"/>
      <c r="JHR154" s="17"/>
      <c r="JHS154" s="17"/>
      <c r="JHT154" s="17"/>
      <c r="JHU154" s="17"/>
      <c r="JHV154" s="17"/>
      <c r="JHW154" s="17"/>
      <c r="JHX154" s="17"/>
      <c r="JHY154" s="17"/>
      <c r="JHZ154" s="17"/>
      <c r="JIA154" s="17"/>
      <c r="JIB154" s="17"/>
      <c r="JIC154" s="17"/>
      <c r="JID154" s="17"/>
      <c r="JIE154" s="17"/>
      <c r="JIF154" s="17"/>
      <c r="JIG154" s="17"/>
      <c r="JIH154" s="17"/>
      <c r="JII154" s="17"/>
      <c r="JIJ154" s="17"/>
      <c r="JIK154" s="17"/>
      <c r="JIL154" s="17"/>
      <c r="JIM154" s="17"/>
      <c r="JIN154" s="17"/>
      <c r="JIO154" s="17"/>
      <c r="JIP154" s="17"/>
      <c r="JIQ154" s="17"/>
      <c r="JIR154" s="17"/>
      <c r="JIS154" s="17"/>
      <c r="JIT154" s="17"/>
      <c r="JIU154" s="17"/>
      <c r="JIV154" s="17"/>
      <c r="JIW154" s="17"/>
      <c r="JIX154" s="17"/>
      <c r="JIY154" s="17"/>
      <c r="JIZ154" s="17"/>
      <c r="JJA154" s="17"/>
      <c r="JJB154" s="17"/>
      <c r="JJC154" s="17"/>
      <c r="JJD154" s="17"/>
      <c r="JJE154" s="17"/>
      <c r="JJF154" s="17"/>
      <c r="JJG154" s="17"/>
      <c r="JJH154" s="17"/>
      <c r="JJI154" s="17"/>
      <c r="JJJ154" s="17"/>
      <c r="JJK154" s="17"/>
      <c r="JJL154" s="17"/>
      <c r="JJM154" s="17"/>
      <c r="JJN154" s="17"/>
      <c r="JJO154" s="17"/>
      <c r="JJP154" s="17"/>
      <c r="JJQ154" s="17"/>
      <c r="JJR154" s="17"/>
      <c r="JJS154" s="17"/>
      <c r="JJT154" s="17"/>
      <c r="JJU154" s="17"/>
      <c r="JJV154" s="17"/>
      <c r="JJW154" s="17"/>
      <c r="JJX154" s="17"/>
      <c r="JJY154" s="17"/>
      <c r="JJZ154" s="17"/>
      <c r="JKA154" s="17"/>
      <c r="JKB154" s="17"/>
      <c r="JKC154" s="17"/>
      <c r="JKD154" s="17"/>
      <c r="JKE154" s="17"/>
      <c r="JKF154" s="17"/>
      <c r="JKG154" s="17"/>
      <c r="JKH154" s="17"/>
      <c r="JKI154" s="17"/>
      <c r="JKJ154" s="17"/>
      <c r="JKK154" s="17"/>
      <c r="JKL154" s="17"/>
      <c r="JKM154" s="17"/>
      <c r="JKN154" s="17"/>
      <c r="JKO154" s="17"/>
      <c r="JKP154" s="17"/>
      <c r="JKQ154" s="17"/>
      <c r="JKR154" s="17"/>
      <c r="JKS154" s="17"/>
      <c r="JKT154" s="17"/>
      <c r="JKU154" s="17"/>
      <c r="JKV154" s="17"/>
      <c r="JKW154" s="17"/>
      <c r="JKX154" s="17"/>
      <c r="JKY154" s="17"/>
      <c r="JKZ154" s="17"/>
      <c r="JLA154" s="17"/>
      <c r="JLB154" s="17"/>
      <c r="JLC154" s="17"/>
      <c r="JLD154" s="17"/>
      <c r="JLE154" s="17"/>
      <c r="JLF154" s="17"/>
      <c r="JLG154" s="17"/>
      <c r="JLH154" s="17"/>
      <c r="JLI154" s="17"/>
      <c r="JLJ154" s="17"/>
      <c r="JLK154" s="17"/>
      <c r="JLL154" s="17"/>
      <c r="JLM154" s="17"/>
      <c r="JLN154" s="17"/>
      <c r="JLO154" s="17"/>
      <c r="JLP154" s="17"/>
      <c r="JLQ154" s="17"/>
      <c r="JLR154" s="17"/>
      <c r="JLS154" s="17"/>
      <c r="JLT154" s="17"/>
      <c r="JLU154" s="17"/>
      <c r="JLV154" s="17"/>
      <c r="JLW154" s="17"/>
      <c r="JLX154" s="17"/>
      <c r="JLY154" s="17"/>
      <c r="JLZ154" s="17"/>
      <c r="JMA154" s="17"/>
      <c r="JMB154" s="17"/>
      <c r="JMC154" s="17"/>
      <c r="JMD154" s="17"/>
      <c r="JME154" s="17"/>
      <c r="JMF154" s="17"/>
      <c r="JMG154" s="17"/>
      <c r="JMH154" s="17"/>
      <c r="JMI154" s="17"/>
      <c r="JMJ154" s="17"/>
      <c r="JMK154" s="17"/>
      <c r="JML154" s="17"/>
      <c r="JMM154" s="17"/>
      <c r="JMN154" s="17"/>
      <c r="JMO154" s="17"/>
      <c r="JMP154" s="17"/>
      <c r="JMQ154" s="17"/>
      <c r="JMR154" s="17"/>
      <c r="JMS154" s="17"/>
      <c r="JMT154" s="17"/>
      <c r="JMU154" s="17"/>
      <c r="JMV154" s="17"/>
      <c r="JMW154" s="17"/>
      <c r="JMX154" s="17"/>
      <c r="JMY154" s="17"/>
      <c r="JMZ154" s="17"/>
      <c r="JNA154" s="17"/>
      <c r="JNB154" s="17"/>
      <c r="JNC154" s="17"/>
      <c r="JND154" s="17"/>
      <c r="JNE154" s="17"/>
      <c r="JNF154" s="17"/>
      <c r="JNG154" s="17"/>
      <c r="JNH154" s="17"/>
      <c r="JNI154" s="17"/>
      <c r="JNJ154" s="17"/>
      <c r="JNK154" s="17"/>
      <c r="JNL154" s="17"/>
      <c r="JNM154" s="17"/>
      <c r="JNN154" s="17"/>
      <c r="JNO154" s="17"/>
      <c r="JNP154" s="17"/>
      <c r="JNQ154" s="17"/>
      <c r="JNR154" s="17"/>
      <c r="JNS154" s="17"/>
      <c r="JNT154" s="17"/>
      <c r="JNU154" s="17"/>
      <c r="JNV154" s="17"/>
      <c r="JNW154" s="17"/>
      <c r="JNX154" s="17"/>
      <c r="JNY154" s="17"/>
      <c r="JNZ154" s="17"/>
      <c r="JOA154" s="17"/>
      <c r="JOB154" s="17"/>
      <c r="JOC154" s="17"/>
      <c r="JOD154" s="17"/>
      <c r="JOE154" s="17"/>
      <c r="JOF154" s="17"/>
      <c r="JOG154" s="17"/>
      <c r="JOH154" s="17"/>
      <c r="JOI154" s="17"/>
      <c r="JOJ154" s="17"/>
      <c r="JOK154" s="17"/>
      <c r="JOL154" s="17"/>
      <c r="JOM154" s="17"/>
      <c r="JON154" s="17"/>
      <c r="JOO154" s="17"/>
      <c r="JOP154" s="17"/>
      <c r="JOQ154" s="17"/>
      <c r="JOR154" s="17"/>
      <c r="JOS154" s="17"/>
      <c r="JOT154" s="17"/>
      <c r="JOU154" s="17"/>
      <c r="JOV154" s="17"/>
      <c r="JOW154" s="17"/>
      <c r="JOX154" s="17"/>
      <c r="JOY154" s="17"/>
      <c r="JOZ154" s="17"/>
      <c r="JPA154" s="17"/>
      <c r="JPB154" s="17"/>
      <c r="JPC154" s="17"/>
      <c r="JPD154" s="17"/>
      <c r="JPE154" s="17"/>
      <c r="JPF154" s="17"/>
      <c r="JPG154" s="17"/>
      <c r="JPH154" s="17"/>
      <c r="JPI154" s="17"/>
      <c r="JPJ154" s="17"/>
      <c r="JPK154" s="17"/>
      <c r="JPL154" s="17"/>
      <c r="JPM154" s="17"/>
      <c r="JPN154" s="17"/>
      <c r="JPO154" s="17"/>
      <c r="JPP154" s="17"/>
      <c r="JPQ154" s="17"/>
      <c r="JPR154" s="17"/>
      <c r="JPS154" s="17"/>
      <c r="JPT154" s="17"/>
      <c r="JPU154" s="17"/>
      <c r="JPV154" s="17"/>
      <c r="JPW154" s="17"/>
      <c r="JPX154" s="17"/>
      <c r="JPY154" s="17"/>
      <c r="JPZ154" s="17"/>
      <c r="JQA154" s="17"/>
      <c r="JQB154" s="17"/>
      <c r="JQC154" s="17"/>
      <c r="JQD154" s="17"/>
      <c r="JQE154" s="17"/>
      <c r="JQF154" s="17"/>
      <c r="JQG154" s="17"/>
      <c r="JQH154" s="17"/>
      <c r="JQI154" s="17"/>
      <c r="JQJ154" s="17"/>
      <c r="JQK154" s="17"/>
      <c r="JQL154" s="17"/>
      <c r="JQM154" s="17"/>
      <c r="JQN154" s="17"/>
      <c r="JQO154" s="17"/>
      <c r="JQP154" s="17"/>
      <c r="JQQ154" s="17"/>
      <c r="JQR154" s="17"/>
      <c r="JQS154" s="17"/>
      <c r="JQT154" s="17"/>
      <c r="JQU154" s="17"/>
      <c r="JQV154" s="17"/>
      <c r="JQW154" s="17"/>
      <c r="JQX154" s="17"/>
      <c r="JQY154" s="17"/>
      <c r="JQZ154" s="17"/>
      <c r="JRA154" s="17"/>
      <c r="JRB154" s="17"/>
      <c r="JRC154" s="17"/>
      <c r="JRD154" s="17"/>
      <c r="JRE154" s="17"/>
      <c r="JRF154" s="17"/>
      <c r="JRG154" s="17"/>
      <c r="JRH154" s="17"/>
      <c r="JRI154" s="17"/>
      <c r="JRJ154" s="17"/>
      <c r="JRK154" s="17"/>
      <c r="JRL154" s="17"/>
      <c r="JRM154" s="17"/>
      <c r="JRN154" s="17"/>
      <c r="JRO154" s="17"/>
      <c r="JRP154" s="17"/>
      <c r="JRQ154" s="17"/>
      <c r="JRR154" s="17"/>
      <c r="JRS154" s="17"/>
      <c r="JRT154" s="17"/>
      <c r="JRU154" s="17"/>
      <c r="JRV154" s="17"/>
      <c r="JRW154" s="17"/>
      <c r="JRX154" s="17"/>
      <c r="JRY154" s="17"/>
      <c r="JRZ154" s="17"/>
      <c r="JSA154" s="17"/>
      <c r="JSB154" s="17"/>
      <c r="JSC154" s="17"/>
      <c r="JSD154" s="17"/>
      <c r="JSE154" s="17"/>
      <c r="JSF154" s="17"/>
      <c r="JSG154" s="17"/>
      <c r="JSH154" s="17"/>
      <c r="JSI154" s="17"/>
      <c r="JSJ154" s="17"/>
      <c r="JSK154" s="17"/>
      <c r="JSL154" s="17"/>
      <c r="JSM154" s="17"/>
      <c r="JSN154" s="17"/>
      <c r="JSO154" s="17"/>
      <c r="JSP154" s="17"/>
      <c r="JSQ154" s="17"/>
      <c r="JSR154" s="17"/>
      <c r="JSS154" s="17"/>
      <c r="JST154" s="17"/>
      <c r="JSU154" s="17"/>
      <c r="JSV154" s="17"/>
      <c r="JSW154" s="17"/>
      <c r="JSX154" s="17"/>
      <c r="JSY154" s="17"/>
      <c r="JSZ154" s="17"/>
      <c r="JTA154" s="17"/>
      <c r="JTB154" s="17"/>
      <c r="JTC154" s="17"/>
      <c r="JTD154" s="17"/>
      <c r="JTE154" s="17"/>
      <c r="JTF154" s="17"/>
      <c r="JTG154" s="17"/>
      <c r="JTH154" s="17"/>
      <c r="JTI154" s="17"/>
      <c r="JTJ154" s="17"/>
      <c r="JTK154" s="17"/>
      <c r="JTL154" s="17"/>
      <c r="JTM154" s="17"/>
      <c r="JTN154" s="17"/>
      <c r="JTO154" s="17"/>
      <c r="JTP154" s="17"/>
      <c r="JTQ154" s="17"/>
      <c r="JTR154" s="17"/>
      <c r="JTS154" s="17"/>
      <c r="JTT154" s="17"/>
      <c r="JTU154" s="17"/>
      <c r="JTV154" s="17"/>
      <c r="JTW154" s="17"/>
      <c r="JTX154" s="17"/>
      <c r="JTY154" s="17"/>
      <c r="JTZ154" s="17"/>
      <c r="JUA154" s="17"/>
      <c r="JUB154" s="17"/>
      <c r="JUC154" s="17"/>
      <c r="JUD154" s="17"/>
      <c r="JUE154" s="17"/>
      <c r="JUF154" s="17"/>
      <c r="JUG154" s="17"/>
      <c r="JUH154" s="17"/>
      <c r="JUI154" s="17"/>
      <c r="JUJ154" s="17"/>
      <c r="JUK154" s="17"/>
      <c r="JUL154" s="17"/>
      <c r="JUM154" s="17"/>
      <c r="JUN154" s="17"/>
      <c r="JUO154" s="17"/>
      <c r="JUP154" s="17"/>
      <c r="JUQ154" s="17"/>
      <c r="JUR154" s="17"/>
      <c r="JUS154" s="17"/>
      <c r="JUT154" s="17"/>
      <c r="JUU154" s="17"/>
      <c r="JUV154" s="17"/>
      <c r="JUW154" s="17"/>
      <c r="JUX154" s="17"/>
      <c r="JUY154" s="17"/>
      <c r="JUZ154" s="17"/>
      <c r="JVA154" s="17"/>
      <c r="JVB154" s="17"/>
      <c r="JVC154" s="17"/>
      <c r="JVD154" s="17"/>
      <c r="JVE154" s="17"/>
      <c r="JVF154" s="17"/>
      <c r="JVG154" s="17"/>
      <c r="JVH154" s="17"/>
      <c r="JVI154" s="17"/>
      <c r="JVJ154" s="17"/>
      <c r="JVK154" s="17"/>
      <c r="JVL154" s="17"/>
      <c r="JVM154" s="17"/>
      <c r="JVN154" s="17"/>
      <c r="JVO154" s="17"/>
      <c r="JVP154" s="17"/>
      <c r="JVQ154" s="17"/>
      <c r="JVR154" s="17"/>
      <c r="JVS154" s="17"/>
      <c r="JVT154" s="17"/>
      <c r="JVU154" s="17"/>
      <c r="JVV154" s="17"/>
      <c r="JVW154" s="17"/>
      <c r="JVX154" s="17"/>
      <c r="JVY154" s="17"/>
      <c r="JVZ154" s="17"/>
      <c r="JWA154" s="17"/>
      <c r="JWB154" s="17"/>
      <c r="JWC154" s="17"/>
      <c r="JWD154" s="17"/>
      <c r="JWE154" s="17"/>
      <c r="JWF154" s="17"/>
      <c r="JWG154" s="17"/>
      <c r="JWH154" s="17"/>
      <c r="JWI154" s="17"/>
      <c r="JWJ154" s="17"/>
      <c r="JWK154" s="17"/>
      <c r="JWL154" s="17"/>
      <c r="JWM154" s="17"/>
      <c r="JWN154" s="17"/>
      <c r="JWO154" s="17"/>
      <c r="JWP154" s="17"/>
      <c r="JWQ154" s="17"/>
      <c r="JWR154" s="17"/>
      <c r="JWS154" s="17"/>
      <c r="JWT154" s="17"/>
      <c r="JWU154" s="17"/>
      <c r="JWV154" s="17"/>
      <c r="JWW154" s="17"/>
      <c r="JWX154" s="17"/>
      <c r="JWY154" s="17"/>
      <c r="JWZ154" s="17"/>
      <c r="JXA154" s="17"/>
      <c r="JXB154" s="17"/>
      <c r="JXC154" s="17"/>
      <c r="JXD154" s="17"/>
      <c r="JXE154" s="17"/>
      <c r="JXF154" s="17"/>
      <c r="JXG154" s="17"/>
      <c r="JXH154" s="17"/>
      <c r="JXI154" s="17"/>
      <c r="JXJ154" s="17"/>
      <c r="JXK154" s="17"/>
      <c r="JXL154" s="17"/>
      <c r="JXM154" s="17"/>
      <c r="JXN154" s="17"/>
      <c r="JXO154" s="17"/>
      <c r="JXP154" s="17"/>
      <c r="JXQ154" s="17"/>
      <c r="JXR154" s="17"/>
      <c r="JXS154" s="17"/>
      <c r="JXT154" s="17"/>
      <c r="JXU154" s="17"/>
      <c r="JXV154" s="17"/>
      <c r="JXW154" s="17"/>
      <c r="JXX154" s="17"/>
      <c r="JXY154" s="17"/>
      <c r="JXZ154" s="17"/>
      <c r="JYA154" s="17"/>
      <c r="JYB154" s="17"/>
      <c r="JYC154" s="17"/>
      <c r="JYD154" s="17"/>
      <c r="JYE154" s="17"/>
      <c r="JYF154" s="17"/>
      <c r="JYG154" s="17"/>
      <c r="JYH154" s="17"/>
      <c r="JYI154" s="17"/>
      <c r="JYJ154" s="17"/>
      <c r="JYK154" s="17"/>
      <c r="JYL154" s="17"/>
      <c r="JYM154" s="17"/>
      <c r="JYN154" s="17"/>
      <c r="JYO154" s="17"/>
      <c r="JYP154" s="17"/>
      <c r="JYQ154" s="17"/>
      <c r="JYR154" s="17"/>
      <c r="JYS154" s="17"/>
      <c r="JYT154" s="17"/>
      <c r="JYU154" s="17"/>
      <c r="JYV154" s="17"/>
      <c r="JYW154" s="17"/>
      <c r="JYX154" s="17"/>
      <c r="JYY154" s="17"/>
      <c r="JYZ154" s="17"/>
      <c r="JZA154" s="17"/>
      <c r="JZB154" s="17"/>
      <c r="JZC154" s="17"/>
      <c r="JZD154" s="17"/>
      <c r="JZE154" s="17"/>
      <c r="JZF154" s="17"/>
      <c r="JZG154" s="17"/>
      <c r="JZH154" s="17"/>
      <c r="JZI154" s="17"/>
      <c r="JZJ154" s="17"/>
      <c r="JZK154" s="17"/>
      <c r="JZL154" s="17"/>
      <c r="JZM154" s="17"/>
      <c r="JZN154" s="17"/>
      <c r="JZO154" s="17"/>
      <c r="JZP154" s="17"/>
      <c r="JZQ154" s="17"/>
      <c r="JZR154" s="17"/>
      <c r="JZS154" s="17"/>
      <c r="JZT154" s="17"/>
      <c r="JZU154" s="17"/>
      <c r="JZV154" s="17"/>
      <c r="JZW154" s="17"/>
      <c r="JZX154" s="17"/>
      <c r="JZY154" s="17"/>
      <c r="JZZ154" s="17"/>
      <c r="KAA154" s="17"/>
      <c r="KAB154" s="17"/>
      <c r="KAC154" s="17"/>
      <c r="KAD154" s="17"/>
      <c r="KAE154" s="17"/>
      <c r="KAF154" s="17"/>
      <c r="KAG154" s="17"/>
      <c r="KAH154" s="17"/>
      <c r="KAI154" s="17"/>
      <c r="KAJ154" s="17"/>
      <c r="KAK154" s="17"/>
      <c r="KAL154" s="17"/>
      <c r="KAM154" s="17"/>
      <c r="KAN154" s="17"/>
      <c r="KAO154" s="17"/>
      <c r="KAP154" s="17"/>
      <c r="KAQ154" s="17"/>
      <c r="KAR154" s="17"/>
      <c r="KAS154" s="17"/>
      <c r="KAT154" s="17"/>
      <c r="KAU154" s="17"/>
      <c r="KAV154" s="17"/>
      <c r="KAW154" s="17"/>
      <c r="KAX154" s="17"/>
      <c r="KAY154" s="17"/>
      <c r="KAZ154" s="17"/>
      <c r="KBA154" s="17"/>
      <c r="KBB154" s="17"/>
      <c r="KBC154" s="17"/>
      <c r="KBD154" s="17"/>
      <c r="KBE154" s="17"/>
      <c r="KBF154" s="17"/>
      <c r="KBG154" s="17"/>
      <c r="KBH154" s="17"/>
      <c r="KBI154" s="17"/>
      <c r="KBJ154" s="17"/>
      <c r="KBK154" s="17"/>
      <c r="KBL154" s="17"/>
      <c r="KBM154" s="17"/>
      <c r="KBN154" s="17"/>
      <c r="KBO154" s="17"/>
      <c r="KBP154" s="17"/>
      <c r="KBQ154" s="17"/>
      <c r="KBR154" s="17"/>
      <c r="KBS154" s="17"/>
      <c r="KBT154" s="17"/>
      <c r="KBU154" s="17"/>
      <c r="KBV154" s="17"/>
      <c r="KBW154" s="17"/>
      <c r="KBX154" s="17"/>
      <c r="KBY154" s="17"/>
      <c r="KBZ154" s="17"/>
      <c r="KCA154" s="17"/>
      <c r="KCB154" s="17"/>
      <c r="KCC154" s="17"/>
      <c r="KCD154" s="17"/>
      <c r="KCE154" s="17"/>
      <c r="KCF154" s="17"/>
      <c r="KCG154" s="17"/>
      <c r="KCH154" s="17"/>
      <c r="KCI154" s="17"/>
      <c r="KCJ154" s="17"/>
      <c r="KCK154" s="17"/>
      <c r="KCL154" s="17"/>
      <c r="KCM154" s="17"/>
      <c r="KCN154" s="17"/>
      <c r="KCO154" s="17"/>
      <c r="KCP154" s="17"/>
      <c r="KCQ154" s="17"/>
      <c r="KCR154" s="17"/>
      <c r="KCS154" s="17"/>
      <c r="KCT154" s="17"/>
      <c r="KCU154" s="17"/>
      <c r="KCV154" s="17"/>
      <c r="KCW154" s="17"/>
      <c r="KCX154" s="17"/>
      <c r="KCY154" s="17"/>
      <c r="KCZ154" s="17"/>
      <c r="KDA154" s="17"/>
      <c r="KDB154" s="17"/>
      <c r="KDC154" s="17"/>
      <c r="KDD154" s="17"/>
      <c r="KDE154" s="17"/>
      <c r="KDF154" s="17"/>
      <c r="KDG154" s="17"/>
      <c r="KDH154" s="17"/>
      <c r="KDI154" s="17"/>
      <c r="KDJ154" s="17"/>
      <c r="KDK154" s="17"/>
      <c r="KDL154" s="17"/>
      <c r="KDM154" s="17"/>
      <c r="KDN154" s="17"/>
      <c r="KDO154" s="17"/>
      <c r="KDP154" s="17"/>
      <c r="KDQ154" s="17"/>
      <c r="KDR154" s="17"/>
      <c r="KDS154" s="17"/>
      <c r="KDT154" s="17"/>
      <c r="KDU154" s="17"/>
      <c r="KDV154" s="17"/>
      <c r="KDW154" s="17"/>
      <c r="KDX154" s="17"/>
      <c r="KDY154" s="17"/>
      <c r="KDZ154" s="17"/>
      <c r="KEA154" s="17"/>
      <c r="KEB154" s="17"/>
      <c r="KEC154" s="17"/>
      <c r="KED154" s="17"/>
      <c r="KEE154" s="17"/>
      <c r="KEF154" s="17"/>
      <c r="KEG154" s="17"/>
      <c r="KEH154" s="17"/>
      <c r="KEI154" s="17"/>
      <c r="KEJ154" s="17"/>
      <c r="KEK154" s="17"/>
      <c r="KEL154" s="17"/>
      <c r="KEM154" s="17"/>
      <c r="KEN154" s="17"/>
      <c r="KEO154" s="17"/>
      <c r="KEP154" s="17"/>
      <c r="KEQ154" s="17"/>
      <c r="KER154" s="17"/>
      <c r="KES154" s="17"/>
      <c r="KET154" s="17"/>
      <c r="KEU154" s="17"/>
      <c r="KEV154" s="17"/>
      <c r="KEW154" s="17"/>
      <c r="KEX154" s="17"/>
      <c r="KEY154" s="17"/>
      <c r="KEZ154" s="17"/>
      <c r="KFA154" s="17"/>
      <c r="KFB154" s="17"/>
      <c r="KFC154" s="17"/>
      <c r="KFD154" s="17"/>
      <c r="KFE154" s="17"/>
      <c r="KFF154" s="17"/>
      <c r="KFG154" s="17"/>
      <c r="KFH154" s="17"/>
      <c r="KFI154" s="17"/>
      <c r="KFJ154" s="17"/>
      <c r="KFK154" s="17"/>
      <c r="KFL154" s="17"/>
      <c r="KFM154" s="17"/>
      <c r="KFN154" s="17"/>
      <c r="KFO154" s="17"/>
      <c r="KFP154" s="17"/>
      <c r="KFQ154" s="17"/>
      <c r="KFR154" s="17"/>
      <c r="KFS154" s="17"/>
      <c r="KFT154" s="17"/>
      <c r="KFU154" s="17"/>
      <c r="KFV154" s="17"/>
      <c r="KFW154" s="17"/>
      <c r="KFX154" s="17"/>
      <c r="KFY154" s="17"/>
      <c r="KFZ154" s="17"/>
      <c r="KGA154" s="17"/>
      <c r="KGB154" s="17"/>
      <c r="KGC154" s="17"/>
      <c r="KGD154" s="17"/>
      <c r="KGE154" s="17"/>
      <c r="KGF154" s="17"/>
      <c r="KGG154" s="17"/>
      <c r="KGH154" s="17"/>
      <c r="KGI154" s="17"/>
      <c r="KGJ154" s="17"/>
      <c r="KGK154" s="17"/>
      <c r="KGL154" s="17"/>
      <c r="KGM154" s="17"/>
      <c r="KGN154" s="17"/>
      <c r="KGO154" s="17"/>
      <c r="KGP154" s="17"/>
      <c r="KGQ154" s="17"/>
      <c r="KGR154" s="17"/>
      <c r="KGS154" s="17"/>
      <c r="KGT154" s="17"/>
      <c r="KGU154" s="17"/>
      <c r="KGV154" s="17"/>
      <c r="KGW154" s="17"/>
      <c r="KGX154" s="17"/>
      <c r="KGY154" s="17"/>
      <c r="KGZ154" s="17"/>
      <c r="KHA154" s="17"/>
      <c r="KHB154" s="17"/>
      <c r="KHC154" s="17"/>
      <c r="KHD154" s="17"/>
      <c r="KHE154" s="17"/>
      <c r="KHF154" s="17"/>
      <c r="KHG154" s="17"/>
      <c r="KHH154" s="17"/>
      <c r="KHI154" s="17"/>
      <c r="KHJ154" s="17"/>
      <c r="KHK154" s="17"/>
      <c r="KHL154" s="17"/>
      <c r="KHM154" s="17"/>
      <c r="KHN154" s="17"/>
      <c r="KHO154" s="17"/>
      <c r="KHP154" s="17"/>
      <c r="KHQ154" s="17"/>
      <c r="KHR154" s="17"/>
      <c r="KHS154" s="17"/>
      <c r="KHT154" s="17"/>
      <c r="KHU154" s="17"/>
      <c r="KHV154" s="17"/>
      <c r="KHW154" s="17"/>
      <c r="KHX154" s="17"/>
      <c r="KHY154" s="17"/>
      <c r="KHZ154" s="17"/>
      <c r="KIA154" s="17"/>
      <c r="KIB154" s="17"/>
      <c r="KIC154" s="17"/>
      <c r="KID154" s="17"/>
      <c r="KIE154" s="17"/>
      <c r="KIF154" s="17"/>
      <c r="KIG154" s="17"/>
      <c r="KIH154" s="17"/>
      <c r="KII154" s="17"/>
      <c r="KIJ154" s="17"/>
      <c r="KIK154" s="17"/>
      <c r="KIL154" s="17"/>
      <c r="KIM154" s="17"/>
      <c r="KIN154" s="17"/>
      <c r="KIO154" s="17"/>
      <c r="KIP154" s="17"/>
      <c r="KIQ154" s="17"/>
      <c r="KIR154" s="17"/>
      <c r="KIS154" s="17"/>
      <c r="KIT154" s="17"/>
      <c r="KIU154" s="17"/>
      <c r="KIV154" s="17"/>
      <c r="KIW154" s="17"/>
      <c r="KIX154" s="17"/>
      <c r="KIY154" s="17"/>
      <c r="KIZ154" s="17"/>
      <c r="KJA154" s="17"/>
      <c r="KJB154" s="17"/>
      <c r="KJC154" s="17"/>
      <c r="KJD154" s="17"/>
      <c r="KJE154" s="17"/>
      <c r="KJF154" s="17"/>
      <c r="KJG154" s="17"/>
      <c r="KJH154" s="17"/>
      <c r="KJI154" s="17"/>
      <c r="KJJ154" s="17"/>
      <c r="KJK154" s="17"/>
      <c r="KJL154" s="17"/>
      <c r="KJM154" s="17"/>
      <c r="KJN154" s="17"/>
      <c r="KJO154" s="17"/>
      <c r="KJP154" s="17"/>
      <c r="KJQ154" s="17"/>
      <c r="KJR154" s="17"/>
      <c r="KJS154" s="17"/>
      <c r="KJT154" s="17"/>
      <c r="KJU154" s="17"/>
      <c r="KJV154" s="17"/>
      <c r="KJW154" s="17"/>
      <c r="KJX154" s="17"/>
      <c r="KJY154" s="17"/>
      <c r="KJZ154" s="17"/>
      <c r="KKA154" s="17"/>
      <c r="KKB154" s="17"/>
      <c r="KKC154" s="17"/>
      <c r="KKD154" s="17"/>
      <c r="KKE154" s="17"/>
      <c r="KKF154" s="17"/>
      <c r="KKG154" s="17"/>
      <c r="KKH154" s="17"/>
      <c r="KKI154" s="17"/>
      <c r="KKJ154" s="17"/>
      <c r="KKK154" s="17"/>
      <c r="KKL154" s="17"/>
      <c r="KKM154" s="17"/>
      <c r="KKN154" s="17"/>
      <c r="KKO154" s="17"/>
      <c r="KKP154" s="17"/>
      <c r="KKQ154" s="17"/>
      <c r="KKR154" s="17"/>
      <c r="KKS154" s="17"/>
      <c r="KKT154" s="17"/>
      <c r="KKU154" s="17"/>
      <c r="KKV154" s="17"/>
      <c r="KKW154" s="17"/>
      <c r="KKX154" s="17"/>
      <c r="KKY154" s="17"/>
      <c r="KKZ154" s="17"/>
      <c r="KLA154" s="17"/>
      <c r="KLB154" s="17"/>
      <c r="KLC154" s="17"/>
      <c r="KLD154" s="17"/>
      <c r="KLE154" s="17"/>
      <c r="KLF154" s="17"/>
      <c r="KLG154" s="17"/>
      <c r="KLH154" s="17"/>
      <c r="KLI154" s="17"/>
      <c r="KLJ154" s="17"/>
      <c r="KLK154" s="17"/>
      <c r="KLL154" s="17"/>
      <c r="KLM154" s="17"/>
      <c r="KLN154" s="17"/>
      <c r="KLO154" s="17"/>
      <c r="KLP154" s="17"/>
      <c r="KLQ154" s="17"/>
      <c r="KLR154" s="17"/>
      <c r="KLS154" s="17"/>
      <c r="KLT154" s="17"/>
      <c r="KLU154" s="17"/>
      <c r="KLV154" s="17"/>
      <c r="KLW154" s="17"/>
      <c r="KLX154" s="17"/>
      <c r="KLY154" s="17"/>
      <c r="KLZ154" s="17"/>
      <c r="KMA154" s="17"/>
      <c r="KMB154" s="17"/>
      <c r="KMC154" s="17"/>
      <c r="KMD154" s="17"/>
      <c r="KME154" s="17"/>
      <c r="KMF154" s="17"/>
      <c r="KMG154" s="17"/>
      <c r="KMH154" s="17"/>
      <c r="KMI154" s="17"/>
      <c r="KMJ154" s="17"/>
      <c r="KMK154" s="17"/>
      <c r="KML154" s="17"/>
      <c r="KMM154" s="17"/>
      <c r="KMN154" s="17"/>
      <c r="KMO154" s="17"/>
      <c r="KMP154" s="17"/>
      <c r="KMQ154" s="17"/>
      <c r="KMR154" s="17"/>
      <c r="KMS154" s="17"/>
      <c r="KMT154" s="17"/>
      <c r="KMU154" s="17"/>
      <c r="KMV154" s="17"/>
      <c r="KMW154" s="17"/>
      <c r="KMX154" s="17"/>
      <c r="KMY154" s="17"/>
      <c r="KMZ154" s="17"/>
      <c r="KNA154" s="17"/>
      <c r="KNB154" s="17"/>
      <c r="KNC154" s="17"/>
      <c r="KND154" s="17"/>
      <c r="KNE154" s="17"/>
      <c r="KNF154" s="17"/>
      <c r="KNG154" s="17"/>
      <c r="KNH154" s="17"/>
      <c r="KNI154" s="17"/>
      <c r="KNJ154" s="17"/>
      <c r="KNK154" s="17"/>
      <c r="KNL154" s="17"/>
      <c r="KNM154" s="17"/>
      <c r="KNN154" s="17"/>
      <c r="KNO154" s="17"/>
      <c r="KNP154" s="17"/>
      <c r="KNQ154" s="17"/>
      <c r="KNR154" s="17"/>
      <c r="KNS154" s="17"/>
      <c r="KNT154" s="17"/>
      <c r="KNU154" s="17"/>
      <c r="KNV154" s="17"/>
      <c r="KNW154" s="17"/>
      <c r="KNX154" s="17"/>
      <c r="KNY154" s="17"/>
      <c r="KNZ154" s="17"/>
      <c r="KOA154" s="17"/>
      <c r="KOB154" s="17"/>
      <c r="KOC154" s="17"/>
      <c r="KOD154" s="17"/>
      <c r="KOE154" s="17"/>
      <c r="KOF154" s="17"/>
      <c r="KOG154" s="17"/>
      <c r="KOH154" s="17"/>
      <c r="KOI154" s="17"/>
      <c r="KOJ154" s="17"/>
      <c r="KOK154" s="17"/>
      <c r="KOL154" s="17"/>
      <c r="KOM154" s="17"/>
      <c r="KON154" s="17"/>
      <c r="KOO154" s="17"/>
      <c r="KOP154" s="17"/>
      <c r="KOQ154" s="17"/>
      <c r="KOR154" s="17"/>
      <c r="KOS154" s="17"/>
      <c r="KOT154" s="17"/>
      <c r="KOU154" s="17"/>
      <c r="KOV154" s="17"/>
      <c r="KOW154" s="17"/>
      <c r="KOX154" s="17"/>
      <c r="KOY154" s="17"/>
      <c r="KOZ154" s="17"/>
      <c r="KPA154" s="17"/>
      <c r="KPB154" s="17"/>
      <c r="KPC154" s="17"/>
      <c r="KPD154" s="17"/>
      <c r="KPE154" s="17"/>
      <c r="KPF154" s="17"/>
      <c r="KPG154" s="17"/>
      <c r="KPH154" s="17"/>
      <c r="KPI154" s="17"/>
      <c r="KPJ154" s="17"/>
      <c r="KPK154" s="17"/>
      <c r="KPL154" s="17"/>
      <c r="KPM154" s="17"/>
      <c r="KPN154" s="17"/>
      <c r="KPO154" s="17"/>
      <c r="KPP154" s="17"/>
      <c r="KPQ154" s="17"/>
      <c r="KPR154" s="17"/>
      <c r="KPS154" s="17"/>
      <c r="KPT154" s="17"/>
      <c r="KPU154" s="17"/>
      <c r="KPV154" s="17"/>
      <c r="KPW154" s="17"/>
      <c r="KPX154" s="17"/>
      <c r="KPY154" s="17"/>
      <c r="KPZ154" s="17"/>
      <c r="KQA154" s="17"/>
      <c r="KQB154" s="17"/>
      <c r="KQC154" s="17"/>
      <c r="KQD154" s="17"/>
      <c r="KQE154" s="17"/>
      <c r="KQF154" s="17"/>
      <c r="KQG154" s="17"/>
      <c r="KQH154" s="17"/>
      <c r="KQI154" s="17"/>
      <c r="KQJ154" s="17"/>
      <c r="KQK154" s="17"/>
      <c r="KQL154" s="17"/>
      <c r="KQM154" s="17"/>
      <c r="KQN154" s="17"/>
      <c r="KQO154" s="17"/>
      <c r="KQP154" s="17"/>
      <c r="KQQ154" s="17"/>
      <c r="KQR154" s="17"/>
      <c r="KQS154" s="17"/>
      <c r="KQT154" s="17"/>
      <c r="KQU154" s="17"/>
      <c r="KQV154" s="17"/>
      <c r="KQW154" s="17"/>
      <c r="KQX154" s="17"/>
      <c r="KQY154" s="17"/>
      <c r="KQZ154" s="17"/>
      <c r="KRA154" s="17"/>
      <c r="KRB154" s="17"/>
      <c r="KRC154" s="17"/>
      <c r="KRD154" s="17"/>
      <c r="KRE154" s="17"/>
      <c r="KRF154" s="17"/>
      <c r="KRG154" s="17"/>
      <c r="KRH154" s="17"/>
      <c r="KRI154" s="17"/>
      <c r="KRJ154" s="17"/>
      <c r="KRK154" s="17"/>
      <c r="KRL154" s="17"/>
      <c r="KRM154" s="17"/>
      <c r="KRN154" s="17"/>
      <c r="KRO154" s="17"/>
      <c r="KRP154" s="17"/>
      <c r="KRQ154" s="17"/>
      <c r="KRR154" s="17"/>
      <c r="KRS154" s="17"/>
      <c r="KRT154" s="17"/>
      <c r="KRU154" s="17"/>
      <c r="KRV154" s="17"/>
      <c r="KRW154" s="17"/>
      <c r="KRX154" s="17"/>
      <c r="KRY154" s="17"/>
      <c r="KRZ154" s="17"/>
      <c r="KSA154" s="17"/>
      <c r="KSB154" s="17"/>
      <c r="KSC154" s="17"/>
      <c r="KSD154" s="17"/>
      <c r="KSE154" s="17"/>
      <c r="KSF154" s="17"/>
      <c r="KSG154" s="17"/>
      <c r="KSH154" s="17"/>
      <c r="KSI154" s="17"/>
      <c r="KSJ154" s="17"/>
      <c r="KSK154" s="17"/>
      <c r="KSL154" s="17"/>
      <c r="KSM154" s="17"/>
      <c r="KSN154" s="17"/>
      <c r="KSO154" s="17"/>
      <c r="KSP154" s="17"/>
      <c r="KSQ154" s="17"/>
      <c r="KSR154" s="17"/>
      <c r="KSS154" s="17"/>
      <c r="KST154" s="17"/>
      <c r="KSU154" s="17"/>
      <c r="KSV154" s="17"/>
      <c r="KSW154" s="17"/>
      <c r="KSX154" s="17"/>
      <c r="KSY154" s="17"/>
      <c r="KSZ154" s="17"/>
      <c r="KTA154" s="17"/>
      <c r="KTB154" s="17"/>
      <c r="KTC154" s="17"/>
      <c r="KTD154" s="17"/>
      <c r="KTE154" s="17"/>
      <c r="KTF154" s="17"/>
      <c r="KTG154" s="17"/>
      <c r="KTH154" s="17"/>
      <c r="KTI154" s="17"/>
      <c r="KTJ154" s="17"/>
      <c r="KTK154" s="17"/>
      <c r="KTL154" s="17"/>
      <c r="KTM154" s="17"/>
      <c r="KTN154" s="17"/>
      <c r="KTO154" s="17"/>
      <c r="KTP154" s="17"/>
      <c r="KTQ154" s="17"/>
      <c r="KTR154" s="17"/>
      <c r="KTS154" s="17"/>
      <c r="KTT154" s="17"/>
      <c r="KTU154" s="17"/>
      <c r="KTV154" s="17"/>
      <c r="KTW154" s="17"/>
      <c r="KTX154" s="17"/>
      <c r="KTY154" s="17"/>
      <c r="KTZ154" s="17"/>
      <c r="KUA154" s="17"/>
      <c r="KUB154" s="17"/>
      <c r="KUC154" s="17"/>
      <c r="KUD154" s="17"/>
      <c r="KUE154" s="17"/>
      <c r="KUF154" s="17"/>
      <c r="KUG154" s="17"/>
      <c r="KUH154" s="17"/>
      <c r="KUI154" s="17"/>
      <c r="KUJ154" s="17"/>
      <c r="KUK154" s="17"/>
      <c r="KUL154" s="17"/>
      <c r="KUM154" s="17"/>
      <c r="KUN154" s="17"/>
      <c r="KUO154" s="17"/>
      <c r="KUP154" s="17"/>
      <c r="KUQ154" s="17"/>
      <c r="KUR154" s="17"/>
      <c r="KUS154" s="17"/>
      <c r="KUT154" s="17"/>
      <c r="KUU154" s="17"/>
      <c r="KUV154" s="17"/>
      <c r="KUW154" s="17"/>
      <c r="KUX154" s="17"/>
      <c r="KUY154" s="17"/>
      <c r="KUZ154" s="17"/>
      <c r="KVA154" s="17"/>
      <c r="KVB154" s="17"/>
      <c r="KVC154" s="17"/>
      <c r="KVD154" s="17"/>
      <c r="KVE154" s="17"/>
      <c r="KVF154" s="17"/>
      <c r="KVG154" s="17"/>
      <c r="KVH154" s="17"/>
      <c r="KVI154" s="17"/>
      <c r="KVJ154" s="17"/>
      <c r="KVK154" s="17"/>
      <c r="KVL154" s="17"/>
      <c r="KVM154" s="17"/>
      <c r="KVN154" s="17"/>
      <c r="KVO154" s="17"/>
      <c r="KVP154" s="17"/>
      <c r="KVQ154" s="17"/>
      <c r="KVR154" s="17"/>
      <c r="KVS154" s="17"/>
      <c r="KVT154" s="17"/>
      <c r="KVU154" s="17"/>
      <c r="KVV154" s="17"/>
      <c r="KVW154" s="17"/>
      <c r="KVX154" s="17"/>
      <c r="KVY154" s="17"/>
      <c r="KVZ154" s="17"/>
      <c r="KWA154" s="17"/>
      <c r="KWB154" s="17"/>
      <c r="KWC154" s="17"/>
      <c r="KWD154" s="17"/>
      <c r="KWE154" s="17"/>
      <c r="KWF154" s="17"/>
      <c r="KWG154" s="17"/>
      <c r="KWH154" s="17"/>
      <c r="KWI154" s="17"/>
      <c r="KWJ154" s="17"/>
      <c r="KWK154" s="17"/>
      <c r="KWL154" s="17"/>
      <c r="KWM154" s="17"/>
      <c r="KWN154" s="17"/>
      <c r="KWO154" s="17"/>
      <c r="KWP154" s="17"/>
      <c r="KWQ154" s="17"/>
      <c r="KWR154" s="17"/>
      <c r="KWS154" s="17"/>
      <c r="KWT154" s="17"/>
      <c r="KWU154" s="17"/>
      <c r="KWV154" s="17"/>
      <c r="KWW154" s="17"/>
      <c r="KWX154" s="17"/>
      <c r="KWY154" s="17"/>
      <c r="KWZ154" s="17"/>
      <c r="KXA154" s="17"/>
      <c r="KXB154" s="17"/>
      <c r="KXC154" s="17"/>
      <c r="KXD154" s="17"/>
      <c r="KXE154" s="17"/>
      <c r="KXF154" s="17"/>
      <c r="KXG154" s="17"/>
      <c r="KXH154" s="17"/>
      <c r="KXI154" s="17"/>
      <c r="KXJ154" s="17"/>
      <c r="KXK154" s="17"/>
      <c r="KXL154" s="17"/>
      <c r="KXM154" s="17"/>
      <c r="KXN154" s="17"/>
      <c r="KXO154" s="17"/>
      <c r="KXP154" s="17"/>
      <c r="KXQ154" s="17"/>
      <c r="KXR154" s="17"/>
      <c r="KXS154" s="17"/>
      <c r="KXT154" s="17"/>
      <c r="KXU154" s="17"/>
      <c r="KXV154" s="17"/>
      <c r="KXW154" s="17"/>
      <c r="KXX154" s="17"/>
      <c r="KXY154" s="17"/>
      <c r="KXZ154" s="17"/>
      <c r="KYA154" s="17"/>
      <c r="KYB154" s="17"/>
      <c r="KYC154" s="17"/>
      <c r="KYD154" s="17"/>
      <c r="KYE154" s="17"/>
      <c r="KYF154" s="17"/>
      <c r="KYG154" s="17"/>
      <c r="KYH154" s="17"/>
      <c r="KYI154" s="17"/>
      <c r="KYJ154" s="17"/>
      <c r="KYK154" s="17"/>
      <c r="KYL154" s="17"/>
      <c r="KYM154" s="17"/>
      <c r="KYN154" s="17"/>
      <c r="KYO154" s="17"/>
      <c r="KYP154" s="17"/>
      <c r="KYQ154" s="17"/>
      <c r="KYR154" s="17"/>
      <c r="KYS154" s="17"/>
      <c r="KYT154" s="17"/>
      <c r="KYU154" s="17"/>
      <c r="KYV154" s="17"/>
      <c r="KYW154" s="17"/>
      <c r="KYX154" s="17"/>
      <c r="KYY154" s="17"/>
      <c r="KYZ154" s="17"/>
      <c r="KZA154" s="17"/>
      <c r="KZB154" s="17"/>
      <c r="KZC154" s="17"/>
      <c r="KZD154" s="17"/>
      <c r="KZE154" s="17"/>
      <c r="KZF154" s="17"/>
      <c r="KZG154" s="17"/>
      <c r="KZH154" s="17"/>
      <c r="KZI154" s="17"/>
      <c r="KZJ154" s="17"/>
      <c r="KZK154" s="17"/>
      <c r="KZL154" s="17"/>
      <c r="KZM154" s="17"/>
      <c r="KZN154" s="17"/>
      <c r="KZO154" s="17"/>
      <c r="KZP154" s="17"/>
      <c r="KZQ154" s="17"/>
      <c r="KZR154" s="17"/>
      <c r="KZS154" s="17"/>
      <c r="KZT154" s="17"/>
      <c r="KZU154" s="17"/>
      <c r="KZV154" s="17"/>
      <c r="KZW154" s="17"/>
      <c r="KZX154" s="17"/>
      <c r="KZY154" s="17"/>
      <c r="KZZ154" s="17"/>
      <c r="LAA154" s="17"/>
      <c r="LAB154" s="17"/>
      <c r="LAC154" s="17"/>
      <c r="LAD154" s="17"/>
      <c r="LAE154" s="17"/>
      <c r="LAF154" s="17"/>
      <c r="LAG154" s="17"/>
      <c r="LAH154" s="17"/>
      <c r="LAI154" s="17"/>
      <c r="LAJ154" s="17"/>
      <c r="LAK154" s="17"/>
      <c r="LAL154" s="17"/>
      <c r="LAM154" s="17"/>
      <c r="LAN154" s="17"/>
      <c r="LAO154" s="17"/>
      <c r="LAP154" s="17"/>
      <c r="LAQ154" s="17"/>
      <c r="LAR154" s="17"/>
      <c r="LAS154" s="17"/>
      <c r="LAT154" s="17"/>
      <c r="LAU154" s="17"/>
      <c r="LAV154" s="17"/>
      <c r="LAW154" s="17"/>
      <c r="LAX154" s="17"/>
      <c r="LAY154" s="17"/>
      <c r="LAZ154" s="17"/>
      <c r="LBA154" s="17"/>
      <c r="LBB154" s="17"/>
      <c r="LBC154" s="17"/>
      <c r="LBD154" s="17"/>
      <c r="LBE154" s="17"/>
      <c r="LBF154" s="17"/>
      <c r="LBG154" s="17"/>
      <c r="LBH154" s="17"/>
      <c r="LBI154" s="17"/>
      <c r="LBJ154" s="17"/>
      <c r="LBK154" s="17"/>
      <c r="LBL154" s="17"/>
      <c r="LBM154" s="17"/>
      <c r="LBN154" s="17"/>
      <c r="LBO154" s="17"/>
      <c r="LBP154" s="17"/>
      <c r="LBQ154" s="17"/>
      <c r="LBR154" s="17"/>
      <c r="LBS154" s="17"/>
      <c r="LBT154" s="17"/>
      <c r="LBU154" s="17"/>
      <c r="LBV154" s="17"/>
      <c r="LBW154" s="17"/>
      <c r="LBX154" s="17"/>
      <c r="LBY154" s="17"/>
      <c r="LBZ154" s="17"/>
      <c r="LCA154" s="17"/>
      <c r="LCB154" s="17"/>
      <c r="LCC154" s="17"/>
      <c r="LCD154" s="17"/>
      <c r="LCE154" s="17"/>
      <c r="LCF154" s="17"/>
      <c r="LCG154" s="17"/>
      <c r="LCH154" s="17"/>
      <c r="LCI154" s="17"/>
      <c r="LCJ154" s="17"/>
      <c r="LCK154" s="17"/>
      <c r="LCL154" s="17"/>
      <c r="LCM154" s="17"/>
      <c r="LCN154" s="17"/>
      <c r="LCO154" s="17"/>
      <c r="LCP154" s="17"/>
      <c r="LCQ154" s="17"/>
      <c r="LCR154" s="17"/>
      <c r="LCS154" s="17"/>
      <c r="LCT154" s="17"/>
      <c r="LCU154" s="17"/>
      <c r="LCV154" s="17"/>
      <c r="LCW154" s="17"/>
      <c r="LCX154" s="17"/>
      <c r="LCY154" s="17"/>
      <c r="LCZ154" s="17"/>
      <c r="LDA154" s="17"/>
      <c r="LDB154" s="17"/>
      <c r="LDC154" s="17"/>
      <c r="LDD154" s="17"/>
      <c r="LDE154" s="17"/>
      <c r="LDF154" s="17"/>
      <c r="LDG154" s="17"/>
      <c r="LDH154" s="17"/>
      <c r="LDI154" s="17"/>
      <c r="LDJ154" s="17"/>
      <c r="LDK154" s="17"/>
      <c r="LDL154" s="17"/>
      <c r="LDM154" s="17"/>
      <c r="LDN154" s="17"/>
      <c r="LDO154" s="17"/>
      <c r="LDP154" s="17"/>
      <c r="LDQ154" s="17"/>
      <c r="LDR154" s="17"/>
      <c r="LDS154" s="17"/>
      <c r="LDT154" s="17"/>
      <c r="LDU154" s="17"/>
      <c r="LDV154" s="17"/>
      <c r="LDW154" s="17"/>
      <c r="LDX154" s="17"/>
      <c r="LDY154" s="17"/>
      <c r="LDZ154" s="17"/>
      <c r="LEA154" s="17"/>
      <c r="LEB154" s="17"/>
      <c r="LEC154" s="17"/>
      <c r="LED154" s="17"/>
      <c r="LEE154" s="17"/>
      <c r="LEF154" s="17"/>
      <c r="LEG154" s="17"/>
      <c r="LEH154" s="17"/>
      <c r="LEI154" s="17"/>
      <c r="LEJ154" s="17"/>
      <c r="LEK154" s="17"/>
      <c r="LEL154" s="17"/>
      <c r="LEM154" s="17"/>
      <c r="LEN154" s="17"/>
      <c r="LEO154" s="17"/>
      <c r="LEP154" s="17"/>
      <c r="LEQ154" s="17"/>
      <c r="LER154" s="17"/>
      <c r="LES154" s="17"/>
      <c r="LET154" s="17"/>
      <c r="LEU154" s="17"/>
      <c r="LEV154" s="17"/>
      <c r="LEW154" s="17"/>
      <c r="LEX154" s="17"/>
      <c r="LEY154" s="17"/>
      <c r="LEZ154" s="17"/>
      <c r="LFA154" s="17"/>
      <c r="LFB154" s="17"/>
      <c r="LFC154" s="17"/>
      <c r="LFD154" s="17"/>
      <c r="LFE154" s="17"/>
      <c r="LFF154" s="17"/>
      <c r="LFG154" s="17"/>
      <c r="LFH154" s="17"/>
      <c r="LFI154" s="17"/>
      <c r="LFJ154" s="17"/>
      <c r="LFK154" s="17"/>
      <c r="LFL154" s="17"/>
      <c r="LFM154" s="17"/>
      <c r="LFN154" s="17"/>
      <c r="LFO154" s="17"/>
      <c r="LFP154" s="17"/>
      <c r="LFQ154" s="17"/>
      <c r="LFR154" s="17"/>
      <c r="LFS154" s="17"/>
      <c r="LFT154" s="17"/>
      <c r="LFU154" s="17"/>
      <c r="LFV154" s="17"/>
      <c r="LFW154" s="17"/>
      <c r="LFX154" s="17"/>
      <c r="LFY154" s="17"/>
      <c r="LFZ154" s="17"/>
      <c r="LGA154" s="17"/>
      <c r="LGB154" s="17"/>
      <c r="LGC154" s="17"/>
      <c r="LGD154" s="17"/>
      <c r="LGE154" s="17"/>
      <c r="LGF154" s="17"/>
      <c r="LGG154" s="17"/>
      <c r="LGH154" s="17"/>
      <c r="LGI154" s="17"/>
      <c r="LGJ154" s="17"/>
      <c r="LGK154" s="17"/>
      <c r="LGL154" s="17"/>
      <c r="LGM154" s="17"/>
      <c r="LGN154" s="17"/>
      <c r="LGO154" s="17"/>
      <c r="LGP154" s="17"/>
      <c r="LGQ154" s="17"/>
      <c r="LGR154" s="17"/>
      <c r="LGS154" s="17"/>
      <c r="LGT154" s="17"/>
      <c r="LGU154" s="17"/>
      <c r="LGV154" s="17"/>
      <c r="LGW154" s="17"/>
      <c r="LGX154" s="17"/>
      <c r="LGY154" s="17"/>
      <c r="LGZ154" s="17"/>
      <c r="LHA154" s="17"/>
      <c r="LHB154" s="17"/>
      <c r="LHC154" s="17"/>
      <c r="LHD154" s="17"/>
      <c r="LHE154" s="17"/>
      <c r="LHF154" s="17"/>
      <c r="LHG154" s="17"/>
      <c r="LHH154" s="17"/>
      <c r="LHI154" s="17"/>
      <c r="LHJ154" s="17"/>
      <c r="LHK154" s="17"/>
      <c r="LHL154" s="17"/>
      <c r="LHM154" s="17"/>
      <c r="LHN154" s="17"/>
      <c r="LHO154" s="17"/>
      <c r="LHP154" s="17"/>
      <c r="LHQ154" s="17"/>
      <c r="LHR154" s="17"/>
      <c r="LHS154" s="17"/>
      <c r="LHT154" s="17"/>
      <c r="LHU154" s="17"/>
      <c r="LHV154" s="17"/>
      <c r="LHW154" s="17"/>
      <c r="LHX154" s="17"/>
      <c r="LHY154" s="17"/>
      <c r="LHZ154" s="17"/>
      <c r="LIA154" s="17"/>
      <c r="LIB154" s="17"/>
      <c r="LIC154" s="17"/>
      <c r="LID154" s="17"/>
      <c r="LIE154" s="17"/>
      <c r="LIF154" s="17"/>
      <c r="LIG154" s="17"/>
      <c r="LIH154" s="17"/>
      <c r="LII154" s="17"/>
      <c r="LIJ154" s="17"/>
      <c r="LIK154" s="17"/>
      <c r="LIL154" s="17"/>
      <c r="LIM154" s="17"/>
      <c r="LIN154" s="17"/>
      <c r="LIO154" s="17"/>
      <c r="LIP154" s="17"/>
      <c r="LIQ154" s="17"/>
      <c r="LIR154" s="17"/>
      <c r="LIS154" s="17"/>
      <c r="LIT154" s="17"/>
      <c r="LIU154" s="17"/>
      <c r="LIV154" s="17"/>
      <c r="LIW154" s="17"/>
      <c r="LIX154" s="17"/>
      <c r="LIY154" s="17"/>
      <c r="LIZ154" s="17"/>
      <c r="LJA154" s="17"/>
      <c r="LJB154" s="17"/>
      <c r="LJC154" s="17"/>
      <c r="LJD154" s="17"/>
      <c r="LJE154" s="17"/>
      <c r="LJF154" s="17"/>
      <c r="LJG154" s="17"/>
      <c r="LJH154" s="17"/>
      <c r="LJI154" s="17"/>
      <c r="LJJ154" s="17"/>
      <c r="LJK154" s="17"/>
      <c r="LJL154" s="17"/>
      <c r="LJM154" s="17"/>
      <c r="LJN154" s="17"/>
      <c r="LJO154" s="17"/>
      <c r="LJP154" s="17"/>
      <c r="LJQ154" s="17"/>
      <c r="LJR154" s="17"/>
      <c r="LJS154" s="17"/>
      <c r="LJT154" s="17"/>
      <c r="LJU154" s="17"/>
      <c r="LJV154" s="17"/>
      <c r="LJW154" s="17"/>
      <c r="LJX154" s="17"/>
      <c r="LJY154" s="17"/>
      <c r="LJZ154" s="17"/>
      <c r="LKA154" s="17"/>
      <c r="LKB154" s="17"/>
      <c r="LKC154" s="17"/>
      <c r="LKD154" s="17"/>
      <c r="LKE154" s="17"/>
      <c r="LKF154" s="17"/>
      <c r="LKG154" s="17"/>
      <c r="LKH154" s="17"/>
      <c r="LKI154" s="17"/>
      <c r="LKJ154" s="17"/>
      <c r="LKK154" s="17"/>
      <c r="LKL154" s="17"/>
      <c r="LKM154" s="17"/>
      <c r="LKN154" s="17"/>
      <c r="LKO154" s="17"/>
      <c r="LKP154" s="17"/>
      <c r="LKQ154" s="17"/>
      <c r="LKR154" s="17"/>
      <c r="LKS154" s="17"/>
      <c r="LKT154" s="17"/>
      <c r="LKU154" s="17"/>
      <c r="LKV154" s="17"/>
      <c r="LKW154" s="17"/>
      <c r="LKX154" s="17"/>
      <c r="LKY154" s="17"/>
      <c r="LKZ154" s="17"/>
      <c r="LLA154" s="17"/>
      <c r="LLB154" s="17"/>
      <c r="LLC154" s="17"/>
      <c r="LLD154" s="17"/>
      <c r="LLE154" s="17"/>
      <c r="LLF154" s="17"/>
      <c r="LLG154" s="17"/>
      <c r="LLH154" s="17"/>
      <c r="LLI154" s="17"/>
      <c r="LLJ154" s="17"/>
      <c r="LLK154" s="17"/>
      <c r="LLL154" s="17"/>
      <c r="LLM154" s="17"/>
      <c r="LLN154" s="17"/>
      <c r="LLO154" s="17"/>
      <c r="LLP154" s="17"/>
      <c r="LLQ154" s="17"/>
      <c r="LLR154" s="17"/>
      <c r="LLS154" s="17"/>
      <c r="LLT154" s="17"/>
      <c r="LLU154" s="17"/>
      <c r="LLV154" s="17"/>
      <c r="LLW154" s="17"/>
      <c r="LLX154" s="17"/>
      <c r="LLY154" s="17"/>
      <c r="LLZ154" s="17"/>
      <c r="LMA154" s="17"/>
      <c r="LMB154" s="17"/>
      <c r="LMC154" s="17"/>
      <c r="LMD154" s="17"/>
      <c r="LME154" s="17"/>
      <c r="LMF154" s="17"/>
      <c r="LMG154" s="17"/>
      <c r="LMH154" s="17"/>
      <c r="LMI154" s="17"/>
      <c r="LMJ154" s="17"/>
      <c r="LMK154" s="17"/>
      <c r="LML154" s="17"/>
      <c r="LMM154" s="17"/>
      <c r="LMN154" s="17"/>
      <c r="LMO154" s="17"/>
      <c r="LMP154" s="17"/>
      <c r="LMQ154" s="17"/>
      <c r="LMR154" s="17"/>
      <c r="LMS154" s="17"/>
      <c r="LMT154" s="17"/>
      <c r="LMU154" s="17"/>
      <c r="LMV154" s="17"/>
      <c r="LMW154" s="17"/>
      <c r="LMX154" s="17"/>
      <c r="LMY154" s="17"/>
      <c r="LMZ154" s="17"/>
      <c r="LNA154" s="17"/>
      <c r="LNB154" s="17"/>
      <c r="LNC154" s="17"/>
      <c r="LND154" s="17"/>
      <c r="LNE154" s="17"/>
      <c r="LNF154" s="17"/>
      <c r="LNG154" s="17"/>
      <c r="LNH154" s="17"/>
      <c r="LNI154" s="17"/>
      <c r="LNJ154" s="17"/>
      <c r="LNK154" s="17"/>
      <c r="LNL154" s="17"/>
      <c r="LNM154" s="17"/>
      <c r="LNN154" s="17"/>
      <c r="LNO154" s="17"/>
      <c r="LNP154" s="17"/>
      <c r="LNQ154" s="17"/>
      <c r="LNR154" s="17"/>
      <c r="LNS154" s="17"/>
      <c r="LNT154" s="17"/>
      <c r="LNU154" s="17"/>
      <c r="LNV154" s="17"/>
      <c r="LNW154" s="17"/>
      <c r="LNX154" s="17"/>
      <c r="LNY154" s="17"/>
      <c r="LNZ154" s="17"/>
      <c r="LOA154" s="17"/>
      <c r="LOB154" s="17"/>
      <c r="LOC154" s="17"/>
      <c r="LOD154" s="17"/>
      <c r="LOE154" s="17"/>
      <c r="LOF154" s="17"/>
      <c r="LOG154" s="17"/>
      <c r="LOH154" s="17"/>
      <c r="LOI154" s="17"/>
      <c r="LOJ154" s="17"/>
      <c r="LOK154" s="17"/>
      <c r="LOL154" s="17"/>
      <c r="LOM154" s="17"/>
      <c r="LON154" s="17"/>
      <c r="LOO154" s="17"/>
      <c r="LOP154" s="17"/>
      <c r="LOQ154" s="17"/>
      <c r="LOR154" s="17"/>
      <c r="LOS154" s="17"/>
      <c r="LOT154" s="17"/>
      <c r="LOU154" s="17"/>
      <c r="LOV154" s="17"/>
      <c r="LOW154" s="17"/>
      <c r="LOX154" s="17"/>
      <c r="LOY154" s="17"/>
      <c r="LOZ154" s="17"/>
      <c r="LPA154" s="17"/>
      <c r="LPB154" s="17"/>
      <c r="LPC154" s="17"/>
      <c r="LPD154" s="17"/>
      <c r="LPE154" s="17"/>
      <c r="LPF154" s="17"/>
      <c r="LPG154" s="17"/>
      <c r="LPH154" s="17"/>
      <c r="LPI154" s="17"/>
      <c r="LPJ154" s="17"/>
      <c r="LPK154" s="17"/>
      <c r="LPL154" s="17"/>
      <c r="LPM154" s="17"/>
      <c r="LPN154" s="17"/>
      <c r="LPO154" s="17"/>
      <c r="LPP154" s="17"/>
      <c r="LPQ154" s="17"/>
      <c r="LPR154" s="17"/>
      <c r="LPS154" s="17"/>
      <c r="LPT154" s="17"/>
      <c r="LPU154" s="17"/>
      <c r="LPV154" s="17"/>
      <c r="LPW154" s="17"/>
      <c r="LPX154" s="17"/>
      <c r="LPY154" s="17"/>
      <c r="LPZ154" s="17"/>
      <c r="LQA154" s="17"/>
      <c r="LQB154" s="17"/>
      <c r="LQC154" s="17"/>
      <c r="LQD154" s="17"/>
      <c r="LQE154" s="17"/>
      <c r="LQF154" s="17"/>
      <c r="LQG154" s="17"/>
      <c r="LQH154" s="17"/>
      <c r="LQI154" s="17"/>
      <c r="LQJ154" s="17"/>
      <c r="LQK154" s="17"/>
      <c r="LQL154" s="17"/>
      <c r="LQM154" s="17"/>
      <c r="LQN154" s="17"/>
      <c r="LQO154" s="17"/>
      <c r="LQP154" s="17"/>
      <c r="LQQ154" s="17"/>
      <c r="LQR154" s="17"/>
      <c r="LQS154" s="17"/>
      <c r="LQT154" s="17"/>
      <c r="LQU154" s="17"/>
      <c r="LQV154" s="17"/>
      <c r="LQW154" s="17"/>
      <c r="LQX154" s="17"/>
      <c r="LQY154" s="17"/>
      <c r="LQZ154" s="17"/>
      <c r="LRA154" s="17"/>
      <c r="LRB154" s="17"/>
      <c r="LRC154" s="17"/>
      <c r="LRD154" s="17"/>
      <c r="LRE154" s="17"/>
      <c r="LRF154" s="17"/>
      <c r="LRG154" s="17"/>
      <c r="LRH154" s="17"/>
      <c r="LRI154" s="17"/>
      <c r="LRJ154" s="17"/>
      <c r="LRK154" s="17"/>
      <c r="LRL154" s="17"/>
      <c r="LRM154" s="17"/>
      <c r="LRN154" s="17"/>
      <c r="LRO154" s="17"/>
      <c r="LRP154" s="17"/>
      <c r="LRQ154" s="17"/>
      <c r="LRR154" s="17"/>
      <c r="LRS154" s="17"/>
      <c r="LRT154" s="17"/>
      <c r="LRU154" s="17"/>
      <c r="LRV154" s="17"/>
      <c r="LRW154" s="17"/>
      <c r="LRX154" s="17"/>
      <c r="LRY154" s="17"/>
      <c r="LRZ154" s="17"/>
      <c r="LSA154" s="17"/>
      <c r="LSB154" s="17"/>
      <c r="LSC154" s="17"/>
      <c r="LSD154" s="17"/>
      <c r="LSE154" s="17"/>
      <c r="LSF154" s="17"/>
      <c r="LSG154" s="17"/>
      <c r="LSH154" s="17"/>
      <c r="LSI154" s="17"/>
      <c r="LSJ154" s="17"/>
      <c r="LSK154" s="17"/>
      <c r="LSL154" s="17"/>
      <c r="LSM154" s="17"/>
      <c r="LSN154" s="17"/>
      <c r="LSO154" s="17"/>
      <c r="LSP154" s="17"/>
      <c r="LSQ154" s="17"/>
      <c r="LSR154" s="17"/>
      <c r="LSS154" s="17"/>
      <c r="LST154" s="17"/>
      <c r="LSU154" s="17"/>
      <c r="LSV154" s="17"/>
      <c r="LSW154" s="17"/>
      <c r="LSX154" s="17"/>
      <c r="LSY154" s="17"/>
      <c r="LSZ154" s="17"/>
      <c r="LTA154" s="17"/>
      <c r="LTB154" s="17"/>
      <c r="LTC154" s="17"/>
      <c r="LTD154" s="17"/>
      <c r="LTE154" s="17"/>
      <c r="LTF154" s="17"/>
      <c r="LTG154" s="17"/>
      <c r="LTH154" s="17"/>
      <c r="LTI154" s="17"/>
      <c r="LTJ154" s="17"/>
      <c r="LTK154" s="17"/>
      <c r="LTL154" s="17"/>
      <c r="LTM154" s="17"/>
      <c r="LTN154" s="17"/>
      <c r="LTO154" s="17"/>
      <c r="LTP154" s="17"/>
      <c r="LTQ154" s="17"/>
      <c r="LTR154" s="17"/>
      <c r="LTS154" s="17"/>
      <c r="LTT154" s="17"/>
      <c r="LTU154" s="17"/>
      <c r="LTV154" s="17"/>
      <c r="LTW154" s="17"/>
      <c r="LTX154" s="17"/>
      <c r="LTY154" s="17"/>
      <c r="LTZ154" s="17"/>
      <c r="LUA154" s="17"/>
      <c r="LUB154" s="17"/>
      <c r="LUC154" s="17"/>
      <c r="LUD154" s="17"/>
      <c r="LUE154" s="17"/>
      <c r="LUF154" s="17"/>
      <c r="LUG154" s="17"/>
      <c r="LUH154" s="17"/>
      <c r="LUI154" s="17"/>
      <c r="LUJ154" s="17"/>
      <c r="LUK154" s="17"/>
      <c r="LUL154" s="17"/>
      <c r="LUM154" s="17"/>
      <c r="LUN154" s="17"/>
      <c r="LUO154" s="17"/>
      <c r="LUP154" s="17"/>
      <c r="LUQ154" s="17"/>
      <c r="LUR154" s="17"/>
      <c r="LUS154" s="17"/>
      <c r="LUT154" s="17"/>
      <c r="LUU154" s="17"/>
      <c r="LUV154" s="17"/>
      <c r="LUW154" s="17"/>
      <c r="LUX154" s="17"/>
      <c r="LUY154" s="17"/>
      <c r="LUZ154" s="17"/>
      <c r="LVA154" s="17"/>
      <c r="LVB154" s="17"/>
      <c r="LVC154" s="17"/>
      <c r="LVD154" s="17"/>
      <c r="LVE154" s="17"/>
      <c r="LVF154" s="17"/>
      <c r="LVG154" s="17"/>
      <c r="LVH154" s="17"/>
      <c r="LVI154" s="17"/>
      <c r="LVJ154" s="17"/>
      <c r="LVK154" s="17"/>
      <c r="LVL154" s="17"/>
      <c r="LVM154" s="17"/>
      <c r="LVN154" s="17"/>
      <c r="LVO154" s="17"/>
      <c r="LVP154" s="17"/>
      <c r="LVQ154" s="17"/>
      <c r="LVR154" s="17"/>
      <c r="LVS154" s="17"/>
      <c r="LVT154" s="17"/>
      <c r="LVU154" s="17"/>
      <c r="LVV154" s="17"/>
      <c r="LVW154" s="17"/>
      <c r="LVX154" s="17"/>
      <c r="LVY154" s="17"/>
      <c r="LVZ154" s="17"/>
      <c r="LWA154" s="17"/>
      <c r="LWB154" s="17"/>
      <c r="LWC154" s="17"/>
      <c r="LWD154" s="17"/>
      <c r="LWE154" s="17"/>
      <c r="LWF154" s="17"/>
      <c r="LWG154" s="17"/>
      <c r="LWH154" s="17"/>
      <c r="LWI154" s="17"/>
      <c r="LWJ154" s="17"/>
      <c r="LWK154" s="17"/>
      <c r="LWL154" s="17"/>
      <c r="LWM154" s="17"/>
      <c r="LWN154" s="17"/>
      <c r="LWO154" s="17"/>
      <c r="LWP154" s="17"/>
      <c r="LWQ154" s="17"/>
      <c r="LWR154" s="17"/>
      <c r="LWS154" s="17"/>
      <c r="LWT154" s="17"/>
      <c r="LWU154" s="17"/>
      <c r="LWV154" s="17"/>
      <c r="LWW154" s="17"/>
      <c r="LWX154" s="17"/>
      <c r="LWY154" s="17"/>
      <c r="LWZ154" s="17"/>
      <c r="LXA154" s="17"/>
      <c r="LXB154" s="17"/>
      <c r="LXC154" s="17"/>
      <c r="LXD154" s="17"/>
      <c r="LXE154" s="17"/>
      <c r="LXF154" s="17"/>
      <c r="LXG154" s="17"/>
      <c r="LXH154" s="17"/>
      <c r="LXI154" s="17"/>
      <c r="LXJ154" s="17"/>
      <c r="LXK154" s="17"/>
      <c r="LXL154" s="17"/>
      <c r="LXM154" s="17"/>
      <c r="LXN154" s="17"/>
      <c r="LXO154" s="17"/>
      <c r="LXP154" s="17"/>
      <c r="LXQ154" s="17"/>
      <c r="LXR154" s="17"/>
      <c r="LXS154" s="17"/>
      <c r="LXT154" s="17"/>
      <c r="LXU154" s="17"/>
      <c r="LXV154" s="17"/>
      <c r="LXW154" s="17"/>
      <c r="LXX154" s="17"/>
      <c r="LXY154" s="17"/>
      <c r="LXZ154" s="17"/>
      <c r="LYA154" s="17"/>
      <c r="LYB154" s="17"/>
      <c r="LYC154" s="17"/>
      <c r="LYD154" s="17"/>
      <c r="LYE154" s="17"/>
      <c r="LYF154" s="17"/>
      <c r="LYG154" s="17"/>
      <c r="LYH154" s="17"/>
      <c r="LYI154" s="17"/>
      <c r="LYJ154" s="17"/>
      <c r="LYK154" s="17"/>
      <c r="LYL154" s="17"/>
      <c r="LYM154" s="17"/>
      <c r="LYN154" s="17"/>
      <c r="LYO154" s="17"/>
      <c r="LYP154" s="17"/>
      <c r="LYQ154" s="17"/>
      <c r="LYR154" s="17"/>
      <c r="LYS154" s="17"/>
      <c r="LYT154" s="17"/>
      <c r="LYU154" s="17"/>
      <c r="LYV154" s="17"/>
      <c r="LYW154" s="17"/>
      <c r="LYX154" s="17"/>
      <c r="LYY154" s="17"/>
      <c r="LYZ154" s="17"/>
      <c r="LZA154" s="17"/>
      <c r="LZB154" s="17"/>
      <c r="LZC154" s="17"/>
      <c r="LZD154" s="17"/>
      <c r="LZE154" s="17"/>
      <c r="LZF154" s="17"/>
      <c r="LZG154" s="17"/>
      <c r="LZH154" s="17"/>
      <c r="LZI154" s="17"/>
      <c r="LZJ154" s="17"/>
      <c r="LZK154" s="17"/>
      <c r="LZL154" s="17"/>
      <c r="LZM154" s="17"/>
      <c r="LZN154" s="17"/>
      <c r="LZO154" s="17"/>
      <c r="LZP154" s="17"/>
      <c r="LZQ154" s="17"/>
      <c r="LZR154" s="17"/>
      <c r="LZS154" s="17"/>
      <c r="LZT154" s="17"/>
      <c r="LZU154" s="17"/>
      <c r="LZV154" s="17"/>
      <c r="LZW154" s="17"/>
      <c r="LZX154" s="17"/>
      <c r="LZY154" s="17"/>
      <c r="LZZ154" s="17"/>
      <c r="MAA154" s="17"/>
      <c r="MAB154" s="17"/>
      <c r="MAC154" s="17"/>
      <c r="MAD154" s="17"/>
      <c r="MAE154" s="17"/>
      <c r="MAF154" s="17"/>
      <c r="MAG154" s="17"/>
      <c r="MAH154" s="17"/>
      <c r="MAI154" s="17"/>
      <c r="MAJ154" s="17"/>
      <c r="MAK154" s="17"/>
      <c r="MAL154" s="17"/>
      <c r="MAM154" s="17"/>
      <c r="MAN154" s="17"/>
      <c r="MAO154" s="17"/>
      <c r="MAP154" s="17"/>
      <c r="MAQ154" s="17"/>
      <c r="MAR154" s="17"/>
      <c r="MAS154" s="17"/>
      <c r="MAT154" s="17"/>
      <c r="MAU154" s="17"/>
      <c r="MAV154" s="17"/>
      <c r="MAW154" s="17"/>
      <c r="MAX154" s="17"/>
      <c r="MAY154" s="17"/>
      <c r="MAZ154" s="17"/>
      <c r="MBA154" s="17"/>
      <c r="MBB154" s="17"/>
      <c r="MBC154" s="17"/>
      <c r="MBD154" s="17"/>
      <c r="MBE154" s="17"/>
      <c r="MBF154" s="17"/>
      <c r="MBG154" s="17"/>
      <c r="MBH154" s="17"/>
      <c r="MBI154" s="17"/>
      <c r="MBJ154" s="17"/>
      <c r="MBK154" s="17"/>
      <c r="MBL154" s="17"/>
      <c r="MBM154" s="17"/>
      <c r="MBN154" s="17"/>
      <c r="MBO154" s="17"/>
      <c r="MBP154" s="17"/>
      <c r="MBQ154" s="17"/>
      <c r="MBR154" s="17"/>
      <c r="MBS154" s="17"/>
      <c r="MBT154" s="17"/>
      <c r="MBU154" s="17"/>
      <c r="MBV154" s="17"/>
      <c r="MBW154" s="17"/>
      <c r="MBX154" s="17"/>
      <c r="MBY154" s="17"/>
      <c r="MBZ154" s="17"/>
      <c r="MCA154" s="17"/>
      <c r="MCB154" s="17"/>
      <c r="MCC154" s="17"/>
      <c r="MCD154" s="17"/>
      <c r="MCE154" s="17"/>
      <c r="MCF154" s="17"/>
      <c r="MCG154" s="17"/>
      <c r="MCH154" s="17"/>
      <c r="MCI154" s="17"/>
      <c r="MCJ154" s="17"/>
      <c r="MCK154" s="17"/>
      <c r="MCL154" s="17"/>
      <c r="MCM154" s="17"/>
      <c r="MCN154" s="17"/>
      <c r="MCO154" s="17"/>
      <c r="MCP154" s="17"/>
      <c r="MCQ154" s="17"/>
      <c r="MCR154" s="17"/>
      <c r="MCS154" s="17"/>
      <c r="MCT154" s="17"/>
      <c r="MCU154" s="17"/>
      <c r="MCV154" s="17"/>
      <c r="MCW154" s="17"/>
      <c r="MCX154" s="17"/>
      <c r="MCY154" s="17"/>
      <c r="MCZ154" s="17"/>
      <c r="MDA154" s="17"/>
      <c r="MDB154" s="17"/>
      <c r="MDC154" s="17"/>
      <c r="MDD154" s="17"/>
      <c r="MDE154" s="17"/>
      <c r="MDF154" s="17"/>
      <c r="MDG154" s="17"/>
      <c r="MDH154" s="17"/>
      <c r="MDI154" s="17"/>
      <c r="MDJ154" s="17"/>
      <c r="MDK154" s="17"/>
      <c r="MDL154" s="17"/>
      <c r="MDM154" s="17"/>
      <c r="MDN154" s="17"/>
      <c r="MDO154" s="17"/>
      <c r="MDP154" s="17"/>
      <c r="MDQ154" s="17"/>
      <c r="MDR154" s="17"/>
      <c r="MDS154" s="17"/>
      <c r="MDT154" s="17"/>
      <c r="MDU154" s="17"/>
      <c r="MDV154" s="17"/>
      <c r="MDW154" s="17"/>
      <c r="MDX154" s="17"/>
      <c r="MDY154" s="17"/>
      <c r="MDZ154" s="17"/>
      <c r="MEA154" s="17"/>
      <c r="MEB154" s="17"/>
      <c r="MEC154" s="17"/>
      <c r="MED154" s="17"/>
      <c r="MEE154" s="17"/>
      <c r="MEF154" s="17"/>
      <c r="MEG154" s="17"/>
      <c r="MEH154" s="17"/>
      <c r="MEI154" s="17"/>
      <c r="MEJ154" s="17"/>
      <c r="MEK154" s="17"/>
      <c r="MEL154" s="17"/>
      <c r="MEM154" s="17"/>
      <c r="MEN154" s="17"/>
      <c r="MEO154" s="17"/>
      <c r="MEP154" s="17"/>
      <c r="MEQ154" s="17"/>
      <c r="MER154" s="17"/>
      <c r="MES154" s="17"/>
      <c r="MET154" s="17"/>
      <c r="MEU154" s="17"/>
      <c r="MEV154" s="17"/>
      <c r="MEW154" s="17"/>
      <c r="MEX154" s="17"/>
      <c r="MEY154" s="17"/>
      <c r="MEZ154" s="17"/>
      <c r="MFA154" s="17"/>
      <c r="MFB154" s="17"/>
      <c r="MFC154" s="17"/>
      <c r="MFD154" s="17"/>
      <c r="MFE154" s="17"/>
      <c r="MFF154" s="17"/>
      <c r="MFG154" s="17"/>
      <c r="MFH154" s="17"/>
      <c r="MFI154" s="17"/>
      <c r="MFJ154" s="17"/>
      <c r="MFK154" s="17"/>
      <c r="MFL154" s="17"/>
      <c r="MFM154" s="17"/>
      <c r="MFN154" s="17"/>
      <c r="MFO154" s="17"/>
      <c r="MFP154" s="17"/>
      <c r="MFQ154" s="17"/>
      <c r="MFR154" s="17"/>
      <c r="MFS154" s="17"/>
      <c r="MFT154" s="17"/>
      <c r="MFU154" s="17"/>
      <c r="MFV154" s="17"/>
      <c r="MFW154" s="17"/>
      <c r="MFX154" s="17"/>
      <c r="MFY154" s="17"/>
      <c r="MFZ154" s="17"/>
      <c r="MGA154" s="17"/>
      <c r="MGB154" s="17"/>
      <c r="MGC154" s="17"/>
      <c r="MGD154" s="17"/>
      <c r="MGE154" s="17"/>
      <c r="MGF154" s="17"/>
      <c r="MGG154" s="17"/>
      <c r="MGH154" s="17"/>
      <c r="MGI154" s="17"/>
      <c r="MGJ154" s="17"/>
      <c r="MGK154" s="17"/>
      <c r="MGL154" s="17"/>
      <c r="MGM154" s="17"/>
      <c r="MGN154" s="17"/>
      <c r="MGO154" s="17"/>
      <c r="MGP154" s="17"/>
      <c r="MGQ154" s="17"/>
      <c r="MGR154" s="17"/>
      <c r="MGS154" s="17"/>
      <c r="MGT154" s="17"/>
      <c r="MGU154" s="17"/>
      <c r="MGV154" s="17"/>
      <c r="MGW154" s="17"/>
      <c r="MGX154" s="17"/>
      <c r="MGY154" s="17"/>
      <c r="MGZ154" s="17"/>
      <c r="MHA154" s="17"/>
      <c r="MHB154" s="17"/>
      <c r="MHC154" s="17"/>
      <c r="MHD154" s="17"/>
      <c r="MHE154" s="17"/>
      <c r="MHF154" s="17"/>
      <c r="MHG154" s="17"/>
      <c r="MHH154" s="17"/>
      <c r="MHI154" s="17"/>
      <c r="MHJ154" s="17"/>
      <c r="MHK154" s="17"/>
      <c r="MHL154" s="17"/>
      <c r="MHM154" s="17"/>
      <c r="MHN154" s="17"/>
      <c r="MHO154" s="17"/>
      <c r="MHP154" s="17"/>
      <c r="MHQ154" s="17"/>
      <c r="MHR154" s="17"/>
      <c r="MHS154" s="17"/>
      <c r="MHT154" s="17"/>
      <c r="MHU154" s="17"/>
      <c r="MHV154" s="17"/>
      <c r="MHW154" s="17"/>
      <c r="MHX154" s="17"/>
      <c r="MHY154" s="17"/>
      <c r="MHZ154" s="17"/>
      <c r="MIA154" s="17"/>
      <c r="MIB154" s="17"/>
      <c r="MIC154" s="17"/>
      <c r="MID154" s="17"/>
      <c r="MIE154" s="17"/>
      <c r="MIF154" s="17"/>
      <c r="MIG154" s="17"/>
      <c r="MIH154" s="17"/>
      <c r="MII154" s="17"/>
      <c r="MIJ154" s="17"/>
      <c r="MIK154" s="17"/>
      <c r="MIL154" s="17"/>
      <c r="MIM154" s="17"/>
      <c r="MIN154" s="17"/>
      <c r="MIO154" s="17"/>
      <c r="MIP154" s="17"/>
      <c r="MIQ154" s="17"/>
      <c r="MIR154" s="17"/>
      <c r="MIS154" s="17"/>
      <c r="MIT154" s="17"/>
      <c r="MIU154" s="17"/>
      <c r="MIV154" s="17"/>
      <c r="MIW154" s="17"/>
      <c r="MIX154" s="17"/>
      <c r="MIY154" s="17"/>
      <c r="MIZ154" s="17"/>
      <c r="MJA154" s="17"/>
      <c r="MJB154" s="17"/>
      <c r="MJC154" s="17"/>
      <c r="MJD154" s="17"/>
      <c r="MJE154" s="17"/>
      <c r="MJF154" s="17"/>
      <c r="MJG154" s="17"/>
      <c r="MJH154" s="17"/>
      <c r="MJI154" s="17"/>
      <c r="MJJ154" s="17"/>
      <c r="MJK154" s="17"/>
      <c r="MJL154" s="17"/>
      <c r="MJM154" s="17"/>
      <c r="MJN154" s="17"/>
      <c r="MJO154" s="17"/>
      <c r="MJP154" s="17"/>
      <c r="MJQ154" s="17"/>
      <c r="MJR154" s="17"/>
      <c r="MJS154" s="17"/>
      <c r="MJT154" s="17"/>
      <c r="MJU154" s="17"/>
      <c r="MJV154" s="17"/>
      <c r="MJW154" s="17"/>
      <c r="MJX154" s="17"/>
      <c r="MJY154" s="17"/>
      <c r="MJZ154" s="17"/>
      <c r="MKA154" s="17"/>
      <c r="MKB154" s="17"/>
      <c r="MKC154" s="17"/>
      <c r="MKD154" s="17"/>
      <c r="MKE154" s="17"/>
      <c r="MKF154" s="17"/>
      <c r="MKG154" s="17"/>
      <c r="MKH154" s="17"/>
      <c r="MKI154" s="17"/>
      <c r="MKJ154" s="17"/>
      <c r="MKK154" s="17"/>
      <c r="MKL154" s="17"/>
      <c r="MKM154" s="17"/>
      <c r="MKN154" s="17"/>
      <c r="MKO154" s="17"/>
      <c r="MKP154" s="17"/>
      <c r="MKQ154" s="17"/>
      <c r="MKR154" s="17"/>
      <c r="MKS154" s="17"/>
      <c r="MKT154" s="17"/>
      <c r="MKU154" s="17"/>
      <c r="MKV154" s="17"/>
      <c r="MKW154" s="17"/>
      <c r="MKX154" s="17"/>
      <c r="MKY154" s="17"/>
      <c r="MKZ154" s="17"/>
      <c r="MLA154" s="17"/>
      <c r="MLB154" s="17"/>
      <c r="MLC154" s="17"/>
      <c r="MLD154" s="17"/>
      <c r="MLE154" s="17"/>
      <c r="MLF154" s="17"/>
      <c r="MLG154" s="17"/>
      <c r="MLH154" s="17"/>
      <c r="MLI154" s="17"/>
      <c r="MLJ154" s="17"/>
      <c r="MLK154" s="17"/>
      <c r="MLL154" s="17"/>
      <c r="MLM154" s="17"/>
      <c r="MLN154" s="17"/>
      <c r="MLO154" s="17"/>
      <c r="MLP154" s="17"/>
      <c r="MLQ154" s="17"/>
      <c r="MLR154" s="17"/>
      <c r="MLS154" s="17"/>
      <c r="MLT154" s="17"/>
      <c r="MLU154" s="17"/>
      <c r="MLV154" s="17"/>
      <c r="MLW154" s="17"/>
      <c r="MLX154" s="17"/>
      <c r="MLY154" s="17"/>
      <c r="MLZ154" s="17"/>
      <c r="MMA154" s="17"/>
      <c r="MMB154" s="17"/>
      <c r="MMC154" s="17"/>
      <c r="MMD154" s="17"/>
      <c r="MME154" s="17"/>
      <c r="MMF154" s="17"/>
      <c r="MMG154" s="17"/>
      <c r="MMH154" s="17"/>
      <c r="MMI154" s="17"/>
      <c r="MMJ154" s="17"/>
      <c r="MMK154" s="17"/>
      <c r="MML154" s="17"/>
      <c r="MMM154" s="17"/>
      <c r="MMN154" s="17"/>
      <c r="MMO154" s="17"/>
      <c r="MMP154" s="17"/>
      <c r="MMQ154" s="17"/>
      <c r="MMR154" s="17"/>
      <c r="MMS154" s="17"/>
      <c r="MMT154" s="17"/>
      <c r="MMU154" s="17"/>
      <c r="MMV154" s="17"/>
      <c r="MMW154" s="17"/>
      <c r="MMX154" s="17"/>
      <c r="MMY154" s="17"/>
      <c r="MMZ154" s="17"/>
      <c r="MNA154" s="17"/>
      <c r="MNB154" s="17"/>
      <c r="MNC154" s="17"/>
      <c r="MND154" s="17"/>
      <c r="MNE154" s="17"/>
      <c r="MNF154" s="17"/>
      <c r="MNG154" s="17"/>
      <c r="MNH154" s="17"/>
      <c r="MNI154" s="17"/>
      <c r="MNJ154" s="17"/>
      <c r="MNK154" s="17"/>
      <c r="MNL154" s="17"/>
      <c r="MNM154" s="17"/>
      <c r="MNN154" s="17"/>
      <c r="MNO154" s="17"/>
      <c r="MNP154" s="17"/>
      <c r="MNQ154" s="17"/>
      <c r="MNR154" s="17"/>
      <c r="MNS154" s="17"/>
      <c r="MNT154" s="17"/>
      <c r="MNU154" s="17"/>
      <c r="MNV154" s="17"/>
      <c r="MNW154" s="17"/>
      <c r="MNX154" s="17"/>
      <c r="MNY154" s="17"/>
      <c r="MNZ154" s="17"/>
      <c r="MOA154" s="17"/>
      <c r="MOB154" s="17"/>
      <c r="MOC154" s="17"/>
      <c r="MOD154" s="17"/>
      <c r="MOE154" s="17"/>
      <c r="MOF154" s="17"/>
      <c r="MOG154" s="17"/>
      <c r="MOH154" s="17"/>
      <c r="MOI154" s="17"/>
      <c r="MOJ154" s="17"/>
      <c r="MOK154" s="17"/>
      <c r="MOL154" s="17"/>
      <c r="MOM154" s="17"/>
      <c r="MON154" s="17"/>
      <c r="MOO154" s="17"/>
      <c r="MOP154" s="17"/>
      <c r="MOQ154" s="17"/>
      <c r="MOR154" s="17"/>
      <c r="MOS154" s="17"/>
      <c r="MOT154" s="17"/>
      <c r="MOU154" s="17"/>
      <c r="MOV154" s="17"/>
      <c r="MOW154" s="17"/>
      <c r="MOX154" s="17"/>
      <c r="MOY154" s="17"/>
      <c r="MOZ154" s="17"/>
      <c r="MPA154" s="17"/>
      <c r="MPB154" s="17"/>
      <c r="MPC154" s="17"/>
      <c r="MPD154" s="17"/>
      <c r="MPE154" s="17"/>
      <c r="MPF154" s="17"/>
      <c r="MPG154" s="17"/>
      <c r="MPH154" s="17"/>
      <c r="MPI154" s="17"/>
      <c r="MPJ154" s="17"/>
      <c r="MPK154" s="17"/>
      <c r="MPL154" s="17"/>
      <c r="MPM154" s="17"/>
      <c r="MPN154" s="17"/>
      <c r="MPO154" s="17"/>
      <c r="MPP154" s="17"/>
      <c r="MPQ154" s="17"/>
      <c r="MPR154" s="17"/>
      <c r="MPS154" s="17"/>
      <c r="MPT154" s="17"/>
      <c r="MPU154" s="17"/>
      <c r="MPV154" s="17"/>
      <c r="MPW154" s="17"/>
      <c r="MPX154" s="17"/>
      <c r="MPY154" s="17"/>
      <c r="MPZ154" s="17"/>
      <c r="MQA154" s="17"/>
      <c r="MQB154" s="17"/>
      <c r="MQC154" s="17"/>
      <c r="MQD154" s="17"/>
      <c r="MQE154" s="17"/>
      <c r="MQF154" s="17"/>
      <c r="MQG154" s="17"/>
      <c r="MQH154" s="17"/>
      <c r="MQI154" s="17"/>
      <c r="MQJ154" s="17"/>
      <c r="MQK154" s="17"/>
      <c r="MQL154" s="17"/>
      <c r="MQM154" s="17"/>
      <c r="MQN154" s="17"/>
      <c r="MQO154" s="17"/>
      <c r="MQP154" s="17"/>
      <c r="MQQ154" s="17"/>
      <c r="MQR154" s="17"/>
      <c r="MQS154" s="17"/>
      <c r="MQT154" s="17"/>
      <c r="MQU154" s="17"/>
      <c r="MQV154" s="17"/>
      <c r="MQW154" s="17"/>
      <c r="MQX154" s="17"/>
      <c r="MQY154" s="17"/>
      <c r="MQZ154" s="17"/>
      <c r="MRA154" s="17"/>
      <c r="MRB154" s="17"/>
      <c r="MRC154" s="17"/>
      <c r="MRD154" s="17"/>
      <c r="MRE154" s="17"/>
      <c r="MRF154" s="17"/>
      <c r="MRG154" s="17"/>
      <c r="MRH154" s="17"/>
      <c r="MRI154" s="17"/>
      <c r="MRJ154" s="17"/>
      <c r="MRK154" s="17"/>
      <c r="MRL154" s="17"/>
      <c r="MRM154" s="17"/>
      <c r="MRN154" s="17"/>
      <c r="MRO154" s="17"/>
      <c r="MRP154" s="17"/>
      <c r="MRQ154" s="17"/>
      <c r="MRR154" s="17"/>
      <c r="MRS154" s="17"/>
      <c r="MRT154" s="17"/>
      <c r="MRU154" s="17"/>
      <c r="MRV154" s="17"/>
      <c r="MRW154" s="17"/>
      <c r="MRX154" s="17"/>
      <c r="MRY154" s="17"/>
      <c r="MRZ154" s="17"/>
      <c r="MSA154" s="17"/>
      <c r="MSB154" s="17"/>
      <c r="MSC154" s="17"/>
      <c r="MSD154" s="17"/>
      <c r="MSE154" s="17"/>
      <c r="MSF154" s="17"/>
      <c r="MSG154" s="17"/>
      <c r="MSH154" s="17"/>
      <c r="MSI154" s="17"/>
      <c r="MSJ154" s="17"/>
      <c r="MSK154" s="17"/>
      <c r="MSL154" s="17"/>
      <c r="MSM154" s="17"/>
      <c r="MSN154" s="17"/>
      <c r="MSO154" s="17"/>
      <c r="MSP154" s="17"/>
      <c r="MSQ154" s="17"/>
      <c r="MSR154" s="17"/>
      <c r="MSS154" s="17"/>
      <c r="MST154" s="17"/>
      <c r="MSU154" s="17"/>
      <c r="MSV154" s="17"/>
      <c r="MSW154" s="17"/>
      <c r="MSX154" s="17"/>
      <c r="MSY154" s="17"/>
      <c r="MSZ154" s="17"/>
      <c r="MTA154" s="17"/>
      <c r="MTB154" s="17"/>
      <c r="MTC154" s="17"/>
      <c r="MTD154" s="17"/>
      <c r="MTE154" s="17"/>
      <c r="MTF154" s="17"/>
      <c r="MTG154" s="17"/>
      <c r="MTH154" s="17"/>
      <c r="MTI154" s="17"/>
      <c r="MTJ154" s="17"/>
      <c r="MTK154" s="17"/>
      <c r="MTL154" s="17"/>
      <c r="MTM154" s="17"/>
      <c r="MTN154" s="17"/>
      <c r="MTO154" s="17"/>
      <c r="MTP154" s="17"/>
      <c r="MTQ154" s="17"/>
      <c r="MTR154" s="17"/>
      <c r="MTS154" s="17"/>
      <c r="MTT154" s="17"/>
      <c r="MTU154" s="17"/>
      <c r="MTV154" s="17"/>
      <c r="MTW154" s="17"/>
      <c r="MTX154" s="17"/>
      <c r="MTY154" s="17"/>
      <c r="MTZ154" s="17"/>
      <c r="MUA154" s="17"/>
      <c r="MUB154" s="17"/>
      <c r="MUC154" s="17"/>
      <c r="MUD154" s="17"/>
      <c r="MUE154" s="17"/>
      <c r="MUF154" s="17"/>
      <c r="MUG154" s="17"/>
      <c r="MUH154" s="17"/>
      <c r="MUI154" s="17"/>
      <c r="MUJ154" s="17"/>
      <c r="MUK154" s="17"/>
      <c r="MUL154" s="17"/>
      <c r="MUM154" s="17"/>
      <c r="MUN154" s="17"/>
      <c r="MUO154" s="17"/>
      <c r="MUP154" s="17"/>
      <c r="MUQ154" s="17"/>
      <c r="MUR154" s="17"/>
      <c r="MUS154" s="17"/>
      <c r="MUT154" s="17"/>
      <c r="MUU154" s="17"/>
      <c r="MUV154" s="17"/>
      <c r="MUW154" s="17"/>
      <c r="MUX154" s="17"/>
      <c r="MUY154" s="17"/>
      <c r="MUZ154" s="17"/>
      <c r="MVA154" s="17"/>
      <c r="MVB154" s="17"/>
      <c r="MVC154" s="17"/>
      <c r="MVD154" s="17"/>
      <c r="MVE154" s="17"/>
      <c r="MVF154" s="17"/>
      <c r="MVG154" s="17"/>
      <c r="MVH154" s="17"/>
      <c r="MVI154" s="17"/>
      <c r="MVJ154" s="17"/>
      <c r="MVK154" s="17"/>
      <c r="MVL154" s="17"/>
      <c r="MVM154" s="17"/>
      <c r="MVN154" s="17"/>
      <c r="MVO154" s="17"/>
      <c r="MVP154" s="17"/>
      <c r="MVQ154" s="17"/>
      <c r="MVR154" s="17"/>
      <c r="MVS154" s="17"/>
      <c r="MVT154" s="17"/>
      <c r="MVU154" s="17"/>
      <c r="MVV154" s="17"/>
      <c r="MVW154" s="17"/>
      <c r="MVX154" s="17"/>
      <c r="MVY154" s="17"/>
      <c r="MVZ154" s="17"/>
      <c r="MWA154" s="17"/>
      <c r="MWB154" s="17"/>
      <c r="MWC154" s="17"/>
      <c r="MWD154" s="17"/>
      <c r="MWE154" s="17"/>
      <c r="MWF154" s="17"/>
      <c r="MWG154" s="17"/>
      <c r="MWH154" s="17"/>
      <c r="MWI154" s="17"/>
      <c r="MWJ154" s="17"/>
      <c r="MWK154" s="17"/>
      <c r="MWL154" s="17"/>
      <c r="MWM154" s="17"/>
      <c r="MWN154" s="17"/>
      <c r="MWO154" s="17"/>
      <c r="MWP154" s="17"/>
      <c r="MWQ154" s="17"/>
      <c r="MWR154" s="17"/>
      <c r="MWS154" s="17"/>
      <c r="MWT154" s="17"/>
      <c r="MWU154" s="17"/>
      <c r="MWV154" s="17"/>
      <c r="MWW154" s="17"/>
      <c r="MWX154" s="17"/>
      <c r="MWY154" s="17"/>
      <c r="MWZ154" s="17"/>
      <c r="MXA154" s="17"/>
      <c r="MXB154" s="17"/>
      <c r="MXC154" s="17"/>
      <c r="MXD154" s="17"/>
      <c r="MXE154" s="17"/>
      <c r="MXF154" s="17"/>
      <c r="MXG154" s="17"/>
      <c r="MXH154" s="17"/>
      <c r="MXI154" s="17"/>
      <c r="MXJ154" s="17"/>
      <c r="MXK154" s="17"/>
      <c r="MXL154" s="17"/>
      <c r="MXM154" s="17"/>
      <c r="MXN154" s="17"/>
      <c r="MXO154" s="17"/>
      <c r="MXP154" s="17"/>
      <c r="MXQ154" s="17"/>
      <c r="MXR154" s="17"/>
      <c r="MXS154" s="17"/>
      <c r="MXT154" s="17"/>
      <c r="MXU154" s="17"/>
      <c r="MXV154" s="17"/>
      <c r="MXW154" s="17"/>
      <c r="MXX154" s="17"/>
      <c r="MXY154" s="17"/>
      <c r="MXZ154" s="17"/>
      <c r="MYA154" s="17"/>
      <c r="MYB154" s="17"/>
      <c r="MYC154" s="17"/>
      <c r="MYD154" s="17"/>
      <c r="MYE154" s="17"/>
      <c r="MYF154" s="17"/>
      <c r="MYG154" s="17"/>
      <c r="MYH154" s="17"/>
      <c r="MYI154" s="17"/>
      <c r="MYJ154" s="17"/>
      <c r="MYK154" s="17"/>
      <c r="MYL154" s="17"/>
      <c r="MYM154" s="17"/>
      <c r="MYN154" s="17"/>
      <c r="MYO154" s="17"/>
      <c r="MYP154" s="17"/>
      <c r="MYQ154" s="17"/>
      <c r="MYR154" s="17"/>
      <c r="MYS154" s="17"/>
      <c r="MYT154" s="17"/>
      <c r="MYU154" s="17"/>
      <c r="MYV154" s="17"/>
      <c r="MYW154" s="17"/>
      <c r="MYX154" s="17"/>
      <c r="MYY154" s="17"/>
      <c r="MYZ154" s="17"/>
      <c r="MZA154" s="17"/>
      <c r="MZB154" s="17"/>
      <c r="MZC154" s="17"/>
      <c r="MZD154" s="17"/>
      <c r="MZE154" s="17"/>
      <c r="MZF154" s="17"/>
      <c r="MZG154" s="17"/>
      <c r="MZH154" s="17"/>
      <c r="MZI154" s="17"/>
      <c r="MZJ154" s="17"/>
      <c r="MZK154" s="17"/>
      <c r="MZL154" s="17"/>
      <c r="MZM154" s="17"/>
      <c r="MZN154" s="17"/>
      <c r="MZO154" s="17"/>
      <c r="MZP154" s="17"/>
      <c r="MZQ154" s="17"/>
      <c r="MZR154" s="17"/>
      <c r="MZS154" s="17"/>
      <c r="MZT154" s="17"/>
      <c r="MZU154" s="17"/>
      <c r="MZV154" s="17"/>
      <c r="MZW154" s="17"/>
      <c r="MZX154" s="17"/>
      <c r="MZY154" s="17"/>
      <c r="MZZ154" s="17"/>
      <c r="NAA154" s="17"/>
      <c r="NAB154" s="17"/>
      <c r="NAC154" s="17"/>
      <c r="NAD154" s="17"/>
      <c r="NAE154" s="17"/>
      <c r="NAF154" s="17"/>
      <c r="NAG154" s="17"/>
      <c r="NAH154" s="17"/>
      <c r="NAI154" s="17"/>
      <c r="NAJ154" s="17"/>
      <c r="NAK154" s="17"/>
      <c r="NAL154" s="17"/>
      <c r="NAM154" s="17"/>
      <c r="NAN154" s="17"/>
      <c r="NAO154" s="17"/>
      <c r="NAP154" s="17"/>
      <c r="NAQ154" s="17"/>
      <c r="NAR154" s="17"/>
      <c r="NAS154" s="17"/>
      <c r="NAT154" s="17"/>
      <c r="NAU154" s="17"/>
      <c r="NAV154" s="17"/>
      <c r="NAW154" s="17"/>
      <c r="NAX154" s="17"/>
      <c r="NAY154" s="17"/>
      <c r="NAZ154" s="17"/>
      <c r="NBA154" s="17"/>
      <c r="NBB154" s="17"/>
      <c r="NBC154" s="17"/>
      <c r="NBD154" s="17"/>
      <c r="NBE154" s="17"/>
      <c r="NBF154" s="17"/>
      <c r="NBG154" s="17"/>
      <c r="NBH154" s="17"/>
      <c r="NBI154" s="17"/>
      <c r="NBJ154" s="17"/>
      <c r="NBK154" s="17"/>
      <c r="NBL154" s="17"/>
      <c r="NBM154" s="17"/>
      <c r="NBN154" s="17"/>
      <c r="NBO154" s="17"/>
      <c r="NBP154" s="17"/>
      <c r="NBQ154" s="17"/>
      <c r="NBR154" s="17"/>
      <c r="NBS154" s="17"/>
      <c r="NBT154" s="17"/>
      <c r="NBU154" s="17"/>
      <c r="NBV154" s="17"/>
      <c r="NBW154" s="17"/>
      <c r="NBX154" s="17"/>
      <c r="NBY154" s="17"/>
      <c r="NBZ154" s="17"/>
      <c r="NCA154" s="17"/>
      <c r="NCB154" s="17"/>
      <c r="NCC154" s="17"/>
      <c r="NCD154" s="17"/>
      <c r="NCE154" s="17"/>
      <c r="NCF154" s="17"/>
      <c r="NCG154" s="17"/>
      <c r="NCH154" s="17"/>
      <c r="NCI154" s="17"/>
      <c r="NCJ154" s="17"/>
      <c r="NCK154" s="17"/>
      <c r="NCL154" s="17"/>
      <c r="NCM154" s="17"/>
      <c r="NCN154" s="17"/>
      <c r="NCO154" s="17"/>
      <c r="NCP154" s="17"/>
      <c r="NCQ154" s="17"/>
      <c r="NCR154" s="17"/>
      <c r="NCS154" s="17"/>
      <c r="NCT154" s="17"/>
      <c r="NCU154" s="17"/>
      <c r="NCV154" s="17"/>
      <c r="NCW154" s="17"/>
      <c r="NCX154" s="17"/>
      <c r="NCY154" s="17"/>
      <c r="NCZ154" s="17"/>
      <c r="NDA154" s="17"/>
      <c r="NDB154" s="17"/>
      <c r="NDC154" s="17"/>
      <c r="NDD154" s="17"/>
      <c r="NDE154" s="17"/>
      <c r="NDF154" s="17"/>
      <c r="NDG154" s="17"/>
      <c r="NDH154" s="17"/>
      <c r="NDI154" s="17"/>
      <c r="NDJ154" s="17"/>
      <c r="NDK154" s="17"/>
      <c r="NDL154" s="17"/>
      <c r="NDM154" s="17"/>
      <c r="NDN154" s="17"/>
      <c r="NDO154" s="17"/>
      <c r="NDP154" s="17"/>
      <c r="NDQ154" s="17"/>
      <c r="NDR154" s="17"/>
      <c r="NDS154" s="17"/>
      <c r="NDT154" s="17"/>
      <c r="NDU154" s="17"/>
      <c r="NDV154" s="17"/>
      <c r="NDW154" s="17"/>
      <c r="NDX154" s="17"/>
      <c r="NDY154" s="17"/>
      <c r="NDZ154" s="17"/>
      <c r="NEA154" s="17"/>
      <c r="NEB154" s="17"/>
      <c r="NEC154" s="17"/>
      <c r="NED154" s="17"/>
      <c r="NEE154" s="17"/>
      <c r="NEF154" s="17"/>
      <c r="NEG154" s="17"/>
      <c r="NEH154" s="17"/>
      <c r="NEI154" s="17"/>
      <c r="NEJ154" s="17"/>
      <c r="NEK154" s="17"/>
      <c r="NEL154" s="17"/>
      <c r="NEM154" s="17"/>
      <c r="NEN154" s="17"/>
      <c r="NEO154" s="17"/>
      <c r="NEP154" s="17"/>
      <c r="NEQ154" s="17"/>
      <c r="NER154" s="17"/>
      <c r="NES154" s="17"/>
      <c r="NET154" s="17"/>
      <c r="NEU154" s="17"/>
      <c r="NEV154" s="17"/>
      <c r="NEW154" s="17"/>
      <c r="NEX154" s="17"/>
      <c r="NEY154" s="17"/>
      <c r="NEZ154" s="17"/>
      <c r="NFA154" s="17"/>
      <c r="NFB154" s="17"/>
      <c r="NFC154" s="17"/>
      <c r="NFD154" s="17"/>
      <c r="NFE154" s="17"/>
      <c r="NFF154" s="17"/>
      <c r="NFG154" s="17"/>
      <c r="NFH154" s="17"/>
      <c r="NFI154" s="17"/>
      <c r="NFJ154" s="17"/>
      <c r="NFK154" s="17"/>
      <c r="NFL154" s="17"/>
      <c r="NFM154" s="17"/>
      <c r="NFN154" s="17"/>
      <c r="NFO154" s="17"/>
      <c r="NFP154" s="17"/>
      <c r="NFQ154" s="17"/>
      <c r="NFR154" s="17"/>
      <c r="NFS154" s="17"/>
      <c r="NFT154" s="17"/>
      <c r="NFU154" s="17"/>
      <c r="NFV154" s="17"/>
      <c r="NFW154" s="17"/>
      <c r="NFX154" s="17"/>
      <c r="NFY154" s="17"/>
      <c r="NFZ154" s="17"/>
      <c r="NGA154" s="17"/>
      <c r="NGB154" s="17"/>
      <c r="NGC154" s="17"/>
      <c r="NGD154" s="17"/>
      <c r="NGE154" s="17"/>
      <c r="NGF154" s="17"/>
      <c r="NGG154" s="17"/>
      <c r="NGH154" s="17"/>
      <c r="NGI154" s="17"/>
      <c r="NGJ154" s="17"/>
      <c r="NGK154" s="17"/>
      <c r="NGL154" s="17"/>
      <c r="NGM154" s="17"/>
      <c r="NGN154" s="17"/>
      <c r="NGO154" s="17"/>
      <c r="NGP154" s="17"/>
      <c r="NGQ154" s="17"/>
      <c r="NGR154" s="17"/>
      <c r="NGS154" s="17"/>
      <c r="NGT154" s="17"/>
      <c r="NGU154" s="17"/>
      <c r="NGV154" s="17"/>
      <c r="NGW154" s="17"/>
      <c r="NGX154" s="17"/>
      <c r="NGY154" s="17"/>
      <c r="NGZ154" s="17"/>
      <c r="NHA154" s="17"/>
      <c r="NHB154" s="17"/>
      <c r="NHC154" s="17"/>
      <c r="NHD154" s="17"/>
      <c r="NHE154" s="17"/>
      <c r="NHF154" s="17"/>
      <c r="NHG154" s="17"/>
      <c r="NHH154" s="17"/>
      <c r="NHI154" s="17"/>
      <c r="NHJ154" s="17"/>
      <c r="NHK154" s="17"/>
      <c r="NHL154" s="17"/>
      <c r="NHM154" s="17"/>
      <c r="NHN154" s="17"/>
      <c r="NHO154" s="17"/>
      <c r="NHP154" s="17"/>
      <c r="NHQ154" s="17"/>
      <c r="NHR154" s="17"/>
      <c r="NHS154" s="17"/>
      <c r="NHT154" s="17"/>
      <c r="NHU154" s="17"/>
      <c r="NHV154" s="17"/>
      <c r="NHW154" s="17"/>
      <c r="NHX154" s="17"/>
      <c r="NHY154" s="17"/>
      <c r="NHZ154" s="17"/>
      <c r="NIA154" s="17"/>
      <c r="NIB154" s="17"/>
      <c r="NIC154" s="17"/>
      <c r="NID154" s="17"/>
      <c r="NIE154" s="17"/>
      <c r="NIF154" s="17"/>
      <c r="NIG154" s="17"/>
      <c r="NIH154" s="17"/>
      <c r="NII154" s="17"/>
      <c r="NIJ154" s="17"/>
      <c r="NIK154" s="17"/>
      <c r="NIL154" s="17"/>
      <c r="NIM154" s="17"/>
      <c r="NIN154" s="17"/>
      <c r="NIO154" s="17"/>
      <c r="NIP154" s="17"/>
      <c r="NIQ154" s="17"/>
      <c r="NIR154" s="17"/>
      <c r="NIS154" s="17"/>
      <c r="NIT154" s="17"/>
      <c r="NIU154" s="17"/>
      <c r="NIV154" s="17"/>
      <c r="NIW154" s="17"/>
      <c r="NIX154" s="17"/>
      <c r="NIY154" s="17"/>
      <c r="NIZ154" s="17"/>
      <c r="NJA154" s="17"/>
      <c r="NJB154" s="17"/>
      <c r="NJC154" s="17"/>
      <c r="NJD154" s="17"/>
      <c r="NJE154" s="17"/>
      <c r="NJF154" s="17"/>
      <c r="NJG154" s="17"/>
      <c r="NJH154" s="17"/>
      <c r="NJI154" s="17"/>
      <c r="NJJ154" s="17"/>
      <c r="NJK154" s="17"/>
      <c r="NJL154" s="17"/>
      <c r="NJM154" s="17"/>
      <c r="NJN154" s="17"/>
      <c r="NJO154" s="17"/>
      <c r="NJP154" s="17"/>
      <c r="NJQ154" s="17"/>
      <c r="NJR154" s="17"/>
      <c r="NJS154" s="17"/>
      <c r="NJT154" s="17"/>
      <c r="NJU154" s="17"/>
      <c r="NJV154" s="17"/>
      <c r="NJW154" s="17"/>
      <c r="NJX154" s="17"/>
      <c r="NJY154" s="17"/>
      <c r="NJZ154" s="17"/>
      <c r="NKA154" s="17"/>
      <c r="NKB154" s="17"/>
      <c r="NKC154" s="17"/>
      <c r="NKD154" s="17"/>
      <c r="NKE154" s="17"/>
      <c r="NKF154" s="17"/>
      <c r="NKG154" s="17"/>
      <c r="NKH154" s="17"/>
      <c r="NKI154" s="17"/>
      <c r="NKJ154" s="17"/>
      <c r="NKK154" s="17"/>
      <c r="NKL154" s="17"/>
      <c r="NKM154" s="17"/>
      <c r="NKN154" s="17"/>
      <c r="NKO154" s="17"/>
      <c r="NKP154" s="17"/>
      <c r="NKQ154" s="17"/>
      <c r="NKR154" s="17"/>
      <c r="NKS154" s="17"/>
      <c r="NKT154" s="17"/>
      <c r="NKU154" s="17"/>
      <c r="NKV154" s="17"/>
      <c r="NKW154" s="17"/>
      <c r="NKX154" s="17"/>
      <c r="NKY154" s="17"/>
      <c r="NKZ154" s="17"/>
      <c r="NLA154" s="17"/>
      <c r="NLB154" s="17"/>
      <c r="NLC154" s="17"/>
      <c r="NLD154" s="17"/>
      <c r="NLE154" s="17"/>
      <c r="NLF154" s="17"/>
      <c r="NLG154" s="17"/>
      <c r="NLH154" s="17"/>
      <c r="NLI154" s="17"/>
      <c r="NLJ154" s="17"/>
      <c r="NLK154" s="17"/>
      <c r="NLL154" s="17"/>
      <c r="NLM154" s="17"/>
      <c r="NLN154" s="17"/>
      <c r="NLO154" s="17"/>
      <c r="NLP154" s="17"/>
      <c r="NLQ154" s="17"/>
      <c r="NLR154" s="17"/>
      <c r="NLS154" s="17"/>
      <c r="NLT154" s="17"/>
      <c r="NLU154" s="17"/>
      <c r="NLV154" s="17"/>
      <c r="NLW154" s="17"/>
      <c r="NLX154" s="17"/>
      <c r="NLY154" s="17"/>
      <c r="NLZ154" s="17"/>
      <c r="NMA154" s="17"/>
      <c r="NMB154" s="17"/>
      <c r="NMC154" s="17"/>
      <c r="NMD154" s="17"/>
      <c r="NME154" s="17"/>
      <c r="NMF154" s="17"/>
      <c r="NMG154" s="17"/>
      <c r="NMH154" s="17"/>
      <c r="NMI154" s="17"/>
      <c r="NMJ154" s="17"/>
      <c r="NMK154" s="17"/>
      <c r="NML154" s="17"/>
      <c r="NMM154" s="17"/>
      <c r="NMN154" s="17"/>
      <c r="NMO154" s="17"/>
      <c r="NMP154" s="17"/>
      <c r="NMQ154" s="17"/>
      <c r="NMR154" s="17"/>
      <c r="NMS154" s="17"/>
      <c r="NMT154" s="17"/>
      <c r="NMU154" s="17"/>
      <c r="NMV154" s="17"/>
      <c r="NMW154" s="17"/>
      <c r="NMX154" s="17"/>
      <c r="NMY154" s="17"/>
      <c r="NMZ154" s="17"/>
      <c r="NNA154" s="17"/>
      <c r="NNB154" s="17"/>
      <c r="NNC154" s="17"/>
      <c r="NND154" s="17"/>
      <c r="NNE154" s="17"/>
      <c r="NNF154" s="17"/>
      <c r="NNG154" s="17"/>
      <c r="NNH154" s="17"/>
      <c r="NNI154" s="17"/>
      <c r="NNJ154" s="17"/>
      <c r="NNK154" s="17"/>
      <c r="NNL154" s="17"/>
      <c r="NNM154" s="17"/>
      <c r="NNN154" s="17"/>
      <c r="NNO154" s="17"/>
      <c r="NNP154" s="17"/>
      <c r="NNQ154" s="17"/>
      <c r="NNR154" s="17"/>
      <c r="NNS154" s="17"/>
      <c r="NNT154" s="17"/>
      <c r="NNU154" s="17"/>
      <c r="NNV154" s="17"/>
      <c r="NNW154" s="17"/>
      <c r="NNX154" s="17"/>
      <c r="NNY154" s="17"/>
      <c r="NNZ154" s="17"/>
      <c r="NOA154" s="17"/>
      <c r="NOB154" s="17"/>
      <c r="NOC154" s="17"/>
      <c r="NOD154" s="17"/>
      <c r="NOE154" s="17"/>
      <c r="NOF154" s="17"/>
      <c r="NOG154" s="17"/>
      <c r="NOH154" s="17"/>
      <c r="NOI154" s="17"/>
      <c r="NOJ154" s="17"/>
      <c r="NOK154" s="17"/>
      <c r="NOL154" s="17"/>
      <c r="NOM154" s="17"/>
      <c r="NON154" s="17"/>
      <c r="NOO154" s="17"/>
      <c r="NOP154" s="17"/>
      <c r="NOQ154" s="17"/>
      <c r="NOR154" s="17"/>
      <c r="NOS154" s="17"/>
      <c r="NOT154" s="17"/>
      <c r="NOU154" s="17"/>
      <c r="NOV154" s="17"/>
      <c r="NOW154" s="17"/>
      <c r="NOX154" s="17"/>
      <c r="NOY154" s="17"/>
      <c r="NOZ154" s="17"/>
      <c r="NPA154" s="17"/>
      <c r="NPB154" s="17"/>
      <c r="NPC154" s="17"/>
      <c r="NPD154" s="17"/>
      <c r="NPE154" s="17"/>
      <c r="NPF154" s="17"/>
      <c r="NPG154" s="17"/>
      <c r="NPH154" s="17"/>
      <c r="NPI154" s="17"/>
      <c r="NPJ154" s="17"/>
      <c r="NPK154" s="17"/>
      <c r="NPL154" s="17"/>
      <c r="NPM154" s="17"/>
      <c r="NPN154" s="17"/>
      <c r="NPO154" s="17"/>
      <c r="NPP154" s="17"/>
      <c r="NPQ154" s="17"/>
      <c r="NPR154" s="17"/>
      <c r="NPS154" s="17"/>
      <c r="NPT154" s="17"/>
      <c r="NPU154" s="17"/>
      <c r="NPV154" s="17"/>
      <c r="NPW154" s="17"/>
      <c r="NPX154" s="17"/>
      <c r="NPY154" s="17"/>
      <c r="NPZ154" s="17"/>
      <c r="NQA154" s="17"/>
      <c r="NQB154" s="17"/>
      <c r="NQC154" s="17"/>
      <c r="NQD154" s="17"/>
      <c r="NQE154" s="17"/>
      <c r="NQF154" s="17"/>
      <c r="NQG154" s="17"/>
      <c r="NQH154" s="17"/>
      <c r="NQI154" s="17"/>
      <c r="NQJ154" s="17"/>
      <c r="NQK154" s="17"/>
      <c r="NQL154" s="17"/>
      <c r="NQM154" s="17"/>
      <c r="NQN154" s="17"/>
      <c r="NQO154" s="17"/>
      <c r="NQP154" s="17"/>
      <c r="NQQ154" s="17"/>
      <c r="NQR154" s="17"/>
      <c r="NQS154" s="17"/>
      <c r="NQT154" s="17"/>
      <c r="NQU154" s="17"/>
      <c r="NQV154" s="17"/>
      <c r="NQW154" s="17"/>
      <c r="NQX154" s="17"/>
      <c r="NQY154" s="17"/>
      <c r="NQZ154" s="17"/>
      <c r="NRA154" s="17"/>
      <c r="NRB154" s="17"/>
      <c r="NRC154" s="17"/>
      <c r="NRD154" s="17"/>
      <c r="NRE154" s="17"/>
      <c r="NRF154" s="17"/>
      <c r="NRG154" s="17"/>
      <c r="NRH154" s="17"/>
      <c r="NRI154" s="17"/>
      <c r="NRJ154" s="17"/>
      <c r="NRK154" s="17"/>
      <c r="NRL154" s="17"/>
      <c r="NRM154" s="17"/>
      <c r="NRN154" s="17"/>
      <c r="NRO154" s="17"/>
      <c r="NRP154" s="17"/>
      <c r="NRQ154" s="17"/>
      <c r="NRR154" s="17"/>
      <c r="NRS154" s="17"/>
      <c r="NRT154" s="17"/>
      <c r="NRU154" s="17"/>
      <c r="NRV154" s="17"/>
      <c r="NRW154" s="17"/>
      <c r="NRX154" s="17"/>
      <c r="NRY154" s="17"/>
      <c r="NRZ154" s="17"/>
      <c r="NSA154" s="17"/>
      <c r="NSB154" s="17"/>
      <c r="NSC154" s="17"/>
      <c r="NSD154" s="17"/>
      <c r="NSE154" s="17"/>
      <c r="NSF154" s="17"/>
      <c r="NSG154" s="17"/>
      <c r="NSH154" s="17"/>
      <c r="NSI154" s="17"/>
      <c r="NSJ154" s="17"/>
      <c r="NSK154" s="17"/>
      <c r="NSL154" s="17"/>
      <c r="NSM154" s="17"/>
      <c r="NSN154" s="17"/>
      <c r="NSO154" s="17"/>
      <c r="NSP154" s="17"/>
      <c r="NSQ154" s="17"/>
      <c r="NSR154" s="17"/>
      <c r="NSS154" s="17"/>
      <c r="NST154" s="17"/>
      <c r="NSU154" s="17"/>
      <c r="NSV154" s="17"/>
      <c r="NSW154" s="17"/>
      <c r="NSX154" s="17"/>
      <c r="NSY154" s="17"/>
      <c r="NSZ154" s="17"/>
      <c r="NTA154" s="17"/>
      <c r="NTB154" s="17"/>
      <c r="NTC154" s="17"/>
      <c r="NTD154" s="17"/>
      <c r="NTE154" s="17"/>
      <c r="NTF154" s="17"/>
      <c r="NTG154" s="17"/>
      <c r="NTH154" s="17"/>
      <c r="NTI154" s="17"/>
      <c r="NTJ154" s="17"/>
      <c r="NTK154" s="17"/>
      <c r="NTL154" s="17"/>
      <c r="NTM154" s="17"/>
      <c r="NTN154" s="17"/>
      <c r="NTO154" s="17"/>
      <c r="NTP154" s="17"/>
      <c r="NTQ154" s="17"/>
      <c r="NTR154" s="17"/>
      <c r="NTS154" s="17"/>
      <c r="NTT154" s="17"/>
      <c r="NTU154" s="17"/>
      <c r="NTV154" s="17"/>
      <c r="NTW154" s="17"/>
      <c r="NTX154" s="17"/>
      <c r="NTY154" s="17"/>
      <c r="NTZ154" s="17"/>
      <c r="NUA154" s="17"/>
      <c r="NUB154" s="17"/>
      <c r="NUC154" s="17"/>
      <c r="NUD154" s="17"/>
      <c r="NUE154" s="17"/>
      <c r="NUF154" s="17"/>
      <c r="NUG154" s="17"/>
      <c r="NUH154" s="17"/>
      <c r="NUI154" s="17"/>
      <c r="NUJ154" s="17"/>
      <c r="NUK154" s="17"/>
      <c r="NUL154" s="17"/>
      <c r="NUM154" s="17"/>
      <c r="NUN154" s="17"/>
      <c r="NUO154" s="17"/>
      <c r="NUP154" s="17"/>
      <c r="NUQ154" s="17"/>
      <c r="NUR154" s="17"/>
      <c r="NUS154" s="17"/>
      <c r="NUT154" s="17"/>
      <c r="NUU154" s="17"/>
      <c r="NUV154" s="17"/>
      <c r="NUW154" s="17"/>
      <c r="NUX154" s="17"/>
      <c r="NUY154" s="17"/>
      <c r="NUZ154" s="17"/>
      <c r="NVA154" s="17"/>
      <c r="NVB154" s="17"/>
      <c r="NVC154" s="17"/>
      <c r="NVD154" s="17"/>
      <c r="NVE154" s="17"/>
      <c r="NVF154" s="17"/>
      <c r="NVG154" s="17"/>
      <c r="NVH154" s="17"/>
      <c r="NVI154" s="17"/>
      <c r="NVJ154" s="17"/>
      <c r="NVK154" s="17"/>
      <c r="NVL154" s="17"/>
      <c r="NVM154" s="17"/>
      <c r="NVN154" s="17"/>
      <c r="NVO154" s="17"/>
      <c r="NVP154" s="17"/>
      <c r="NVQ154" s="17"/>
      <c r="NVR154" s="17"/>
      <c r="NVS154" s="17"/>
      <c r="NVT154" s="17"/>
      <c r="NVU154" s="17"/>
      <c r="NVV154" s="17"/>
      <c r="NVW154" s="17"/>
      <c r="NVX154" s="17"/>
      <c r="NVY154" s="17"/>
      <c r="NVZ154" s="17"/>
      <c r="NWA154" s="17"/>
      <c r="NWB154" s="17"/>
      <c r="NWC154" s="17"/>
      <c r="NWD154" s="17"/>
      <c r="NWE154" s="17"/>
      <c r="NWF154" s="17"/>
      <c r="NWG154" s="17"/>
      <c r="NWH154" s="17"/>
      <c r="NWI154" s="17"/>
      <c r="NWJ154" s="17"/>
      <c r="NWK154" s="17"/>
      <c r="NWL154" s="17"/>
      <c r="NWM154" s="17"/>
      <c r="NWN154" s="17"/>
      <c r="NWO154" s="17"/>
      <c r="NWP154" s="17"/>
      <c r="NWQ154" s="17"/>
      <c r="NWR154" s="17"/>
      <c r="NWS154" s="17"/>
      <c r="NWT154" s="17"/>
      <c r="NWU154" s="17"/>
      <c r="NWV154" s="17"/>
      <c r="NWW154" s="17"/>
      <c r="NWX154" s="17"/>
      <c r="NWY154" s="17"/>
      <c r="NWZ154" s="17"/>
      <c r="NXA154" s="17"/>
      <c r="NXB154" s="17"/>
      <c r="NXC154" s="17"/>
      <c r="NXD154" s="17"/>
      <c r="NXE154" s="17"/>
      <c r="NXF154" s="17"/>
      <c r="NXG154" s="17"/>
      <c r="NXH154" s="17"/>
      <c r="NXI154" s="17"/>
      <c r="NXJ154" s="17"/>
      <c r="NXK154" s="17"/>
      <c r="NXL154" s="17"/>
      <c r="NXM154" s="17"/>
      <c r="NXN154" s="17"/>
      <c r="NXO154" s="17"/>
      <c r="NXP154" s="17"/>
      <c r="NXQ154" s="17"/>
      <c r="NXR154" s="17"/>
      <c r="NXS154" s="17"/>
      <c r="NXT154" s="17"/>
      <c r="NXU154" s="17"/>
      <c r="NXV154" s="17"/>
      <c r="NXW154" s="17"/>
      <c r="NXX154" s="17"/>
      <c r="NXY154" s="17"/>
      <c r="NXZ154" s="17"/>
      <c r="NYA154" s="17"/>
      <c r="NYB154" s="17"/>
      <c r="NYC154" s="17"/>
      <c r="NYD154" s="17"/>
      <c r="NYE154" s="17"/>
      <c r="NYF154" s="17"/>
      <c r="NYG154" s="17"/>
      <c r="NYH154" s="17"/>
      <c r="NYI154" s="17"/>
      <c r="NYJ154" s="17"/>
      <c r="NYK154" s="17"/>
      <c r="NYL154" s="17"/>
      <c r="NYM154" s="17"/>
      <c r="NYN154" s="17"/>
      <c r="NYO154" s="17"/>
      <c r="NYP154" s="17"/>
      <c r="NYQ154" s="17"/>
      <c r="NYR154" s="17"/>
      <c r="NYS154" s="17"/>
      <c r="NYT154" s="17"/>
      <c r="NYU154" s="17"/>
      <c r="NYV154" s="17"/>
      <c r="NYW154" s="17"/>
      <c r="NYX154" s="17"/>
      <c r="NYY154" s="17"/>
      <c r="NYZ154" s="17"/>
      <c r="NZA154" s="17"/>
      <c r="NZB154" s="17"/>
      <c r="NZC154" s="17"/>
      <c r="NZD154" s="17"/>
      <c r="NZE154" s="17"/>
      <c r="NZF154" s="17"/>
      <c r="NZG154" s="17"/>
      <c r="NZH154" s="17"/>
      <c r="NZI154" s="17"/>
      <c r="NZJ154" s="17"/>
      <c r="NZK154" s="17"/>
      <c r="NZL154" s="17"/>
      <c r="NZM154" s="17"/>
      <c r="NZN154" s="17"/>
      <c r="NZO154" s="17"/>
      <c r="NZP154" s="17"/>
      <c r="NZQ154" s="17"/>
      <c r="NZR154" s="17"/>
      <c r="NZS154" s="17"/>
      <c r="NZT154" s="17"/>
      <c r="NZU154" s="17"/>
      <c r="NZV154" s="17"/>
      <c r="NZW154" s="17"/>
      <c r="NZX154" s="17"/>
      <c r="NZY154" s="17"/>
      <c r="NZZ154" s="17"/>
      <c r="OAA154" s="17"/>
      <c r="OAB154" s="17"/>
      <c r="OAC154" s="17"/>
      <c r="OAD154" s="17"/>
      <c r="OAE154" s="17"/>
      <c r="OAF154" s="17"/>
      <c r="OAG154" s="17"/>
      <c r="OAH154" s="17"/>
      <c r="OAI154" s="17"/>
      <c r="OAJ154" s="17"/>
      <c r="OAK154" s="17"/>
      <c r="OAL154" s="17"/>
      <c r="OAM154" s="17"/>
      <c r="OAN154" s="17"/>
      <c r="OAO154" s="17"/>
      <c r="OAP154" s="17"/>
      <c r="OAQ154" s="17"/>
      <c r="OAR154" s="17"/>
      <c r="OAS154" s="17"/>
      <c r="OAT154" s="17"/>
      <c r="OAU154" s="17"/>
      <c r="OAV154" s="17"/>
      <c r="OAW154" s="17"/>
      <c r="OAX154" s="17"/>
      <c r="OAY154" s="17"/>
      <c r="OAZ154" s="17"/>
      <c r="OBA154" s="17"/>
      <c r="OBB154" s="17"/>
      <c r="OBC154" s="17"/>
      <c r="OBD154" s="17"/>
      <c r="OBE154" s="17"/>
      <c r="OBF154" s="17"/>
      <c r="OBG154" s="17"/>
      <c r="OBH154" s="17"/>
      <c r="OBI154" s="17"/>
      <c r="OBJ154" s="17"/>
      <c r="OBK154" s="17"/>
      <c r="OBL154" s="17"/>
      <c r="OBM154" s="17"/>
      <c r="OBN154" s="17"/>
      <c r="OBO154" s="17"/>
      <c r="OBP154" s="17"/>
      <c r="OBQ154" s="17"/>
      <c r="OBR154" s="17"/>
      <c r="OBS154" s="17"/>
      <c r="OBT154" s="17"/>
      <c r="OBU154" s="17"/>
      <c r="OBV154" s="17"/>
      <c r="OBW154" s="17"/>
      <c r="OBX154" s="17"/>
      <c r="OBY154" s="17"/>
      <c r="OBZ154" s="17"/>
      <c r="OCA154" s="17"/>
      <c r="OCB154" s="17"/>
      <c r="OCC154" s="17"/>
      <c r="OCD154" s="17"/>
      <c r="OCE154" s="17"/>
      <c r="OCF154" s="17"/>
      <c r="OCG154" s="17"/>
      <c r="OCH154" s="17"/>
      <c r="OCI154" s="17"/>
      <c r="OCJ154" s="17"/>
      <c r="OCK154" s="17"/>
      <c r="OCL154" s="17"/>
      <c r="OCM154" s="17"/>
      <c r="OCN154" s="17"/>
      <c r="OCO154" s="17"/>
      <c r="OCP154" s="17"/>
      <c r="OCQ154" s="17"/>
      <c r="OCR154" s="17"/>
      <c r="OCS154" s="17"/>
      <c r="OCT154" s="17"/>
      <c r="OCU154" s="17"/>
      <c r="OCV154" s="17"/>
      <c r="OCW154" s="17"/>
      <c r="OCX154" s="17"/>
      <c r="OCY154" s="17"/>
      <c r="OCZ154" s="17"/>
      <c r="ODA154" s="17"/>
      <c r="ODB154" s="17"/>
      <c r="ODC154" s="17"/>
      <c r="ODD154" s="17"/>
      <c r="ODE154" s="17"/>
      <c r="ODF154" s="17"/>
      <c r="ODG154" s="17"/>
      <c r="ODH154" s="17"/>
      <c r="ODI154" s="17"/>
      <c r="ODJ154" s="17"/>
      <c r="ODK154" s="17"/>
      <c r="ODL154" s="17"/>
      <c r="ODM154" s="17"/>
      <c r="ODN154" s="17"/>
      <c r="ODO154" s="17"/>
      <c r="ODP154" s="17"/>
      <c r="ODQ154" s="17"/>
      <c r="ODR154" s="17"/>
      <c r="ODS154" s="17"/>
      <c r="ODT154" s="17"/>
      <c r="ODU154" s="17"/>
      <c r="ODV154" s="17"/>
      <c r="ODW154" s="17"/>
      <c r="ODX154" s="17"/>
      <c r="ODY154" s="17"/>
      <c r="ODZ154" s="17"/>
      <c r="OEA154" s="17"/>
      <c r="OEB154" s="17"/>
      <c r="OEC154" s="17"/>
      <c r="OED154" s="17"/>
      <c r="OEE154" s="17"/>
      <c r="OEF154" s="17"/>
      <c r="OEG154" s="17"/>
      <c r="OEH154" s="17"/>
      <c r="OEI154" s="17"/>
      <c r="OEJ154" s="17"/>
      <c r="OEK154" s="17"/>
      <c r="OEL154" s="17"/>
      <c r="OEM154" s="17"/>
      <c r="OEN154" s="17"/>
      <c r="OEO154" s="17"/>
      <c r="OEP154" s="17"/>
      <c r="OEQ154" s="17"/>
      <c r="OER154" s="17"/>
      <c r="OES154" s="17"/>
      <c r="OET154" s="17"/>
      <c r="OEU154" s="17"/>
      <c r="OEV154" s="17"/>
      <c r="OEW154" s="17"/>
      <c r="OEX154" s="17"/>
      <c r="OEY154" s="17"/>
      <c r="OEZ154" s="17"/>
      <c r="OFA154" s="17"/>
      <c r="OFB154" s="17"/>
      <c r="OFC154" s="17"/>
      <c r="OFD154" s="17"/>
      <c r="OFE154" s="17"/>
      <c r="OFF154" s="17"/>
      <c r="OFG154" s="17"/>
      <c r="OFH154" s="17"/>
      <c r="OFI154" s="17"/>
      <c r="OFJ154" s="17"/>
      <c r="OFK154" s="17"/>
      <c r="OFL154" s="17"/>
      <c r="OFM154" s="17"/>
      <c r="OFN154" s="17"/>
      <c r="OFO154" s="17"/>
      <c r="OFP154" s="17"/>
      <c r="OFQ154" s="17"/>
      <c r="OFR154" s="17"/>
      <c r="OFS154" s="17"/>
      <c r="OFT154" s="17"/>
      <c r="OFU154" s="17"/>
      <c r="OFV154" s="17"/>
      <c r="OFW154" s="17"/>
      <c r="OFX154" s="17"/>
      <c r="OFY154" s="17"/>
      <c r="OFZ154" s="17"/>
      <c r="OGA154" s="17"/>
      <c r="OGB154" s="17"/>
      <c r="OGC154" s="17"/>
      <c r="OGD154" s="17"/>
      <c r="OGE154" s="17"/>
      <c r="OGF154" s="17"/>
      <c r="OGG154" s="17"/>
      <c r="OGH154" s="17"/>
      <c r="OGI154" s="17"/>
      <c r="OGJ154" s="17"/>
      <c r="OGK154" s="17"/>
      <c r="OGL154" s="17"/>
      <c r="OGM154" s="17"/>
      <c r="OGN154" s="17"/>
      <c r="OGO154" s="17"/>
      <c r="OGP154" s="17"/>
      <c r="OGQ154" s="17"/>
      <c r="OGR154" s="17"/>
      <c r="OGS154" s="17"/>
      <c r="OGT154" s="17"/>
      <c r="OGU154" s="17"/>
      <c r="OGV154" s="17"/>
      <c r="OGW154" s="17"/>
      <c r="OGX154" s="17"/>
      <c r="OGY154" s="17"/>
      <c r="OGZ154" s="17"/>
      <c r="OHA154" s="17"/>
      <c r="OHB154" s="17"/>
      <c r="OHC154" s="17"/>
      <c r="OHD154" s="17"/>
      <c r="OHE154" s="17"/>
      <c r="OHF154" s="17"/>
      <c r="OHG154" s="17"/>
      <c r="OHH154" s="17"/>
      <c r="OHI154" s="17"/>
      <c r="OHJ154" s="17"/>
      <c r="OHK154" s="17"/>
      <c r="OHL154" s="17"/>
      <c r="OHM154" s="17"/>
      <c r="OHN154" s="17"/>
      <c r="OHO154" s="17"/>
      <c r="OHP154" s="17"/>
      <c r="OHQ154" s="17"/>
      <c r="OHR154" s="17"/>
      <c r="OHS154" s="17"/>
      <c r="OHT154" s="17"/>
      <c r="OHU154" s="17"/>
      <c r="OHV154" s="17"/>
      <c r="OHW154" s="17"/>
      <c r="OHX154" s="17"/>
      <c r="OHY154" s="17"/>
      <c r="OHZ154" s="17"/>
      <c r="OIA154" s="17"/>
      <c r="OIB154" s="17"/>
      <c r="OIC154" s="17"/>
      <c r="OID154" s="17"/>
      <c r="OIE154" s="17"/>
      <c r="OIF154" s="17"/>
      <c r="OIG154" s="17"/>
      <c r="OIH154" s="17"/>
      <c r="OII154" s="17"/>
      <c r="OIJ154" s="17"/>
      <c r="OIK154" s="17"/>
      <c r="OIL154" s="17"/>
      <c r="OIM154" s="17"/>
      <c r="OIN154" s="17"/>
      <c r="OIO154" s="17"/>
      <c r="OIP154" s="17"/>
      <c r="OIQ154" s="17"/>
      <c r="OIR154" s="17"/>
      <c r="OIS154" s="17"/>
      <c r="OIT154" s="17"/>
      <c r="OIU154" s="17"/>
      <c r="OIV154" s="17"/>
      <c r="OIW154" s="17"/>
      <c r="OIX154" s="17"/>
      <c r="OIY154" s="17"/>
      <c r="OIZ154" s="17"/>
      <c r="OJA154" s="17"/>
      <c r="OJB154" s="17"/>
      <c r="OJC154" s="17"/>
      <c r="OJD154" s="17"/>
      <c r="OJE154" s="17"/>
      <c r="OJF154" s="17"/>
      <c r="OJG154" s="17"/>
      <c r="OJH154" s="17"/>
      <c r="OJI154" s="17"/>
      <c r="OJJ154" s="17"/>
      <c r="OJK154" s="17"/>
      <c r="OJL154" s="17"/>
      <c r="OJM154" s="17"/>
      <c r="OJN154" s="17"/>
      <c r="OJO154" s="17"/>
      <c r="OJP154" s="17"/>
      <c r="OJQ154" s="17"/>
      <c r="OJR154" s="17"/>
      <c r="OJS154" s="17"/>
      <c r="OJT154" s="17"/>
      <c r="OJU154" s="17"/>
      <c r="OJV154" s="17"/>
      <c r="OJW154" s="17"/>
      <c r="OJX154" s="17"/>
      <c r="OJY154" s="17"/>
      <c r="OJZ154" s="17"/>
      <c r="OKA154" s="17"/>
      <c r="OKB154" s="17"/>
      <c r="OKC154" s="17"/>
      <c r="OKD154" s="17"/>
      <c r="OKE154" s="17"/>
      <c r="OKF154" s="17"/>
      <c r="OKG154" s="17"/>
      <c r="OKH154" s="17"/>
      <c r="OKI154" s="17"/>
      <c r="OKJ154" s="17"/>
      <c r="OKK154" s="17"/>
      <c r="OKL154" s="17"/>
      <c r="OKM154" s="17"/>
      <c r="OKN154" s="17"/>
      <c r="OKO154" s="17"/>
      <c r="OKP154" s="17"/>
      <c r="OKQ154" s="17"/>
      <c r="OKR154" s="17"/>
      <c r="OKS154" s="17"/>
      <c r="OKT154" s="17"/>
      <c r="OKU154" s="17"/>
      <c r="OKV154" s="17"/>
      <c r="OKW154" s="17"/>
      <c r="OKX154" s="17"/>
      <c r="OKY154" s="17"/>
      <c r="OKZ154" s="17"/>
      <c r="OLA154" s="17"/>
      <c r="OLB154" s="17"/>
      <c r="OLC154" s="17"/>
      <c r="OLD154" s="17"/>
      <c r="OLE154" s="17"/>
      <c r="OLF154" s="17"/>
      <c r="OLG154" s="17"/>
      <c r="OLH154" s="17"/>
      <c r="OLI154" s="17"/>
      <c r="OLJ154" s="17"/>
      <c r="OLK154" s="17"/>
      <c r="OLL154" s="17"/>
      <c r="OLM154" s="17"/>
      <c r="OLN154" s="17"/>
      <c r="OLO154" s="17"/>
      <c r="OLP154" s="17"/>
      <c r="OLQ154" s="17"/>
      <c r="OLR154" s="17"/>
      <c r="OLS154" s="17"/>
      <c r="OLT154" s="17"/>
      <c r="OLU154" s="17"/>
      <c r="OLV154" s="17"/>
      <c r="OLW154" s="17"/>
      <c r="OLX154" s="17"/>
      <c r="OLY154" s="17"/>
      <c r="OLZ154" s="17"/>
      <c r="OMA154" s="17"/>
      <c r="OMB154" s="17"/>
      <c r="OMC154" s="17"/>
      <c r="OMD154" s="17"/>
      <c r="OME154" s="17"/>
      <c r="OMF154" s="17"/>
      <c r="OMG154" s="17"/>
      <c r="OMH154" s="17"/>
      <c r="OMI154" s="17"/>
      <c r="OMJ154" s="17"/>
      <c r="OMK154" s="17"/>
      <c r="OML154" s="17"/>
      <c r="OMM154" s="17"/>
      <c r="OMN154" s="17"/>
      <c r="OMO154" s="17"/>
      <c r="OMP154" s="17"/>
      <c r="OMQ154" s="17"/>
      <c r="OMR154" s="17"/>
      <c r="OMS154" s="17"/>
      <c r="OMT154" s="17"/>
      <c r="OMU154" s="17"/>
      <c r="OMV154" s="17"/>
      <c r="OMW154" s="17"/>
      <c r="OMX154" s="17"/>
      <c r="OMY154" s="17"/>
      <c r="OMZ154" s="17"/>
      <c r="ONA154" s="17"/>
      <c r="ONB154" s="17"/>
      <c r="ONC154" s="17"/>
      <c r="OND154" s="17"/>
      <c r="ONE154" s="17"/>
      <c r="ONF154" s="17"/>
      <c r="ONG154" s="17"/>
      <c r="ONH154" s="17"/>
      <c r="ONI154" s="17"/>
      <c r="ONJ154" s="17"/>
      <c r="ONK154" s="17"/>
      <c r="ONL154" s="17"/>
      <c r="ONM154" s="17"/>
      <c r="ONN154" s="17"/>
      <c r="ONO154" s="17"/>
      <c r="ONP154" s="17"/>
      <c r="ONQ154" s="17"/>
      <c r="ONR154" s="17"/>
      <c r="ONS154" s="17"/>
      <c r="ONT154" s="17"/>
      <c r="ONU154" s="17"/>
      <c r="ONV154" s="17"/>
      <c r="ONW154" s="17"/>
      <c r="ONX154" s="17"/>
      <c r="ONY154" s="17"/>
      <c r="ONZ154" s="17"/>
      <c r="OOA154" s="17"/>
      <c r="OOB154" s="17"/>
      <c r="OOC154" s="17"/>
      <c r="OOD154" s="17"/>
      <c r="OOE154" s="17"/>
      <c r="OOF154" s="17"/>
      <c r="OOG154" s="17"/>
      <c r="OOH154" s="17"/>
      <c r="OOI154" s="17"/>
      <c r="OOJ154" s="17"/>
      <c r="OOK154" s="17"/>
      <c r="OOL154" s="17"/>
      <c r="OOM154" s="17"/>
      <c r="OON154" s="17"/>
      <c r="OOO154" s="17"/>
      <c r="OOP154" s="17"/>
      <c r="OOQ154" s="17"/>
      <c r="OOR154" s="17"/>
      <c r="OOS154" s="17"/>
      <c r="OOT154" s="17"/>
      <c r="OOU154" s="17"/>
      <c r="OOV154" s="17"/>
      <c r="OOW154" s="17"/>
      <c r="OOX154" s="17"/>
      <c r="OOY154" s="17"/>
      <c r="OOZ154" s="17"/>
      <c r="OPA154" s="17"/>
      <c r="OPB154" s="17"/>
      <c r="OPC154" s="17"/>
      <c r="OPD154" s="17"/>
      <c r="OPE154" s="17"/>
      <c r="OPF154" s="17"/>
      <c r="OPG154" s="17"/>
      <c r="OPH154" s="17"/>
      <c r="OPI154" s="17"/>
      <c r="OPJ154" s="17"/>
      <c r="OPK154" s="17"/>
      <c r="OPL154" s="17"/>
      <c r="OPM154" s="17"/>
      <c r="OPN154" s="17"/>
      <c r="OPO154" s="17"/>
      <c r="OPP154" s="17"/>
      <c r="OPQ154" s="17"/>
      <c r="OPR154" s="17"/>
      <c r="OPS154" s="17"/>
      <c r="OPT154" s="17"/>
      <c r="OPU154" s="17"/>
      <c r="OPV154" s="17"/>
      <c r="OPW154" s="17"/>
      <c r="OPX154" s="17"/>
      <c r="OPY154" s="17"/>
      <c r="OPZ154" s="17"/>
      <c r="OQA154" s="17"/>
      <c r="OQB154" s="17"/>
      <c r="OQC154" s="17"/>
      <c r="OQD154" s="17"/>
      <c r="OQE154" s="17"/>
      <c r="OQF154" s="17"/>
      <c r="OQG154" s="17"/>
      <c r="OQH154" s="17"/>
      <c r="OQI154" s="17"/>
      <c r="OQJ154" s="17"/>
      <c r="OQK154" s="17"/>
      <c r="OQL154" s="17"/>
      <c r="OQM154" s="17"/>
      <c r="OQN154" s="17"/>
      <c r="OQO154" s="17"/>
      <c r="OQP154" s="17"/>
      <c r="OQQ154" s="17"/>
      <c r="OQR154" s="17"/>
      <c r="OQS154" s="17"/>
      <c r="OQT154" s="17"/>
      <c r="OQU154" s="17"/>
      <c r="OQV154" s="17"/>
      <c r="OQW154" s="17"/>
      <c r="OQX154" s="17"/>
      <c r="OQY154" s="17"/>
      <c r="OQZ154" s="17"/>
      <c r="ORA154" s="17"/>
      <c r="ORB154" s="17"/>
      <c r="ORC154" s="17"/>
      <c r="ORD154" s="17"/>
      <c r="ORE154" s="17"/>
      <c r="ORF154" s="17"/>
      <c r="ORG154" s="17"/>
      <c r="ORH154" s="17"/>
      <c r="ORI154" s="17"/>
      <c r="ORJ154" s="17"/>
      <c r="ORK154" s="17"/>
      <c r="ORL154" s="17"/>
      <c r="ORM154" s="17"/>
      <c r="ORN154" s="17"/>
      <c r="ORO154" s="17"/>
      <c r="ORP154" s="17"/>
      <c r="ORQ154" s="17"/>
      <c r="ORR154" s="17"/>
      <c r="ORS154" s="17"/>
      <c r="ORT154" s="17"/>
      <c r="ORU154" s="17"/>
      <c r="ORV154" s="17"/>
      <c r="ORW154" s="17"/>
      <c r="ORX154" s="17"/>
      <c r="ORY154" s="17"/>
      <c r="ORZ154" s="17"/>
      <c r="OSA154" s="17"/>
      <c r="OSB154" s="17"/>
      <c r="OSC154" s="17"/>
      <c r="OSD154" s="17"/>
      <c r="OSE154" s="17"/>
      <c r="OSF154" s="17"/>
      <c r="OSG154" s="17"/>
      <c r="OSH154" s="17"/>
      <c r="OSI154" s="17"/>
      <c r="OSJ154" s="17"/>
      <c r="OSK154" s="17"/>
      <c r="OSL154" s="17"/>
      <c r="OSM154" s="17"/>
      <c r="OSN154" s="17"/>
      <c r="OSO154" s="17"/>
      <c r="OSP154" s="17"/>
      <c r="OSQ154" s="17"/>
      <c r="OSR154" s="17"/>
      <c r="OSS154" s="17"/>
      <c r="OST154" s="17"/>
      <c r="OSU154" s="17"/>
      <c r="OSV154" s="17"/>
      <c r="OSW154" s="17"/>
      <c r="OSX154" s="17"/>
      <c r="OSY154" s="17"/>
      <c r="OSZ154" s="17"/>
      <c r="OTA154" s="17"/>
      <c r="OTB154" s="17"/>
      <c r="OTC154" s="17"/>
      <c r="OTD154" s="17"/>
      <c r="OTE154" s="17"/>
      <c r="OTF154" s="17"/>
      <c r="OTG154" s="17"/>
      <c r="OTH154" s="17"/>
      <c r="OTI154" s="17"/>
      <c r="OTJ154" s="17"/>
      <c r="OTK154" s="17"/>
      <c r="OTL154" s="17"/>
      <c r="OTM154" s="17"/>
      <c r="OTN154" s="17"/>
      <c r="OTO154" s="17"/>
      <c r="OTP154" s="17"/>
      <c r="OTQ154" s="17"/>
      <c r="OTR154" s="17"/>
      <c r="OTS154" s="17"/>
      <c r="OTT154" s="17"/>
      <c r="OTU154" s="17"/>
      <c r="OTV154" s="17"/>
      <c r="OTW154" s="17"/>
      <c r="OTX154" s="17"/>
      <c r="OTY154" s="17"/>
      <c r="OTZ154" s="17"/>
      <c r="OUA154" s="17"/>
      <c r="OUB154" s="17"/>
      <c r="OUC154" s="17"/>
      <c r="OUD154" s="17"/>
      <c r="OUE154" s="17"/>
      <c r="OUF154" s="17"/>
      <c r="OUG154" s="17"/>
      <c r="OUH154" s="17"/>
      <c r="OUI154" s="17"/>
      <c r="OUJ154" s="17"/>
      <c r="OUK154" s="17"/>
      <c r="OUL154" s="17"/>
      <c r="OUM154" s="17"/>
      <c r="OUN154" s="17"/>
      <c r="OUO154" s="17"/>
      <c r="OUP154" s="17"/>
      <c r="OUQ154" s="17"/>
      <c r="OUR154" s="17"/>
      <c r="OUS154" s="17"/>
      <c r="OUT154" s="17"/>
      <c r="OUU154" s="17"/>
      <c r="OUV154" s="17"/>
      <c r="OUW154" s="17"/>
      <c r="OUX154" s="17"/>
      <c r="OUY154" s="17"/>
      <c r="OUZ154" s="17"/>
      <c r="OVA154" s="17"/>
      <c r="OVB154" s="17"/>
      <c r="OVC154" s="17"/>
      <c r="OVD154" s="17"/>
      <c r="OVE154" s="17"/>
      <c r="OVF154" s="17"/>
      <c r="OVG154" s="17"/>
      <c r="OVH154" s="17"/>
      <c r="OVI154" s="17"/>
      <c r="OVJ154" s="17"/>
      <c r="OVK154" s="17"/>
      <c r="OVL154" s="17"/>
      <c r="OVM154" s="17"/>
      <c r="OVN154" s="17"/>
      <c r="OVO154" s="17"/>
      <c r="OVP154" s="17"/>
      <c r="OVQ154" s="17"/>
      <c r="OVR154" s="17"/>
      <c r="OVS154" s="17"/>
      <c r="OVT154" s="17"/>
      <c r="OVU154" s="17"/>
      <c r="OVV154" s="17"/>
      <c r="OVW154" s="17"/>
      <c r="OVX154" s="17"/>
      <c r="OVY154" s="17"/>
      <c r="OVZ154" s="17"/>
      <c r="OWA154" s="17"/>
      <c r="OWB154" s="17"/>
      <c r="OWC154" s="17"/>
      <c r="OWD154" s="17"/>
      <c r="OWE154" s="17"/>
      <c r="OWF154" s="17"/>
      <c r="OWG154" s="17"/>
      <c r="OWH154" s="17"/>
      <c r="OWI154" s="17"/>
      <c r="OWJ154" s="17"/>
      <c r="OWK154" s="17"/>
      <c r="OWL154" s="17"/>
      <c r="OWM154" s="17"/>
      <c r="OWN154" s="17"/>
      <c r="OWO154" s="17"/>
      <c r="OWP154" s="17"/>
      <c r="OWQ154" s="17"/>
      <c r="OWR154" s="17"/>
      <c r="OWS154" s="17"/>
      <c r="OWT154" s="17"/>
      <c r="OWU154" s="17"/>
      <c r="OWV154" s="17"/>
      <c r="OWW154" s="17"/>
      <c r="OWX154" s="17"/>
      <c r="OWY154" s="17"/>
      <c r="OWZ154" s="17"/>
      <c r="OXA154" s="17"/>
      <c r="OXB154" s="17"/>
      <c r="OXC154" s="17"/>
      <c r="OXD154" s="17"/>
      <c r="OXE154" s="17"/>
      <c r="OXF154" s="17"/>
      <c r="OXG154" s="17"/>
      <c r="OXH154" s="17"/>
      <c r="OXI154" s="17"/>
      <c r="OXJ154" s="17"/>
      <c r="OXK154" s="17"/>
      <c r="OXL154" s="17"/>
      <c r="OXM154" s="17"/>
      <c r="OXN154" s="17"/>
      <c r="OXO154" s="17"/>
      <c r="OXP154" s="17"/>
      <c r="OXQ154" s="17"/>
      <c r="OXR154" s="17"/>
      <c r="OXS154" s="17"/>
      <c r="OXT154" s="17"/>
      <c r="OXU154" s="17"/>
      <c r="OXV154" s="17"/>
      <c r="OXW154" s="17"/>
      <c r="OXX154" s="17"/>
      <c r="OXY154" s="17"/>
      <c r="OXZ154" s="17"/>
      <c r="OYA154" s="17"/>
      <c r="OYB154" s="17"/>
      <c r="OYC154" s="17"/>
      <c r="OYD154" s="17"/>
      <c r="OYE154" s="17"/>
      <c r="OYF154" s="17"/>
      <c r="OYG154" s="17"/>
      <c r="OYH154" s="17"/>
      <c r="OYI154" s="17"/>
      <c r="OYJ154" s="17"/>
      <c r="OYK154" s="17"/>
      <c r="OYL154" s="17"/>
      <c r="OYM154" s="17"/>
      <c r="OYN154" s="17"/>
      <c r="OYO154" s="17"/>
      <c r="OYP154" s="17"/>
      <c r="OYQ154" s="17"/>
      <c r="OYR154" s="17"/>
      <c r="OYS154" s="17"/>
      <c r="OYT154" s="17"/>
      <c r="OYU154" s="17"/>
      <c r="OYV154" s="17"/>
      <c r="OYW154" s="17"/>
      <c r="OYX154" s="17"/>
      <c r="OYY154" s="17"/>
      <c r="OYZ154" s="17"/>
      <c r="OZA154" s="17"/>
      <c r="OZB154" s="17"/>
      <c r="OZC154" s="17"/>
      <c r="OZD154" s="17"/>
      <c r="OZE154" s="17"/>
      <c r="OZF154" s="17"/>
      <c r="OZG154" s="17"/>
      <c r="OZH154" s="17"/>
      <c r="OZI154" s="17"/>
      <c r="OZJ154" s="17"/>
      <c r="OZK154" s="17"/>
      <c r="OZL154" s="17"/>
      <c r="OZM154" s="17"/>
      <c r="OZN154" s="17"/>
      <c r="OZO154" s="17"/>
      <c r="OZP154" s="17"/>
      <c r="OZQ154" s="17"/>
      <c r="OZR154" s="17"/>
      <c r="OZS154" s="17"/>
      <c r="OZT154" s="17"/>
      <c r="OZU154" s="17"/>
      <c r="OZV154" s="17"/>
      <c r="OZW154" s="17"/>
      <c r="OZX154" s="17"/>
      <c r="OZY154" s="17"/>
      <c r="OZZ154" s="17"/>
      <c r="PAA154" s="17"/>
      <c r="PAB154" s="17"/>
      <c r="PAC154" s="17"/>
      <c r="PAD154" s="17"/>
      <c r="PAE154" s="17"/>
      <c r="PAF154" s="17"/>
      <c r="PAG154" s="17"/>
      <c r="PAH154" s="17"/>
      <c r="PAI154" s="17"/>
      <c r="PAJ154" s="17"/>
      <c r="PAK154" s="17"/>
      <c r="PAL154" s="17"/>
      <c r="PAM154" s="17"/>
      <c r="PAN154" s="17"/>
      <c r="PAO154" s="17"/>
      <c r="PAP154" s="17"/>
      <c r="PAQ154" s="17"/>
      <c r="PAR154" s="17"/>
      <c r="PAS154" s="17"/>
      <c r="PAT154" s="17"/>
      <c r="PAU154" s="17"/>
      <c r="PAV154" s="17"/>
      <c r="PAW154" s="17"/>
      <c r="PAX154" s="17"/>
      <c r="PAY154" s="17"/>
      <c r="PAZ154" s="17"/>
      <c r="PBA154" s="17"/>
      <c r="PBB154" s="17"/>
      <c r="PBC154" s="17"/>
      <c r="PBD154" s="17"/>
      <c r="PBE154" s="17"/>
      <c r="PBF154" s="17"/>
      <c r="PBG154" s="17"/>
      <c r="PBH154" s="17"/>
      <c r="PBI154" s="17"/>
      <c r="PBJ154" s="17"/>
      <c r="PBK154" s="17"/>
      <c r="PBL154" s="17"/>
      <c r="PBM154" s="17"/>
      <c r="PBN154" s="17"/>
      <c r="PBO154" s="17"/>
      <c r="PBP154" s="17"/>
      <c r="PBQ154" s="17"/>
      <c r="PBR154" s="17"/>
      <c r="PBS154" s="17"/>
      <c r="PBT154" s="17"/>
      <c r="PBU154" s="17"/>
      <c r="PBV154" s="17"/>
      <c r="PBW154" s="17"/>
      <c r="PBX154" s="17"/>
      <c r="PBY154" s="17"/>
      <c r="PBZ154" s="17"/>
      <c r="PCA154" s="17"/>
      <c r="PCB154" s="17"/>
      <c r="PCC154" s="17"/>
      <c r="PCD154" s="17"/>
      <c r="PCE154" s="17"/>
      <c r="PCF154" s="17"/>
      <c r="PCG154" s="17"/>
      <c r="PCH154" s="17"/>
      <c r="PCI154" s="17"/>
      <c r="PCJ154" s="17"/>
      <c r="PCK154" s="17"/>
      <c r="PCL154" s="17"/>
      <c r="PCM154" s="17"/>
      <c r="PCN154" s="17"/>
      <c r="PCO154" s="17"/>
      <c r="PCP154" s="17"/>
      <c r="PCQ154" s="17"/>
      <c r="PCR154" s="17"/>
      <c r="PCS154" s="17"/>
      <c r="PCT154" s="17"/>
      <c r="PCU154" s="17"/>
      <c r="PCV154" s="17"/>
      <c r="PCW154" s="17"/>
      <c r="PCX154" s="17"/>
      <c r="PCY154" s="17"/>
      <c r="PCZ154" s="17"/>
      <c r="PDA154" s="17"/>
      <c r="PDB154" s="17"/>
      <c r="PDC154" s="17"/>
      <c r="PDD154" s="17"/>
      <c r="PDE154" s="17"/>
      <c r="PDF154" s="17"/>
      <c r="PDG154" s="17"/>
      <c r="PDH154" s="17"/>
      <c r="PDI154" s="17"/>
      <c r="PDJ154" s="17"/>
      <c r="PDK154" s="17"/>
      <c r="PDL154" s="17"/>
      <c r="PDM154" s="17"/>
      <c r="PDN154" s="17"/>
      <c r="PDO154" s="17"/>
      <c r="PDP154" s="17"/>
      <c r="PDQ154" s="17"/>
      <c r="PDR154" s="17"/>
      <c r="PDS154" s="17"/>
      <c r="PDT154" s="17"/>
      <c r="PDU154" s="17"/>
      <c r="PDV154" s="17"/>
      <c r="PDW154" s="17"/>
      <c r="PDX154" s="17"/>
      <c r="PDY154" s="17"/>
      <c r="PDZ154" s="17"/>
      <c r="PEA154" s="17"/>
      <c r="PEB154" s="17"/>
      <c r="PEC154" s="17"/>
      <c r="PED154" s="17"/>
      <c r="PEE154" s="17"/>
      <c r="PEF154" s="17"/>
      <c r="PEG154" s="17"/>
      <c r="PEH154" s="17"/>
      <c r="PEI154" s="17"/>
      <c r="PEJ154" s="17"/>
      <c r="PEK154" s="17"/>
      <c r="PEL154" s="17"/>
      <c r="PEM154" s="17"/>
      <c r="PEN154" s="17"/>
      <c r="PEO154" s="17"/>
      <c r="PEP154" s="17"/>
      <c r="PEQ154" s="17"/>
      <c r="PER154" s="17"/>
      <c r="PES154" s="17"/>
      <c r="PET154" s="17"/>
      <c r="PEU154" s="17"/>
      <c r="PEV154" s="17"/>
      <c r="PEW154" s="17"/>
      <c r="PEX154" s="17"/>
      <c r="PEY154" s="17"/>
      <c r="PEZ154" s="17"/>
      <c r="PFA154" s="17"/>
      <c r="PFB154" s="17"/>
      <c r="PFC154" s="17"/>
      <c r="PFD154" s="17"/>
      <c r="PFE154" s="17"/>
      <c r="PFF154" s="17"/>
      <c r="PFG154" s="17"/>
      <c r="PFH154" s="17"/>
      <c r="PFI154" s="17"/>
      <c r="PFJ154" s="17"/>
      <c r="PFK154" s="17"/>
      <c r="PFL154" s="17"/>
      <c r="PFM154" s="17"/>
      <c r="PFN154" s="17"/>
      <c r="PFO154" s="17"/>
      <c r="PFP154" s="17"/>
      <c r="PFQ154" s="17"/>
      <c r="PFR154" s="17"/>
      <c r="PFS154" s="17"/>
      <c r="PFT154" s="17"/>
      <c r="PFU154" s="17"/>
      <c r="PFV154" s="17"/>
      <c r="PFW154" s="17"/>
      <c r="PFX154" s="17"/>
      <c r="PFY154" s="17"/>
      <c r="PFZ154" s="17"/>
      <c r="PGA154" s="17"/>
      <c r="PGB154" s="17"/>
      <c r="PGC154" s="17"/>
      <c r="PGD154" s="17"/>
      <c r="PGE154" s="17"/>
      <c r="PGF154" s="17"/>
      <c r="PGG154" s="17"/>
      <c r="PGH154" s="17"/>
      <c r="PGI154" s="17"/>
      <c r="PGJ154" s="17"/>
      <c r="PGK154" s="17"/>
      <c r="PGL154" s="17"/>
      <c r="PGM154" s="17"/>
      <c r="PGN154" s="17"/>
      <c r="PGO154" s="17"/>
      <c r="PGP154" s="17"/>
      <c r="PGQ154" s="17"/>
      <c r="PGR154" s="17"/>
      <c r="PGS154" s="17"/>
      <c r="PGT154" s="17"/>
      <c r="PGU154" s="17"/>
      <c r="PGV154" s="17"/>
      <c r="PGW154" s="17"/>
      <c r="PGX154" s="17"/>
      <c r="PGY154" s="17"/>
      <c r="PGZ154" s="17"/>
      <c r="PHA154" s="17"/>
      <c r="PHB154" s="17"/>
      <c r="PHC154" s="17"/>
      <c r="PHD154" s="17"/>
      <c r="PHE154" s="17"/>
      <c r="PHF154" s="17"/>
      <c r="PHG154" s="17"/>
      <c r="PHH154" s="17"/>
      <c r="PHI154" s="17"/>
      <c r="PHJ154" s="17"/>
      <c r="PHK154" s="17"/>
      <c r="PHL154" s="17"/>
      <c r="PHM154" s="17"/>
      <c r="PHN154" s="17"/>
      <c r="PHO154" s="17"/>
      <c r="PHP154" s="17"/>
      <c r="PHQ154" s="17"/>
      <c r="PHR154" s="17"/>
      <c r="PHS154" s="17"/>
      <c r="PHT154" s="17"/>
      <c r="PHU154" s="17"/>
      <c r="PHV154" s="17"/>
      <c r="PHW154" s="17"/>
      <c r="PHX154" s="17"/>
      <c r="PHY154" s="17"/>
      <c r="PHZ154" s="17"/>
      <c r="PIA154" s="17"/>
      <c r="PIB154" s="17"/>
      <c r="PIC154" s="17"/>
      <c r="PID154" s="17"/>
      <c r="PIE154" s="17"/>
      <c r="PIF154" s="17"/>
      <c r="PIG154" s="17"/>
      <c r="PIH154" s="17"/>
      <c r="PII154" s="17"/>
      <c r="PIJ154" s="17"/>
      <c r="PIK154" s="17"/>
      <c r="PIL154" s="17"/>
      <c r="PIM154" s="17"/>
      <c r="PIN154" s="17"/>
      <c r="PIO154" s="17"/>
      <c r="PIP154" s="17"/>
      <c r="PIQ154" s="17"/>
      <c r="PIR154" s="17"/>
      <c r="PIS154" s="17"/>
      <c r="PIT154" s="17"/>
      <c r="PIU154" s="17"/>
      <c r="PIV154" s="17"/>
      <c r="PIW154" s="17"/>
      <c r="PIX154" s="17"/>
      <c r="PIY154" s="17"/>
      <c r="PIZ154" s="17"/>
      <c r="PJA154" s="17"/>
      <c r="PJB154" s="17"/>
      <c r="PJC154" s="17"/>
      <c r="PJD154" s="17"/>
      <c r="PJE154" s="17"/>
      <c r="PJF154" s="17"/>
      <c r="PJG154" s="17"/>
      <c r="PJH154" s="17"/>
      <c r="PJI154" s="17"/>
      <c r="PJJ154" s="17"/>
      <c r="PJK154" s="17"/>
      <c r="PJL154" s="17"/>
      <c r="PJM154" s="17"/>
      <c r="PJN154" s="17"/>
      <c r="PJO154" s="17"/>
      <c r="PJP154" s="17"/>
      <c r="PJQ154" s="17"/>
      <c r="PJR154" s="17"/>
      <c r="PJS154" s="17"/>
      <c r="PJT154" s="17"/>
      <c r="PJU154" s="17"/>
      <c r="PJV154" s="17"/>
      <c r="PJW154" s="17"/>
      <c r="PJX154" s="17"/>
      <c r="PJY154" s="17"/>
      <c r="PJZ154" s="17"/>
      <c r="PKA154" s="17"/>
      <c r="PKB154" s="17"/>
      <c r="PKC154" s="17"/>
      <c r="PKD154" s="17"/>
      <c r="PKE154" s="17"/>
      <c r="PKF154" s="17"/>
      <c r="PKG154" s="17"/>
      <c r="PKH154" s="17"/>
      <c r="PKI154" s="17"/>
      <c r="PKJ154" s="17"/>
      <c r="PKK154" s="17"/>
      <c r="PKL154" s="17"/>
      <c r="PKM154" s="17"/>
      <c r="PKN154" s="17"/>
      <c r="PKO154" s="17"/>
      <c r="PKP154" s="17"/>
      <c r="PKQ154" s="17"/>
      <c r="PKR154" s="17"/>
      <c r="PKS154" s="17"/>
      <c r="PKT154" s="17"/>
      <c r="PKU154" s="17"/>
      <c r="PKV154" s="17"/>
      <c r="PKW154" s="17"/>
      <c r="PKX154" s="17"/>
      <c r="PKY154" s="17"/>
      <c r="PKZ154" s="17"/>
      <c r="PLA154" s="17"/>
      <c r="PLB154" s="17"/>
      <c r="PLC154" s="17"/>
      <c r="PLD154" s="17"/>
      <c r="PLE154" s="17"/>
      <c r="PLF154" s="17"/>
      <c r="PLG154" s="17"/>
      <c r="PLH154" s="17"/>
      <c r="PLI154" s="17"/>
      <c r="PLJ154" s="17"/>
      <c r="PLK154" s="17"/>
      <c r="PLL154" s="17"/>
      <c r="PLM154" s="17"/>
      <c r="PLN154" s="17"/>
      <c r="PLO154" s="17"/>
      <c r="PLP154" s="17"/>
      <c r="PLQ154" s="17"/>
      <c r="PLR154" s="17"/>
      <c r="PLS154" s="17"/>
      <c r="PLT154" s="17"/>
      <c r="PLU154" s="17"/>
      <c r="PLV154" s="17"/>
      <c r="PLW154" s="17"/>
      <c r="PLX154" s="17"/>
      <c r="PLY154" s="17"/>
      <c r="PLZ154" s="17"/>
      <c r="PMA154" s="17"/>
      <c r="PMB154" s="17"/>
      <c r="PMC154" s="17"/>
      <c r="PMD154" s="17"/>
      <c r="PME154" s="17"/>
      <c r="PMF154" s="17"/>
      <c r="PMG154" s="17"/>
      <c r="PMH154" s="17"/>
      <c r="PMI154" s="17"/>
      <c r="PMJ154" s="17"/>
      <c r="PMK154" s="17"/>
      <c r="PML154" s="17"/>
      <c r="PMM154" s="17"/>
      <c r="PMN154" s="17"/>
      <c r="PMO154" s="17"/>
      <c r="PMP154" s="17"/>
      <c r="PMQ154" s="17"/>
      <c r="PMR154" s="17"/>
      <c r="PMS154" s="17"/>
      <c r="PMT154" s="17"/>
      <c r="PMU154" s="17"/>
      <c r="PMV154" s="17"/>
      <c r="PMW154" s="17"/>
      <c r="PMX154" s="17"/>
      <c r="PMY154" s="17"/>
      <c r="PMZ154" s="17"/>
      <c r="PNA154" s="17"/>
      <c r="PNB154" s="17"/>
      <c r="PNC154" s="17"/>
      <c r="PND154" s="17"/>
      <c r="PNE154" s="17"/>
      <c r="PNF154" s="17"/>
      <c r="PNG154" s="17"/>
      <c r="PNH154" s="17"/>
      <c r="PNI154" s="17"/>
      <c r="PNJ154" s="17"/>
      <c r="PNK154" s="17"/>
      <c r="PNL154" s="17"/>
      <c r="PNM154" s="17"/>
      <c r="PNN154" s="17"/>
      <c r="PNO154" s="17"/>
      <c r="PNP154" s="17"/>
      <c r="PNQ154" s="17"/>
      <c r="PNR154" s="17"/>
      <c r="PNS154" s="17"/>
      <c r="PNT154" s="17"/>
      <c r="PNU154" s="17"/>
      <c r="PNV154" s="17"/>
      <c r="PNW154" s="17"/>
      <c r="PNX154" s="17"/>
      <c r="PNY154" s="17"/>
      <c r="PNZ154" s="17"/>
      <c r="POA154" s="17"/>
      <c r="POB154" s="17"/>
      <c r="POC154" s="17"/>
      <c r="POD154" s="17"/>
      <c r="POE154" s="17"/>
      <c r="POF154" s="17"/>
      <c r="POG154" s="17"/>
      <c r="POH154" s="17"/>
      <c r="POI154" s="17"/>
      <c r="POJ154" s="17"/>
      <c r="POK154" s="17"/>
      <c r="POL154" s="17"/>
      <c r="POM154" s="17"/>
      <c r="PON154" s="17"/>
      <c r="POO154" s="17"/>
      <c r="POP154" s="17"/>
      <c r="POQ154" s="17"/>
      <c r="POR154" s="17"/>
      <c r="POS154" s="17"/>
      <c r="POT154" s="17"/>
      <c r="POU154" s="17"/>
      <c r="POV154" s="17"/>
      <c r="POW154" s="17"/>
      <c r="POX154" s="17"/>
      <c r="POY154" s="17"/>
      <c r="POZ154" s="17"/>
      <c r="PPA154" s="17"/>
      <c r="PPB154" s="17"/>
      <c r="PPC154" s="17"/>
      <c r="PPD154" s="17"/>
      <c r="PPE154" s="17"/>
      <c r="PPF154" s="17"/>
      <c r="PPG154" s="17"/>
      <c r="PPH154" s="17"/>
      <c r="PPI154" s="17"/>
      <c r="PPJ154" s="17"/>
      <c r="PPK154" s="17"/>
      <c r="PPL154" s="17"/>
      <c r="PPM154" s="17"/>
      <c r="PPN154" s="17"/>
      <c r="PPO154" s="17"/>
      <c r="PPP154" s="17"/>
      <c r="PPQ154" s="17"/>
      <c r="PPR154" s="17"/>
      <c r="PPS154" s="17"/>
      <c r="PPT154" s="17"/>
      <c r="PPU154" s="17"/>
      <c r="PPV154" s="17"/>
      <c r="PPW154" s="17"/>
      <c r="PPX154" s="17"/>
      <c r="PPY154" s="17"/>
      <c r="PPZ154" s="17"/>
      <c r="PQA154" s="17"/>
      <c r="PQB154" s="17"/>
      <c r="PQC154" s="17"/>
      <c r="PQD154" s="17"/>
      <c r="PQE154" s="17"/>
      <c r="PQF154" s="17"/>
      <c r="PQG154" s="17"/>
      <c r="PQH154" s="17"/>
      <c r="PQI154" s="17"/>
      <c r="PQJ154" s="17"/>
      <c r="PQK154" s="17"/>
      <c r="PQL154" s="17"/>
      <c r="PQM154" s="17"/>
      <c r="PQN154" s="17"/>
      <c r="PQO154" s="17"/>
      <c r="PQP154" s="17"/>
      <c r="PQQ154" s="17"/>
      <c r="PQR154" s="17"/>
      <c r="PQS154" s="17"/>
      <c r="PQT154" s="17"/>
      <c r="PQU154" s="17"/>
      <c r="PQV154" s="17"/>
      <c r="PQW154" s="17"/>
      <c r="PQX154" s="17"/>
      <c r="PQY154" s="17"/>
      <c r="PQZ154" s="17"/>
      <c r="PRA154" s="17"/>
      <c r="PRB154" s="17"/>
      <c r="PRC154" s="17"/>
      <c r="PRD154" s="17"/>
      <c r="PRE154" s="17"/>
      <c r="PRF154" s="17"/>
      <c r="PRG154" s="17"/>
      <c r="PRH154" s="17"/>
      <c r="PRI154" s="17"/>
      <c r="PRJ154" s="17"/>
      <c r="PRK154" s="17"/>
      <c r="PRL154" s="17"/>
      <c r="PRM154" s="17"/>
      <c r="PRN154" s="17"/>
      <c r="PRO154" s="17"/>
      <c r="PRP154" s="17"/>
      <c r="PRQ154" s="17"/>
      <c r="PRR154" s="17"/>
      <c r="PRS154" s="17"/>
      <c r="PRT154" s="17"/>
      <c r="PRU154" s="17"/>
      <c r="PRV154" s="17"/>
      <c r="PRW154" s="17"/>
      <c r="PRX154" s="17"/>
      <c r="PRY154" s="17"/>
      <c r="PRZ154" s="17"/>
      <c r="PSA154" s="17"/>
      <c r="PSB154" s="17"/>
      <c r="PSC154" s="17"/>
      <c r="PSD154" s="17"/>
      <c r="PSE154" s="17"/>
      <c r="PSF154" s="17"/>
      <c r="PSG154" s="17"/>
      <c r="PSH154" s="17"/>
      <c r="PSI154" s="17"/>
      <c r="PSJ154" s="17"/>
      <c r="PSK154" s="17"/>
      <c r="PSL154" s="17"/>
      <c r="PSM154" s="17"/>
      <c r="PSN154" s="17"/>
      <c r="PSO154" s="17"/>
      <c r="PSP154" s="17"/>
      <c r="PSQ154" s="17"/>
      <c r="PSR154" s="17"/>
      <c r="PSS154" s="17"/>
      <c r="PST154" s="17"/>
      <c r="PSU154" s="17"/>
      <c r="PSV154" s="17"/>
      <c r="PSW154" s="17"/>
      <c r="PSX154" s="17"/>
      <c r="PSY154" s="17"/>
      <c r="PSZ154" s="17"/>
      <c r="PTA154" s="17"/>
      <c r="PTB154" s="17"/>
      <c r="PTC154" s="17"/>
      <c r="PTD154" s="17"/>
      <c r="PTE154" s="17"/>
      <c r="PTF154" s="17"/>
      <c r="PTG154" s="17"/>
      <c r="PTH154" s="17"/>
      <c r="PTI154" s="17"/>
      <c r="PTJ154" s="17"/>
      <c r="PTK154" s="17"/>
      <c r="PTL154" s="17"/>
      <c r="PTM154" s="17"/>
      <c r="PTN154" s="17"/>
      <c r="PTO154" s="17"/>
      <c r="PTP154" s="17"/>
      <c r="PTQ154" s="17"/>
      <c r="PTR154" s="17"/>
      <c r="PTS154" s="17"/>
      <c r="PTT154" s="17"/>
      <c r="PTU154" s="17"/>
      <c r="PTV154" s="17"/>
      <c r="PTW154" s="17"/>
      <c r="PTX154" s="17"/>
      <c r="PTY154" s="17"/>
      <c r="PTZ154" s="17"/>
      <c r="PUA154" s="17"/>
      <c r="PUB154" s="17"/>
      <c r="PUC154" s="17"/>
      <c r="PUD154" s="17"/>
      <c r="PUE154" s="17"/>
      <c r="PUF154" s="17"/>
      <c r="PUG154" s="17"/>
      <c r="PUH154" s="17"/>
      <c r="PUI154" s="17"/>
      <c r="PUJ154" s="17"/>
      <c r="PUK154" s="17"/>
      <c r="PUL154" s="17"/>
      <c r="PUM154" s="17"/>
      <c r="PUN154" s="17"/>
      <c r="PUO154" s="17"/>
      <c r="PUP154" s="17"/>
      <c r="PUQ154" s="17"/>
      <c r="PUR154" s="17"/>
      <c r="PUS154" s="17"/>
      <c r="PUT154" s="17"/>
      <c r="PUU154" s="17"/>
      <c r="PUV154" s="17"/>
      <c r="PUW154" s="17"/>
      <c r="PUX154" s="17"/>
      <c r="PUY154" s="17"/>
      <c r="PUZ154" s="17"/>
      <c r="PVA154" s="17"/>
      <c r="PVB154" s="17"/>
      <c r="PVC154" s="17"/>
      <c r="PVD154" s="17"/>
      <c r="PVE154" s="17"/>
      <c r="PVF154" s="17"/>
      <c r="PVG154" s="17"/>
      <c r="PVH154" s="17"/>
      <c r="PVI154" s="17"/>
      <c r="PVJ154" s="17"/>
      <c r="PVK154" s="17"/>
      <c r="PVL154" s="17"/>
      <c r="PVM154" s="17"/>
      <c r="PVN154" s="17"/>
      <c r="PVO154" s="17"/>
      <c r="PVP154" s="17"/>
      <c r="PVQ154" s="17"/>
      <c r="PVR154" s="17"/>
      <c r="PVS154" s="17"/>
      <c r="PVT154" s="17"/>
      <c r="PVU154" s="17"/>
      <c r="PVV154" s="17"/>
      <c r="PVW154" s="17"/>
      <c r="PVX154" s="17"/>
      <c r="PVY154" s="17"/>
      <c r="PVZ154" s="17"/>
      <c r="PWA154" s="17"/>
      <c r="PWB154" s="17"/>
      <c r="PWC154" s="17"/>
      <c r="PWD154" s="17"/>
      <c r="PWE154" s="17"/>
      <c r="PWF154" s="17"/>
      <c r="PWG154" s="17"/>
      <c r="PWH154" s="17"/>
      <c r="PWI154" s="17"/>
      <c r="PWJ154" s="17"/>
      <c r="PWK154" s="17"/>
      <c r="PWL154" s="17"/>
      <c r="PWM154" s="17"/>
      <c r="PWN154" s="17"/>
      <c r="PWO154" s="17"/>
      <c r="PWP154" s="17"/>
      <c r="PWQ154" s="17"/>
      <c r="PWR154" s="17"/>
      <c r="PWS154" s="17"/>
      <c r="PWT154" s="17"/>
      <c r="PWU154" s="17"/>
      <c r="PWV154" s="17"/>
      <c r="PWW154" s="17"/>
      <c r="PWX154" s="17"/>
      <c r="PWY154" s="17"/>
      <c r="PWZ154" s="17"/>
      <c r="PXA154" s="17"/>
      <c r="PXB154" s="17"/>
      <c r="PXC154" s="17"/>
      <c r="PXD154" s="17"/>
      <c r="PXE154" s="17"/>
      <c r="PXF154" s="17"/>
      <c r="PXG154" s="17"/>
      <c r="PXH154" s="17"/>
      <c r="PXI154" s="17"/>
      <c r="PXJ154" s="17"/>
      <c r="PXK154" s="17"/>
      <c r="PXL154" s="17"/>
      <c r="PXM154" s="17"/>
      <c r="PXN154" s="17"/>
      <c r="PXO154" s="17"/>
      <c r="PXP154" s="17"/>
      <c r="PXQ154" s="17"/>
      <c r="PXR154" s="17"/>
      <c r="PXS154" s="17"/>
      <c r="PXT154" s="17"/>
      <c r="PXU154" s="17"/>
      <c r="PXV154" s="17"/>
      <c r="PXW154" s="17"/>
      <c r="PXX154" s="17"/>
      <c r="PXY154" s="17"/>
      <c r="PXZ154" s="17"/>
      <c r="PYA154" s="17"/>
      <c r="PYB154" s="17"/>
      <c r="PYC154" s="17"/>
      <c r="PYD154" s="17"/>
      <c r="PYE154" s="17"/>
      <c r="PYF154" s="17"/>
      <c r="PYG154" s="17"/>
      <c r="PYH154" s="17"/>
      <c r="PYI154" s="17"/>
      <c r="PYJ154" s="17"/>
      <c r="PYK154" s="17"/>
      <c r="PYL154" s="17"/>
      <c r="PYM154" s="17"/>
      <c r="PYN154" s="17"/>
      <c r="PYO154" s="17"/>
      <c r="PYP154" s="17"/>
      <c r="PYQ154" s="17"/>
      <c r="PYR154" s="17"/>
      <c r="PYS154" s="17"/>
      <c r="PYT154" s="17"/>
      <c r="PYU154" s="17"/>
      <c r="PYV154" s="17"/>
      <c r="PYW154" s="17"/>
      <c r="PYX154" s="17"/>
      <c r="PYY154" s="17"/>
      <c r="PYZ154" s="17"/>
      <c r="PZA154" s="17"/>
      <c r="PZB154" s="17"/>
      <c r="PZC154" s="17"/>
      <c r="PZD154" s="17"/>
      <c r="PZE154" s="17"/>
      <c r="PZF154" s="17"/>
      <c r="PZG154" s="17"/>
      <c r="PZH154" s="17"/>
      <c r="PZI154" s="17"/>
      <c r="PZJ154" s="17"/>
      <c r="PZK154" s="17"/>
      <c r="PZL154" s="17"/>
      <c r="PZM154" s="17"/>
      <c r="PZN154" s="17"/>
      <c r="PZO154" s="17"/>
      <c r="PZP154" s="17"/>
      <c r="PZQ154" s="17"/>
      <c r="PZR154" s="17"/>
      <c r="PZS154" s="17"/>
      <c r="PZT154" s="17"/>
      <c r="PZU154" s="17"/>
      <c r="PZV154" s="17"/>
      <c r="PZW154" s="17"/>
      <c r="PZX154" s="17"/>
      <c r="PZY154" s="17"/>
      <c r="PZZ154" s="17"/>
      <c r="QAA154" s="17"/>
      <c r="QAB154" s="17"/>
      <c r="QAC154" s="17"/>
      <c r="QAD154" s="17"/>
      <c r="QAE154" s="17"/>
      <c r="QAF154" s="17"/>
      <c r="QAG154" s="17"/>
      <c r="QAH154" s="17"/>
      <c r="QAI154" s="17"/>
      <c r="QAJ154" s="17"/>
      <c r="QAK154" s="17"/>
      <c r="QAL154" s="17"/>
      <c r="QAM154" s="17"/>
      <c r="QAN154" s="17"/>
      <c r="QAO154" s="17"/>
      <c r="QAP154" s="17"/>
      <c r="QAQ154" s="17"/>
      <c r="QAR154" s="17"/>
      <c r="QAS154" s="17"/>
      <c r="QAT154" s="17"/>
      <c r="QAU154" s="17"/>
      <c r="QAV154" s="17"/>
      <c r="QAW154" s="17"/>
      <c r="QAX154" s="17"/>
      <c r="QAY154" s="17"/>
      <c r="QAZ154" s="17"/>
      <c r="QBA154" s="17"/>
      <c r="QBB154" s="17"/>
      <c r="QBC154" s="17"/>
      <c r="QBD154" s="17"/>
      <c r="QBE154" s="17"/>
      <c r="QBF154" s="17"/>
      <c r="QBG154" s="17"/>
      <c r="QBH154" s="17"/>
      <c r="QBI154" s="17"/>
      <c r="QBJ154" s="17"/>
      <c r="QBK154" s="17"/>
      <c r="QBL154" s="17"/>
      <c r="QBM154" s="17"/>
      <c r="QBN154" s="17"/>
      <c r="QBO154" s="17"/>
      <c r="QBP154" s="17"/>
      <c r="QBQ154" s="17"/>
      <c r="QBR154" s="17"/>
      <c r="QBS154" s="17"/>
      <c r="QBT154" s="17"/>
      <c r="QBU154" s="17"/>
      <c r="QBV154" s="17"/>
      <c r="QBW154" s="17"/>
      <c r="QBX154" s="17"/>
      <c r="QBY154" s="17"/>
      <c r="QBZ154" s="17"/>
      <c r="QCA154" s="17"/>
      <c r="QCB154" s="17"/>
      <c r="QCC154" s="17"/>
      <c r="QCD154" s="17"/>
      <c r="QCE154" s="17"/>
      <c r="QCF154" s="17"/>
      <c r="QCG154" s="17"/>
      <c r="QCH154" s="17"/>
      <c r="QCI154" s="17"/>
      <c r="QCJ154" s="17"/>
      <c r="QCK154" s="17"/>
      <c r="QCL154" s="17"/>
      <c r="QCM154" s="17"/>
      <c r="QCN154" s="17"/>
      <c r="QCO154" s="17"/>
      <c r="QCP154" s="17"/>
      <c r="QCQ154" s="17"/>
      <c r="QCR154" s="17"/>
      <c r="QCS154" s="17"/>
      <c r="QCT154" s="17"/>
      <c r="QCU154" s="17"/>
      <c r="QCV154" s="17"/>
      <c r="QCW154" s="17"/>
      <c r="QCX154" s="17"/>
      <c r="QCY154" s="17"/>
      <c r="QCZ154" s="17"/>
      <c r="QDA154" s="17"/>
      <c r="QDB154" s="17"/>
      <c r="QDC154" s="17"/>
      <c r="QDD154" s="17"/>
      <c r="QDE154" s="17"/>
      <c r="QDF154" s="17"/>
      <c r="QDG154" s="17"/>
      <c r="QDH154" s="17"/>
      <c r="QDI154" s="17"/>
      <c r="QDJ154" s="17"/>
      <c r="QDK154" s="17"/>
      <c r="QDL154" s="17"/>
      <c r="QDM154" s="17"/>
      <c r="QDN154" s="17"/>
      <c r="QDO154" s="17"/>
      <c r="QDP154" s="17"/>
      <c r="QDQ154" s="17"/>
      <c r="QDR154" s="17"/>
      <c r="QDS154" s="17"/>
      <c r="QDT154" s="17"/>
      <c r="QDU154" s="17"/>
      <c r="QDV154" s="17"/>
      <c r="QDW154" s="17"/>
      <c r="QDX154" s="17"/>
      <c r="QDY154" s="17"/>
      <c r="QDZ154" s="17"/>
      <c r="QEA154" s="17"/>
      <c r="QEB154" s="17"/>
      <c r="QEC154" s="17"/>
      <c r="QED154" s="17"/>
      <c r="QEE154" s="17"/>
      <c r="QEF154" s="17"/>
      <c r="QEG154" s="17"/>
      <c r="QEH154" s="17"/>
      <c r="QEI154" s="17"/>
      <c r="QEJ154" s="17"/>
      <c r="QEK154" s="17"/>
      <c r="QEL154" s="17"/>
      <c r="QEM154" s="17"/>
      <c r="QEN154" s="17"/>
      <c r="QEO154" s="17"/>
      <c r="QEP154" s="17"/>
      <c r="QEQ154" s="17"/>
      <c r="QER154" s="17"/>
      <c r="QES154" s="17"/>
      <c r="QET154" s="17"/>
      <c r="QEU154" s="17"/>
      <c r="QEV154" s="17"/>
      <c r="QEW154" s="17"/>
      <c r="QEX154" s="17"/>
      <c r="QEY154" s="17"/>
      <c r="QEZ154" s="17"/>
      <c r="QFA154" s="17"/>
      <c r="QFB154" s="17"/>
      <c r="QFC154" s="17"/>
      <c r="QFD154" s="17"/>
      <c r="QFE154" s="17"/>
      <c r="QFF154" s="17"/>
      <c r="QFG154" s="17"/>
      <c r="QFH154" s="17"/>
      <c r="QFI154" s="17"/>
      <c r="QFJ154" s="17"/>
      <c r="QFK154" s="17"/>
      <c r="QFL154" s="17"/>
      <c r="QFM154" s="17"/>
      <c r="QFN154" s="17"/>
      <c r="QFO154" s="17"/>
      <c r="QFP154" s="17"/>
      <c r="QFQ154" s="17"/>
      <c r="QFR154" s="17"/>
      <c r="QFS154" s="17"/>
      <c r="QFT154" s="17"/>
      <c r="QFU154" s="17"/>
      <c r="QFV154" s="17"/>
      <c r="QFW154" s="17"/>
      <c r="QFX154" s="17"/>
      <c r="QFY154" s="17"/>
      <c r="QFZ154" s="17"/>
      <c r="QGA154" s="17"/>
      <c r="QGB154" s="17"/>
      <c r="QGC154" s="17"/>
      <c r="QGD154" s="17"/>
      <c r="QGE154" s="17"/>
      <c r="QGF154" s="17"/>
      <c r="QGG154" s="17"/>
      <c r="QGH154" s="17"/>
      <c r="QGI154" s="17"/>
      <c r="QGJ154" s="17"/>
      <c r="QGK154" s="17"/>
      <c r="QGL154" s="17"/>
      <c r="QGM154" s="17"/>
      <c r="QGN154" s="17"/>
      <c r="QGO154" s="17"/>
      <c r="QGP154" s="17"/>
      <c r="QGQ154" s="17"/>
      <c r="QGR154" s="17"/>
      <c r="QGS154" s="17"/>
      <c r="QGT154" s="17"/>
      <c r="QGU154" s="17"/>
      <c r="QGV154" s="17"/>
      <c r="QGW154" s="17"/>
      <c r="QGX154" s="17"/>
      <c r="QGY154" s="17"/>
      <c r="QGZ154" s="17"/>
      <c r="QHA154" s="17"/>
      <c r="QHB154" s="17"/>
      <c r="QHC154" s="17"/>
      <c r="QHD154" s="17"/>
      <c r="QHE154" s="17"/>
      <c r="QHF154" s="17"/>
      <c r="QHG154" s="17"/>
      <c r="QHH154" s="17"/>
      <c r="QHI154" s="17"/>
      <c r="QHJ154" s="17"/>
      <c r="QHK154" s="17"/>
      <c r="QHL154" s="17"/>
      <c r="QHM154" s="17"/>
      <c r="QHN154" s="17"/>
      <c r="QHO154" s="17"/>
      <c r="QHP154" s="17"/>
      <c r="QHQ154" s="17"/>
      <c r="QHR154" s="17"/>
      <c r="QHS154" s="17"/>
      <c r="QHT154" s="17"/>
      <c r="QHU154" s="17"/>
      <c r="QHV154" s="17"/>
      <c r="QHW154" s="17"/>
      <c r="QHX154" s="17"/>
      <c r="QHY154" s="17"/>
      <c r="QHZ154" s="17"/>
      <c r="QIA154" s="17"/>
      <c r="QIB154" s="17"/>
      <c r="QIC154" s="17"/>
      <c r="QID154" s="17"/>
      <c r="QIE154" s="17"/>
      <c r="QIF154" s="17"/>
      <c r="QIG154" s="17"/>
      <c r="QIH154" s="17"/>
      <c r="QII154" s="17"/>
      <c r="QIJ154" s="17"/>
      <c r="QIK154" s="17"/>
      <c r="QIL154" s="17"/>
      <c r="QIM154" s="17"/>
      <c r="QIN154" s="17"/>
      <c r="QIO154" s="17"/>
      <c r="QIP154" s="17"/>
      <c r="QIQ154" s="17"/>
      <c r="QIR154" s="17"/>
      <c r="QIS154" s="17"/>
      <c r="QIT154" s="17"/>
      <c r="QIU154" s="17"/>
      <c r="QIV154" s="17"/>
      <c r="QIW154" s="17"/>
      <c r="QIX154" s="17"/>
      <c r="QIY154" s="17"/>
      <c r="QIZ154" s="17"/>
      <c r="QJA154" s="17"/>
      <c r="QJB154" s="17"/>
      <c r="QJC154" s="17"/>
      <c r="QJD154" s="17"/>
      <c r="QJE154" s="17"/>
      <c r="QJF154" s="17"/>
      <c r="QJG154" s="17"/>
      <c r="QJH154" s="17"/>
      <c r="QJI154" s="17"/>
      <c r="QJJ154" s="17"/>
      <c r="QJK154" s="17"/>
      <c r="QJL154" s="17"/>
      <c r="QJM154" s="17"/>
      <c r="QJN154" s="17"/>
      <c r="QJO154" s="17"/>
      <c r="QJP154" s="17"/>
      <c r="QJQ154" s="17"/>
      <c r="QJR154" s="17"/>
      <c r="QJS154" s="17"/>
      <c r="QJT154" s="17"/>
      <c r="QJU154" s="17"/>
      <c r="QJV154" s="17"/>
      <c r="QJW154" s="17"/>
      <c r="QJX154" s="17"/>
      <c r="QJY154" s="17"/>
      <c r="QJZ154" s="17"/>
      <c r="QKA154" s="17"/>
      <c r="QKB154" s="17"/>
      <c r="QKC154" s="17"/>
      <c r="QKD154" s="17"/>
      <c r="QKE154" s="17"/>
      <c r="QKF154" s="17"/>
      <c r="QKG154" s="17"/>
      <c r="QKH154" s="17"/>
      <c r="QKI154" s="17"/>
      <c r="QKJ154" s="17"/>
      <c r="QKK154" s="17"/>
      <c r="QKL154" s="17"/>
      <c r="QKM154" s="17"/>
      <c r="QKN154" s="17"/>
      <c r="QKO154" s="17"/>
      <c r="QKP154" s="17"/>
      <c r="QKQ154" s="17"/>
      <c r="QKR154" s="17"/>
      <c r="QKS154" s="17"/>
      <c r="QKT154" s="17"/>
      <c r="QKU154" s="17"/>
      <c r="QKV154" s="17"/>
      <c r="QKW154" s="17"/>
      <c r="QKX154" s="17"/>
      <c r="QKY154" s="17"/>
      <c r="QKZ154" s="17"/>
      <c r="QLA154" s="17"/>
      <c r="QLB154" s="17"/>
      <c r="QLC154" s="17"/>
      <c r="QLD154" s="17"/>
      <c r="QLE154" s="17"/>
      <c r="QLF154" s="17"/>
      <c r="QLG154" s="17"/>
      <c r="QLH154" s="17"/>
      <c r="QLI154" s="17"/>
      <c r="QLJ154" s="17"/>
      <c r="QLK154" s="17"/>
      <c r="QLL154" s="17"/>
      <c r="QLM154" s="17"/>
      <c r="QLN154" s="17"/>
      <c r="QLO154" s="17"/>
      <c r="QLP154" s="17"/>
      <c r="QLQ154" s="17"/>
      <c r="QLR154" s="17"/>
      <c r="QLS154" s="17"/>
      <c r="QLT154" s="17"/>
      <c r="QLU154" s="17"/>
      <c r="QLV154" s="17"/>
      <c r="QLW154" s="17"/>
      <c r="QLX154" s="17"/>
      <c r="QLY154" s="17"/>
      <c r="QLZ154" s="17"/>
      <c r="QMA154" s="17"/>
      <c r="QMB154" s="17"/>
      <c r="QMC154" s="17"/>
      <c r="QMD154" s="17"/>
      <c r="QME154" s="17"/>
      <c r="QMF154" s="17"/>
      <c r="QMG154" s="17"/>
      <c r="QMH154" s="17"/>
      <c r="QMI154" s="17"/>
      <c r="QMJ154" s="17"/>
      <c r="QMK154" s="17"/>
      <c r="QML154" s="17"/>
      <c r="QMM154" s="17"/>
      <c r="QMN154" s="17"/>
      <c r="QMO154" s="17"/>
      <c r="QMP154" s="17"/>
      <c r="QMQ154" s="17"/>
      <c r="QMR154" s="17"/>
      <c r="QMS154" s="17"/>
      <c r="QMT154" s="17"/>
      <c r="QMU154" s="17"/>
      <c r="QMV154" s="17"/>
      <c r="QMW154" s="17"/>
      <c r="QMX154" s="17"/>
      <c r="QMY154" s="17"/>
      <c r="QMZ154" s="17"/>
      <c r="QNA154" s="17"/>
      <c r="QNB154" s="17"/>
      <c r="QNC154" s="17"/>
      <c r="QND154" s="17"/>
      <c r="QNE154" s="17"/>
      <c r="QNF154" s="17"/>
      <c r="QNG154" s="17"/>
      <c r="QNH154" s="17"/>
      <c r="QNI154" s="17"/>
      <c r="QNJ154" s="17"/>
      <c r="QNK154" s="17"/>
      <c r="QNL154" s="17"/>
      <c r="QNM154" s="17"/>
      <c r="QNN154" s="17"/>
      <c r="QNO154" s="17"/>
      <c r="QNP154" s="17"/>
      <c r="QNQ154" s="17"/>
      <c r="QNR154" s="17"/>
      <c r="QNS154" s="17"/>
      <c r="QNT154" s="17"/>
      <c r="QNU154" s="17"/>
      <c r="QNV154" s="17"/>
      <c r="QNW154" s="17"/>
      <c r="QNX154" s="17"/>
      <c r="QNY154" s="17"/>
      <c r="QNZ154" s="17"/>
      <c r="QOA154" s="17"/>
      <c r="QOB154" s="17"/>
      <c r="QOC154" s="17"/>
      <c r="QOD154" s="17"/>
      <c r="QOE154" s="17"/>
      <c r="QOF154" s="17"/>
      <c r="QOG154" s="17"/>
      <c r="QOH154" s="17"/>
      <c r="QOI154" s="17"/>
      <c r="QOJ154" s="17"/>
      <c r="QOK154" s="17"/>
      <c r="QOL154" s="17"/>
      <c r="QOM154" s="17"/>
      <c r="QON154" s="17"/>
      <c r="QOO154" s="17"/>
      <c r="QOP154" s="17"/>
      <c r="QOQ154" s="17"/>
      <c r="QOR154" s="17"/>
      <c r="QOS154" s="17"/>
      <c r="QOT154" s="17"/>
      <c r="QOU154" s="17"/>
      <c r="QOV154" s="17"/>
      <c r="QOW154" s="17"/>
      <c r="QOX154" s="17"/>
      <c r="QOY154" s="17"/>
      <c r="QOZ154" s="17"/>
      <c r="QPA154" s="17"/>
      <c r="QPB154" s="17"/>
      <c r="QPC154" s="17"/>
      <c r="QPD154" s="17"/>
      <c r="QPE154" s="17"/>
      <c r="QPF154" s="17"/>
      <c r="QPG154" s="17"/>
      <c r="QPH154" s="17"/>
      <c r="QPI154" s="17"/>
      <c r="QPJ154" s="17"/>
      <c r="QPK154" s="17"/>
      <c r="QPL154" s="17"/>
      <c r="QPM154" s="17"/>
      <c r="QPN154" s="17"/>
      <c r="QPO154" s="17"/>
      <c r="QPP154" s="17"/>
      <c r="QPQ154" s="17"/>
      <c r="QPR154" s="17"/>
      <c r="QPS154" s="17"/>
      <c r="QPT154" s="17"/>
      <c r="QPU154" s="17"/>
      <c r="QPV154" s="17"/>
      <c r="QPW154" s="17"/>
      <c r="QPX154" s="17"/>
      <c r="QPY154" s="17"/>
      <c r="QPZ154" s="17"/>
      <c r="QQA154" s="17"/>
      <c r="QQB154" s="17"/>
      <c r="QQC154" s="17"/>
      <c r="QQD154" s="17"/>
      <c r="QQE154" s="17"/>
      <c r="QQF154" s="17"/>
      <c r="QQG154" s="17"/>
      <c r="QQH154" s="17"/>
      <c r="QQI154" s="17"/>
      <c r="QQJ154" s="17"/>
      <c r="QQK154" s="17"/>
      <c r="QQL154" s="17"/>
      <c r="QQM154" s="17"/>
      <c r="QQN154" s="17"/>
      <c r="QQO154" s="17"/>
      <c r="QQP154" s="17"/>
      <c r="QQQ154" s="17"/>
      <c r="QQR154" s="17"/>
      <c r="QQS154" s="17"/>
      <c r="QQT154" s="17"/>
      <c r="QQU154" s="17"/>
      <c r="QQV154" s="17"/>
      <c r="QQW154" s="17"/>
      <c r="QQX154" s="17"/>
      <c r="QQY154" s="17"/>
      <c r="QQZ154" s="17"/>
      <c r="QRA154" s="17"/>
      <c r="QRB154" s="17"/>
      <c r="QRC154" s="17"/>
      <c r="QRD154" s="17"/>
      <c r="QRE154" s="17"/>
      <c r="QRF154" s="17"/>
      <c r="QRG154" s="17"/>
      <c r="QRH154" s="17"/>
      <c r="QRI154" s="17"/>
      <c r="QRJ154" s="17"/>
      <c r="QRK154" s="17"/>
      <c r="QRL154" s="17"/>
      <c r="QRM154" s="17"/>
      <c r="QRN154" s="17"/>
      <c r="QRO154" s="17"/>
      <c r="QRP154" s="17"/>
      <c r="QRQ154" s="17"/>
      <c r="QRR154" s="17"/>
      <c r="QRS154" s="17"/>
      <c r="QRT154" s="17"/>
      <c r="QRU154" s="17"/>
      <c r="QRV154" s="17"/>
      <c r="QRW154" s="17"/>
      <c r="QRX154" s="17"/>
      <c r="QRY154" s="17"/>
      <c r="QRZ154" s="17"/>
      <c r="QSA154" s="17"/>
      <c r="QSB154" s="17"/>
      <c r="QSC154" s="17"/>
      <c r="QSD154" s="17"/>
      <c r="QSE154" s="17"/>
      <c r="QSF154" s="17"/>
      <c r="QSG154" s="17"/>
      <c r="QSH154" s="17"/>
      <c r="QSI154" s="17"/>
      <c r="QSJ154" s="17"/>
      <c r="QSK154" s="17"/>
      <c r="QSL154" s="17"/>
      <c r="QSM154" s="17"/>
      <c r="QSN154" s="17"/>
      <c r="QSO154" s="17"/>
      <c r="QSP154" s="17"/>
      <c r="QSQ154" s="17"/>
      <c r="QSR154" s="17"/>
      <c r="QSS154" s="17"/>
      <c r="QST154" s="17"/>
      <c r="QSU154" s="17"/>
      <c r="QSV154" s="17"/>
      <c r="QSW154" s="17"/>
      <c r="QSX154" s="17"/>
      <c r="QSY154" s="17"/>
      <c r="QSZ154" s="17"/>
      <c r="QTA154" s="17"/>
      <c r="QTB154" s="17"/>
      <c r="QTC154" s="17"/>
      <c r="QTD154" s="17"/>
      <c r="QTE154" s="17"/>
      <c r="QTF154" s="17"/>
      <c r="QTG154" s="17"/>
      <c r="QTH154" s="17"/>
      <c r="QTI154" s="17"/>
      <c r="QTJ154" s="17"/>
      <c r="QTK154" s="17"/>
      <c r="QTL154" s="17"/>
      <c r="QTM154" s="17"/>
      <c r="QTN154" s="17"/>
      <c r="QTO154" s="17"/>
      <c r="QTP154" s="17"/>
      <c r="QTQ154" s="17"/>
      <c r="QTR154" s="17"/>
      <c r="QTS154" s="17"/>
      <c r="QTT154" s="17"/>
      <c r="QTU154" s="17"/>
      <c r="QTV154" s="17"/>
      <c r="QTW154" s="17"/>
      <c r="QTX154" s="17"/>
      <c r="QTY154" s="17"/>
      <c r="QTZ154" s="17"/>
      <c r="QUA154" s="17"/>
      <c r="QUB154" s="17"/>
      <c r="QUC154" s="17"/>
      <c r="QUD154" s="17"/>
      <c r="QUE154" s="17"/>
      <c r="QUF154" s="17"/>
      <c r="QUG154" s="17"/>
      <c r="QUH154" s="17"/>
      <c r="QUI154" s="17"/>
      <c r="QUJ154" s="17"/>
      <c r="QUK154" s="17"/>
      <c r="QUL154" s="17"/>
      <c r="QUM154" s="17"/>
      <c r="QUN154" s="17"/>
      <c r="QUO154" s="17"/>
      <c r="QUP154" s="17"/>
      <c r="QUQ154" s="17"/>
      <c r="QUR154" s="17"/>
      <c r="QUS154" s="17"/>
      <c r="QUT154" s="17"/>
      <c r="QUU154" s="17"/>
      <c r="QUV154" s="17"/>
      <c r="QUW154" s="17"/>
      <c r="QUX154" s="17"/>
      <c r="QUY154" s="17"/>
      <c r="QUZ154" s="17"/>
      <c r="QVA154" s="17"/>
      <c r="QVB154" s="17"/>
      <c r="QVC154" s="17"/>
      <c r="QVD154" s="17"/>
      <c r="QVE154" s="17"/>
      <c r="QVF154" s="17"/>
      <c r="QVG154" s="17"/>
      <c r="QVH154" s="17"/>
      <c r="QVI154" s="17"/>
      <c r="QVJ154" s="17"/>
      <c r="QVK154" s="17"/>
      <c r="QVL154" s="17"/>
      <c r="QVM154" s="17"/>
      <c r="QVN154" s="17"/>
      <c r="QVO154" s="17"/>
      <c r="QVP154" s="17"/>
      <c r="QVQ154" s="17"/>
      <c r="QVR154" s="17"/>
      <c r="QVS154" s="17"/>
      <c r="QVT154" s="17"/>
      <c r="QVU154" s="17"/>
      <c r="QVV154" s="17"/>
      <c r="QVW154" s="17"/>
      <c r="QVX154" s="17"/>
      <c r="QVY154" s="17"/>
      <c r="QVZ154" s="17"/>
      <c r="QWA154" s="17"/>
      <c r="QWB154" s="17"/>
      <c r="QWC154" s="17"/>
      <c r="QWD154" s="17"/>
      <c r="QWE154" s="17"/>
      <c r="QWF154" s="17"/>
      <c r="QWG154" s="17"/>
      <c r="QWH154" s="17"/>
      <c r="QWI154" s="17"/>
      <c r="QWJ154" s="17"/>
      <c r="QWK154" s="17"/>
      <c r="QWL154" s="17"/>
      <c r="QWM154" s="17"/>
      <c r="QWN154" s="17"/>
      <c r="QWO154" s="17"/>
      <c r="QWP154" s="17"/>
      <c r="QWQ154" s="17"/>
      <c r="QWR154" s="17"/>
      <c r="QWS154" s="17"/>
      <c r="QWT154" s="17"/>
      <c r="QWU154" s="17"/>
      <c r="QWV154" s="17"/>
      <c r="QWW154" s="17"/>
      <c r="QWX154" s="17"/>
      <c r="QWY154" s="17"/>
      <c r="QWZ154" s="17"/>
      <c r="QXA154" s="17"/>
      <c r="QXB154" s="17"/>
      <c r="QXC154" s="17"/>
      <c r="QXD154" s="17"/>
      <c r="QXE154" s="17"/>
      <c r="QXF154" s="17"/>
      <c r="QXG154" s="17"/>
      <c r="QXH154" s="17"/>
      <c r="QXI154" s="17"/>
      <c r="QXJ154" s="17"/>
      <c r="QXK154" s="17"/>
      <c r="QXL154" s="17"/>
      <c r="QXM154" s="17"/>
      <c r="QXN154" s="17"/>
      <c r="QXO154" s="17"/>
      <c r="QXP154" s="17"/>
      <c r="QXQ154" s="17"/>
      <c r="QXR154" s="17"/>
      <c r="QXS154" s="17"/>
      <c r="QXT154" s="17"/>
      <c r="QXU154" s="17"/>
      <c r="QXV154" s="17"/>
      <c r="QXW154" s="17"/>
      <c r="QXX154" s="17"/>
      <c r="QXY154" s="17"/>
      <c r="QXZ154" s="17"/>
      <c r="QYA154" s="17"/>
      <c r="QYB154" s="17"/>
      <c r="QYC154" s="17"/>
      <c r="QYD154" s="17"/>
      <c r="QYE154" s="17"/>
      <c r="QYF154" s="17"/>
      <c r="QYG154" s="17"/>
      <c r="QYH154" s="17"/>
      <c r="QYI154" s="17"/>
      <c r="QYJ154" s="17"/>
      <c r="QYK154" s="17"/>
      <c r="QYL154" s="17"/>
      <c r="QYM154" s="17"/>
      <c r="QYN154" s="17"/>
      <c r="QYO154" s="17"/>
      <c r="QYP154" s="17"/>
      <c r="QYQ154" s="17"/>
      <c r="QYR154" s="17"/>
      <c r="QYS154" s="17"/>
      <c r="QYT154" s="17"/>
      <c r="QYU154" s="17"/>
      <c r="QYV154" s="17"/>
      <c r="QYW154" s="17"/>
      <c r="QYX154" s="17"/>
      <c r="QYY154" s="17"/>
      <c r="QYZ154" s="17"/>
      <c r="QZA154" s="17"/>
      <c r="QZB154" s="17"/>
      <c r="QZC154" s="17"/>
      <c r="QZD154" s="17"/>
      <c r="QZE154" s="17"/>
      <c r="QZF154" s="17"/>
      <c r="QZG154" s="17"/>
      <c r="QZH154" s="17"/>
      <c r="QZI154" s="17"/>
      <c r="QZJ154" s="17"/>
      <c r="QZK154" s="17"/>
      <c r="QZL154" s="17"/>
      <c r="QZM154" s="17"/>
      <c r="QZN154" s="17"/>
      <c r="QZO154" s="17"/>
      <c r="QZP154" s="17"/>
      <c r="QZQ154" s="17"/>
      <c r="QZR154" s="17"/>
      <c r="QZS154" s="17"/>
      <c r="QZT154" s="17"/>
      <c r="QZU154" s="17"/>
      <c r="QZV154" s="17"/>
      <c r="QZW154" s="17"/>
      <c r="QZX154" s="17"/>
      <c r="QZY154" s="17"/>
      <c r="QZZ154" s="17"/>
      <c r="RAA154" s="17"/>
      <c r="RAB154" s="17"/>
      <c r="RAC154" s="17"/>
      <c r="RAD154" s="17"/>
      <c r="RAE154" s="17"/>
      <c r="RAF154" s="17"/>
      <c r="RAG154" s="17"/>
      <c r="RAH154" s="17"/>
      <c r="RAI154" s="17"/>
      <c r="RAJ154" s="17"/>
      <c r="RAK154" s="17"/>
      <c r="RAL154" s="17"/>
      <c r="RAM154" s="17"/>
      <c r="RAN154" s="17"/>
      <c r="RAO154" s="17"/>
      <c r="RAP154" s="17"/>
      <c r="RAQ154" s="17"/>
      <c r="RAR154" s="17"/>
      <c r="RAS154" s="17"/>
      <c r="RAT154" s="17"/>
      <c r="RAU154" s="17"/>
      <c r="RAV154" s="17"/>
      <c r="RAW154" s="17"/>
      <c r="RAX154" s="17"/>
      <c r="RAY154" s="17"/>
      <c r="RAZ154" s="17"/>
      <c r="RBA154" s="17"/>
      <c r="RBB154" s="17"/>
      <c r="RBC154" s="17"/>
      <c r="RBD154" s="17"/>
      <c r="RBE154" s="17"/>
      <c r="RBF154" s="17"/>
      <c r="RBG154" s="17"/>
      <c r="RBH154" s="17"/>
      <c r="RBI154" s="17"/>
      <c r="RBJ154" s="17"/>
      <c r="RBK154" s="17"/>
      <c r="RBL154" s="17"/>
      <c r="RBM154" s="17"/>
      <c r="RBN154" s="17"/>
      <c r="RBO154" s="17"/>
      <c r="RBP154" s="17"/>
      <c r="RBQ154" s="17"/>
      <c r="RBR154" s="17"/>
      <c r="RBS154" s="17"/>
      <c r="RBT154" s="17"/>
      <c r="RBU154" s="17"/>
      <c r="RBV154" s="17"/>
      <c r="RBW154" s="17"/>
      <c r="RBX154" s="17"/>
      <c r="RBY154" s="17"/>
      <c r="RBZ154" s="17"/>
      <c r="RCA154" s="17"/>
      <c r="RCB154" s="17"/>
      <c r="RCC154" s="17"/>
      <c r="RCD154" s="17"/>
      <c r="RCE154" s="17"/>
      <c r="RCF154" s="17"/>
      <c r="RCG154" s="17"/>
      <c r="RCH154" s="17"/>
      <c r="RCI154" s="17"/>
      <c r="RCJ154" s="17"/>
      <c r="RCK154" s="17"/>
      <c r="RCL154" s="17"/>
      <c r="RCM154" s="17"/>
      <c r="RCN154" s="17"/>
      <c r="RCO154" s="17"/>
      <c r="RCP154" s="17"/>
      <c r="RCQ154" s="17"/>
      <c r="RCR154" s="17"/>
      <c r="RCS154" s="17"/>
      <c r="RCT154" s="17"/>
      <c r="RCU154" s="17"/>
      <c r="RCV154" s="17"/>
      <c r="RCW154" s="17"/>
      <c r="RCX154" s="17"/>
      <c r="RCY154" s="17"/>
      <c r="RCZ154" s="17"/>
      <c r="RDA154" s="17"/>
      <c r="RDB154" s="17"/>
      <c r="RDC154" s="17"/>
      <c r="RDD154" s="17"/>
      <c r="RDE154" s="17"/>
      <c r="RDF154" s="17"/>
      <c r="RDG154" s="17"/>
      <c r="RDH154" s="17"/>
      <c r="RDI154" s="17"/>
      <c r="RDJ154" s="17"/>
      <c r="RDK154" s="17"/>
      <c r="RDL154" s="17"/>
      <c r="RDM154" s="17"/>
      <c r="RDN154" s="17"/>
      <c r="RDO154" s="17"/>
      <c r="RDP154" s="17"/>
      <c r="RDQ154" s="17"/>
      <c r="RDR154" s="17"/>
      <c r="RDS154" s="17"/>
      <c r="RDT154" s="17"/>
      <c r="RDU154" s="17"/>
      <c r="RDV154" s="17"/>
      <c r="RDW154" s="17"/>
      <c r="RDX154" s="17"/>
      <c r="RDY154" s="17"/>
      <c r="RDZ154" s="17"/>
      <c r="REA154" s="17"/>
      <c r="REB154" s="17"/>
      <c r="REC154" s="17"/>
      <c r="RED154" s="17"/>
      <c r="REE154" s="17"/>
      <c r="REF154" s="17"/>
      <c r="REG154" s="17"/>
      <c r="REH154" s="17"/>
      <c r="REI154" s="17"/>
      <c r="REJ154" s="17"/>
      <c r="REK154" s="17"/>
      <c r="REL154" s="17"/>
      <c r="REM154" s="17"/>
      <c r="REN154" s="17"/>
      <c r="REO154" s="17"/>
      <c r="REP154" s="17"/>
      <c r="REQ154" s="17"/>
      <c r="RER154" s="17"/>
      <c r="RES154" s="17"/>
      <c r="RET154" s="17"/>
      <c r="REU154" s="17"/>
      <c r="REV154" s="17"/>
      <c r="REW154" s="17"/>
      <c r="REX154" s="17"/>
      <c r="REY154" s="17"/>
      <c r="REZ154" s="17"/>
      <c r="RFA154" s="17"/>
      <c r="RFB154" s="17"/>
      <c r="RFC154" s="17"/>
      <c r="RFD154" s="17"/>
      <c r="RFE154" s="17"/>
      <c r="RFF154" s="17"/>
      <c r="RFG154" s="17"/>
      <c r="RFH154" s="17"/>
      <c r="RFI154" s="17"/>
      <c r="RFJ154" s="17"/>
      <c r="RFK154" s="17"/>
      <c r="RFL154" s="17"/>
      <c r="RFM154" s="17"/>
      <c r="RFN154" s="17"/>
      <c r="RFO154" s="17"/>
      <c r="RFP154" s="17"/>
      <c r="RFQ154" s="17"/>
      <c r="RFR154" s="17"/>
      <c r="RFS154" s="17"/>
      <c r="RFT154" s="17"/>
      <c r="RFU154" s="17"/>
      <c r="RFV154" s="17"/>
      <c r="RFW154" s="17"/>
      <c r="RFX154" s="17"/>
      <c r="RFY154" s="17"/>
      <c r="RFZ154" s="17"/>
      <c r="RGA154" s="17"/>
      <c r="RGB154" s="17"/>
      <c r="RGC154" s="17"/>
      <c r="RGD154" s="17"/>
      <c r="RGE154" s="17"/>
      <c r="RGF154" s="17"/>
      <c r="RGG154" s="17"/>
      <c r="RGH154" s="17"/>
      <c r="RGI154" s="17"/>
      <c r="RGJ154" s="17"/>
      <c r="RGK154" s="17"/>
      <c r="RGL154" s="17"/>
      <c r="RGM154" s="17"/>
      <c r="RGN154" s="17"/>
      <c r="RGO154" s="17"/>
      <c r="RGP154" s="17"/>
      <c r="RGQ154" s="17"/>
      <c r="RGR154" s="17"/>
      <c r="RGS154" s="17"/>
      <c r="RGT154" s="17"/>
      <c r="RGU154" s="17"/>
      <c r="RGV154" s="17"/>
      <c r="RGW154" s="17"/>
      <c r="RGX154" s="17"/>
      <c r="RGY154" s="17"/>
      <c r="RGZ154" s="17"/>
      <c r="RHA154" s="17"/>
      <c r="RHB154" s="17"/>
      <c r="RHC154" s="17"/>
      <c r="RHD154" s="17"/>
      <c r="RHE154" s="17"/>
      <c r="RHF154" s="17"/>
      <c r="RHG154" s="17"/>
      <c r="RHH154" s="17"/>
      <c r="RHI154" s="17"/>
      <c r="RHJ154" s="17"/>
      <c r="RHK154" s="17"/>
      <c r="RHL154" s="17"/>
      <c r="RHM154" s="17"/>
      <c r="RHN154" s="17"/>
      <c r="RHO154" s="17"/>
      <c r="RHP154" s="17"/>
      <c r="RHQ154" s="17"/>
      <c r="RHR154" s="17"/>
      <c r="RHS154" s="17"/>
      <c r="RHT154" s="17"/>
      <c r="RHU154" s="17"/>
      <c r="RHV154" s="17"/>
      <c r="RHW154" s="17"/>
      <c r="RHX154" s="17"/>
      <c r="RHY154" s="17"/>
      <c r="RHZ154" s="17"/>
      <c r="RIA154" s="17"/>
      <c r="RIB154" s="17"/>
      <c r="RIC154" s="17"/>
      <c r="RID154" s="17"/>
      <c r="RIE154" s="17"/>
      <c r="RIF154" s="17"/>
      <c r="RIG154" s="17"/>
      <c r="RIH154" s="17"/>
      <c r="RII154" s="17"/>
      <c r="RIJ154" s="17"/>
      <c r="RIK154" s="17"/>
      <c r="RIL154" s="17"/>
      <c r="RIM154" s="17"/>
      <c r="RIN154" s="17"/>
      <c r="RIO154" s="17"/>
      <c r="RIP154" s="17"/>
      <c r="RIQ154" s="17"/>
      <c r="RIR154" s="17"/>
      <c r="RIS154" s="17"/>
      <c r="RIT154" s="17"/>
      <c r="RIU154" s="17"/>
      <c r="RIV154" s="17"/>
      <c r="RIW154" s="17"/>
      <c r="RIX154" s="17"/>
      <c r="RIY154" s="17"/>
      <c r="RIZ154" s="17"/>
      <c r="RJA154" s="17"/>
      <c r="RJB154" s="17"/>
      <c r="RJC154" s="17"/>
      <c r="RJD154" s="17"/>
      <c r="RJE154" s="17"/>
      <c r="RJF154" s="17"/>
      <c r="RJG154" s="17"/>
      <c r="RJH154" s="17"/>
      <c r="RJI154" s="17"/>
      <c r="RJJ154" s="17"/>
      <c r="RJK154" s="17"/>
      <c r="RJL154" s="17"/>
      <c r="RJM154" s="17"/>
      <c r="RJN154" s="17"/>
      <c r="RJO154" s="17"/>
      <c r="RJP154" s="17"/>
      <c r="RJQ154" s="17"/>
      <c r="RJR154" s="17"/>
      <c r="RJS154" s="17"/>
      <c r="RJT154" s="17"/>
      <c r="RJU154" s="17"/>
      <c r="RJV154" s="17"/>
      <c r="RJW154" s="17"/>
      <c r="RJX154" s="17"/>
      <c r="RJY154" s="17"/>
      <c r="RJZ154" s="17"/>
      <c r="RKA154" s="17"/>
      <c r="RKB154" s="17"/>
      <c r="RKC154" s="17"/>
      <c r="RKD154" s="17"/>
      <c r="RKE154" s="17"/>
      <c r="RKF154" s="17"/>
      <c r="RKG154" s="17"/>
      <c r="RKH154" s="17"/>
      <c r="RKI154" s="17"/>
      <c r="RKJ154" s="17"/>
      <c r="RKK154" s="17"/>
      <c r="RKL154" s="17"/>
      <c r="RKM154" s="17"/>
      <c r="RKN154" s="17"/>
      <c r="RKO154" s="17"/>
      <c r="RKP154" s="17"/>
      <c r="RKQ154" s="17"/>
      <c r="RKR154" s="17"/>
      <c r="RKS154" s="17"/>
      <c r="RKT154" s="17"/>
      <c r="RKU154" s="17"/>
      <c r="RKV154" s="17"/>
      <c r="RKW154" s="17"/>
      <c r="RKX154" s="17"/>
      <c r="RKY154" s="17"/>
      <c r="RKZ154" s="17"/>
      <c r="RLA154" s="17"/>
      <c r="RLB154" s="17"/>
      <c r="RLC154" s="17"/>
      <c r="RLD154" s="17"/>
      <c r="RLE154" s="17"/>
      <c r="RLF154" s="17"/>
      <c r="RLG154" s="17"/>
      <c r="RLH154" s="17"/>
      <c r="RLI154" s="17"/>
      <c r="RLJ154" s="17"/>
      <c r="RLK154" s="17"/>
      <c r="RLL154" s="17"/>
      <c r="RLM154" s="17"/>
      <c r="RLN154" s="17"/>
      <c r="RLO154" s="17"/>
      <c r="RLP154" s="17"/>
      <c r="RLQ154" s="17"/>
      <c r="RLR154" s="17"/>
      <c r="RLS154" s="17"/>
      <c r="RLT154" s="17"/>
      <c r="RLU154" s="17"/>
      <c r="RLV154" s="17"/>
      <c r="RLW154" s="17"/>
      <c r="RLX154" s="17"/>
      <c r="RLY154" s="17"/>
      <c r="RLZ154" s="17"/>
      <c r="RMA154" s="17"/>
      <c r="RMB154" s="17"/>
      <c r="RMC154" s="17"/>
      <c r="RMD154" s="17"/>
      <c r="RME154" s="17"/>
      <c r="RMF154" s="17"/>
      <c r="RMG154" s="17"/>
      <c r="RMH154" s="17"/>
      <c r="RMI154" s="17"/>
      <c r="RMJ154" s="17"/>
      <c r="RMK154" s="17"/>
      <c r="RML154" s="17"/>
      <c r="RMM154" s="17"/>
      <c r="RMN154" s="17"/>
      <c r="RMO154" s="17"/>
      <c r="RMP154" s="17"/>
      <c r="RMQ154" s="17"/>
      <c r="RMR154" s="17"/>
      <c r="RMS154" s="17"/>
      <c r="RMT154" s="17"/>
      <c r="RMU154" s="17"/>
      <c r="RMV154" s="17"/>
      <c r="RMW154" s="17"/>
      <c r="RMX154" s="17"/>
      <c r="RMY154" s="17"/>
      <c r="RMZ154" s="17"/>
      <c r="RNA154" s="17"/>
      <c r="RNB154" s="17"/>
      <c r="RNC154" s="17"/>
      <c r="RND154" s="17"/>
      <c r="RNE154" s="17"/>
      <c r="RNF154" s="17"/>
      <c r="RNG154" s="17"/>
      <c r="RNH154" s="17"/>
      <c r="RNI154" s="17"/>
      <c r="RNJ154" s="17"/>
      <c r="RNK154" s="17"/>
      <c r="RNL154" s="17"/>
      <c r="RNM154" s="17"/>
      <c r="RNN154" s="17"/>
      <c r="RNO154" s="17"/>
      <c r="RNP154" s="17"/>
      <c r="RNQ154" s="17"/>
      <c r="RNR154" s="17"/>
      <c r="RNS154" s="17"/>
      <c r="RNT154" s="17"/>
      <c r="RNU154" s="17"/>
      <c r="RNV154" s="17"/>
      <c r="RNW154" s="17"/>
      <c r="RNX154" s="17"/>
      <c r="RNY154" s="17"/>
      <c r="RNZ154" s="17"/>
      <c r="ROA154" s="17"/>
      <c r="ROB154" s="17"/>
      <c r="ROC154" s="17"/>
      <c r="ROD154" s="17"/>
      <c r="ROE154" s="17"/>
      <c r="ROF154" s="17"/>
      <c r="ROG154" s="17"/>
      <c r="ROH154" s="17"/>
      <c r="ROI154" s="17"/>
      <c r="ROJ154" s="17"/>
      <c r="ROK154" s="17"/>
      <c r="ROL154" s="17"/>
      <c r="ROM154" s="17"/>
      <c r="RON154" s="17"/>
      <c r="ROO154" s="17"/>
      <c r="ROP154" s="17"/>
      <c r="ROQ154" s="17"/>
      <c r="ROR154" s="17"/>
      <c r="ROS154" s="17"/>
      <c r="ROT154" s="17"/>
      <c r="ROU154" s="17"/>
      <c r="ROV154" s="17"/>
      <c r="ROW154" s="17"/>
      <c r="ROX154" s="17"/>
      <c r="ROY154" s="17"/>
      <c r="ROZ154" s="17"/>
      <c r="RPA154" s="17"/>
      <c r="RPB154" s="17"/>
      <c r="RPC154" s="17"/>
      <c r="RPD154" s="17"/>
      <c r="RPE154" s="17"/>
      <c r="RPF154" s="17"/>
      <c r="RPG154" s="17"/>
      <c r="RPH154" s="17"/>
      <c r="RPI154" s="17"/>
      <c r="RPJ154" s="17"/>
      <c r="RPK154" s="17"/>
      <c r="RPL154" s="17"/>
      <c r="RPM154" s="17"/>
      <c r="RPN154" s="17"/>
      <c r="RPO154" s="17"/>
      <c r="RPP154" s="17"/>
      <c r="RPQ154" s="17"/>
      <c r="RPR154" s="17"/>
      <c r="RPS154" s="17"/>
      <c r="RPT154" s="17"/>
      <c r="RPU154" s="17"/>
      <c r="RPV154" s="17"/>
      <c r="RPW154" s="17"/>
      <c r="RPX154" s="17"/>
      <c r="RPY154" s="17"/>
      <c r="RPZ154" s="17"/>
      <c r="RQA154" s="17"/>
      <c r="RQB154" s="17"/>
      <c r="RQC154" s="17"/>
      <c r="RQD154" s="17"/>
      <c r="RQE154" s="17"/>
      <c r="RQF154" s="17"/>
      <c r="RQG154" s="17"/>
      <c r="RQH154" s="17"/>
      <c r="RQI154" s="17"/>
      <c r="RQJ154" s="17"/>
      <c r="RQK154" s="17"/>
      <c r="RQL154" s="17"/>
      <c r="RQM154" s="17"/>
      <c r="RQN154" s="17"/>
      <c r="RQO154" s="17"/>
      <c r="RQP154" s="17"/>
      <c r="RQQ154" s="17"/>
      <c r="RQR154" s="17"/>
      <c r="RQS154" s="17"/>
      <c r="RQT154" s="17"/>
      <c r="RQU154" s="17"/>
      <c r="RQV154" s="17"/>
      <c r="RQW154" s="17"/>
      <c r="RQX154" s="17"/>
      <c r="RQY154" s="17"/>
      <c r="RQZ154" s="17"/>
      <c r="RRA154" s="17"/>
      <c r="RRB154" s="17"/>
      <c r="RRC154" s="17"/>
      <c r="RRD154" s="17"/>
      <c r="RRE154" s="17"/>
      <c r="RRF154" s="17"/>
      <c r="RRG154" s="17"/>
      <c r="RRH154" s="17"/>
      <c r="RRI154" s="17"/>
      <c r="RRJ154" s="17"/>
      <c r="RRK154" s="17"/>
      <c r="RRL154" s="17"/>
      <c r="RRM154" s="17"/>
      <c r="RRN154" s="17"/>
      <c r="RRO154" s="17"/>
      <c r="RRP154" s="17"/>
      <c r="RRQ154" s="17"/>
      <c r="RRR154" s="17"/>
      <c r="RRS154" s="17"/>
      <c r="RRT154" s="17"/>
      <c r="RRU154" s="17"/>
      <c r="RRV154" s="17"/>
      <c r="RRW154" s="17"/>
      <c r="RRX154" s="17"/>
      <c r="RRY154" s="17"/>
      <c r="RRZ154" s="17"/>
      <c r="RSA154" s="17"/>
      <c r="RSB154" s="17"/>
      <c r="RSC154" s="17"/>
      <c r="RSD154" s="17"/>
      <c r="RSE154" s="17"/>
      <c r="RSF154" s="17"/>
      <c r="RSG154" s="17"/>
      <c r="RSH154" s="17"/>
      <c r="RSI154" s="17"/>
      <c r="RSJ154" s="17"/>
      <c r="RSK154" s="17"/>
      <c r="RSL154" s="17"/>
      <c r="RSM154" s="17"/>
      <c r="RSN154" s="17"/>
      <c r="RSO154" s="17"/>
      <c r="RSP154" s="17"/>
      <c r="RSQ154" s="17"/>
      <c r="RSR154" s="17"/>
      <c r="RSS154" s="17"/>
      <c r="RST154" s="17"/>
      <c r="RSU154" s="17"/>
      <c r="RSV154" s="17"/>
      <c r="RSW154" s="17"/>
      <c r="RSX154" s="17"/>
      <c r="RSY154" s="17"/>
      <c r="RSZ154" s="17"/>
      <c r="RTA154" s="17"/>
      <c r="RTB154" s="17"/>
      <c r="RTC154" s="17"/>
      <c r="RTD154" s="17"/>
      <c r="RTE154" s="17"/>
      <c r="RTF154" s="17"/>
      <c r="RTG154" s="17"/>
      <c r="RTH154" s="17"/>
      <c r="RTI154" s="17"/>
      <c r="RTJ154" s="17"/>
      <c r="RTK154" s="17"/>
      <c r="RTL154" s="17"/>
      <c r="RTM154" s="17"/>
      <c r="RTN154" s="17"/>
      <c r="RTO154" s="17"/>
      <c r="RTP154" s="17"/>
      <c r="RTQ154" s="17"/>
      <c r="RTR154" s="17"/>
      <c r="RTS154" s="17"/>
      <c r="RTT154" s="17"/>
      <c r="RTU154" s="17"/>
      <c r="RTV154" s="17"/>
      <c r="RTW154" s="17"/>
      <c r="RTX154" s="17"/>
      <c r="RTY154" s="17"/>
      <c r="RTZ154" s="17"/>
      <c r="RUA154" s="17"/>
      <c r="RUB154" s="17"/>
      <c r="RUC154" s="17"/>
      <c r="RUD154" s="17"/>
      <c r="RUE154" s="17"/>
      <c r="RUF154" s="17"/>
      <c r="RUG154" s="17"/>
      <c r="RUH154" s="17"/>
      <c r="RUI154" s="17"/>
      <c r="RUJ154" s="17"/>
      <c r="RUK154" s="17"/>
      <c r="RUL154" s="17"/>
      <c r="RUM154" s="17"/>
      <c r="RUN154" s="17"/>
      <c r="RUO154" s="17"/>
      <c r="RUP154" s="17"/>
      <c r="RUQ154" s="17"/>
      <c r="RUR154" s="17"/>
      <c r="RUS154" s="17"/>
      <c r="RUT154" s="17"/>
      <c r="RUU154" s="17"/>
      <c r="RUV154" s="17"/>
      <c r="RUW154" s="17"/>
      <c r="RUX154" s="17"/>
      <c r="RUY154" s="17"/>
      <c r="RUZ154" s="17"/>
      <c r="RVA154" s="17"/>
      <c r="RVB154" s="17"/>
      <c r="RVC154" s="17"/>
      <c r="RVD154" s="17"/>
      <c r="RVE154" s="17"/>
      <c r="RVF154" s="17"/>
      <c r="RVG154" s="17"/>
      <c r="RVH154" s="17"/>
      <c r="RVI154" s="17"/>
      <c r="RVJ154" s="17"/>
      <c r="RVK154" s="17"/>
      <c r="RVL154" s="17"/>
      <c r="RVM154" s="17"/>
      <c r="RVN154" s="17"/>
      <c r="RVO154" s="17"/>
      <c r="RVP154" s="17"/>
      <c r="RVQ154" s="17"/>
      <c r="RVR154" s="17"/>
      <c r="RVS154" s="17"/>
      <c r="RVT154" s="17"/>
      <c r="RVU154" s="17"/>
      <c r="RVV154" s="17"/>
      <c r="RVW154" s="17"/>
      <c r="RVX154" s="17"/>
      <c r="RVY154" s="17"/>
      <c r="RVZ154" s="17"/>
      <c r="RWA154" s="17"/>
      <c r="RWB154" s="17"/>
      <c r="RWC154" s="17"/>
      <c r="RWD154" s="17"/>
      <c r="RWE154" s="17"/>
      <c r="RWF154" s="17"/>
      <c r="RWG154" s="17"/>
      <c r="RWH154" s="17"/>
      <c r="RWI154" s="17"/>
      <c r="RWJ154" s="17"/>
      <c r="RWK154" s="17"/>
      <c r="RWL154" s="17"/>
      <c r="RWM154" s="17"/>
      <c r="RWN154" s="17"/>
      <c r="RWO154" s="17"/>
      <c r="RWP154" s="17"/>
      <c r="RWQ154" s="17"/>
      <c r="RWR154" s="17"/>
      <c r="RWS154" s="17"/>
      <c r="RWT154" s="17"/>
      <c r="RWU154" s="17"/>
      <c r="RWV154" s="17"/>
      <c r="RWW154" s="17"/>
      <c r="RWX154" s="17"/>
      <c r="RWY154" s="17"/>
      <c r="RWZ154" s="17"/>
      <c r="RXA154" s="17"/>
      <c r="RXB154" s="17"/>
      <c r="RXC154" s="17"/>
      <c r="RXD154" s="17"/>
      <c r="RXE154" s="17"/>
      <c r="RXF154" s="17"/>
      <c r="RXG154" s="17"/>
      <c r="RXH154" s="17"/>
      <c r="RXI154" s="17"/>
      <c r="RXJ154" s="17"/>
      <c r="RXK154" s="17"/>
      <c r="RXL154" s="17"/>
      <c r="RXM154" s="17"/>
      <c r="RXN154" s="17"/>
      <c r="RXO154" s="17"/>
      <c r="RXP154" s="17"/>
      <c r="RXQ154" s="17"/>
      <c r="RXR154" s="17"/>
      <c r="RXS154" s="17"/>
      <c r="RXT154" s="17"/>
      <c r="RXU154" s="17"/>
      <c r="RXV154" s="17"/>
      <c r="RXW154" s="17"/>
      <c r="RXX154" s="17"/>
      <c r="RXY154" s="17"/>
      <c r="RXZ154" s="17"/>
      <c r="RYA154" s="17"/>
      <c r="RYB154" s="17"/>
      <c r="RYC154" s="17"/>
      <c r="RYD154" s="17"/>
      <c r="RYE154" s="17"/>
      <c r="RYF154" s="17"/>
      <c r="RYG154" s="17"/>
      <c r="RYH154" s="17"/>
      <c r="RYI154" s="17"/>
      <c r="RYJ154" s="17"/>
      <c r="RYK154" s="17"/>
      <c r="RYL154" s="17"/>
      <c r="RYM154" s="17"/>
      <c r="RYN154" s="17"/>
      <c r="RYO154" s="17"/>
      <c r="RYP154" s="17"/>
      <c r="RYQ154" s="17"/>
      <c r="RYR154" s="17"/>
      <c r="RYS154" s="17"/>
      <c r="RYT154" s="17"/>
      <c r="RYU154" s="17"/>
      <c r="RYV154" s="17"/>
      <c r="RYW154" s="17"/>
      <c r="RYX154" s="17"/>
      <c r="RYY154" s="17"/>
      <c r="RYZ154" s="17"/>
      <c r="RZA154" s="17"/>
      <c r="RZB154" s="17"/>
      <c r="RZC154" s="17"/>
      <c r="RZD154" s="17"/>
      <c r="RZE154" s="17"/>
      <c r="RZF154" s="17"/>
      <c r="RZG154" s="17"/>
      <c r="RZH154" s="17"/>
      <c r="RZI154" s="17"/>
      <c r="RZJ154" s="17"/>
      <c r="RZK154" s="17"/>
      <c r="RZL154" s="17"/>
      <c r="RZM154" s="17"/>
      <c r="RZN154" s="17"/>
      <c r="RZO154" s="17"/>
      <c r="RZP154" s="17"/>
      <c r="RZQ154" s="17"/>
      <c r="RZR154" s="17"/>
      <c r="RZS154" s="17"/>
      <c r="RZT154" s="17"/>
      <c r="RZU154" s="17"/>
      <c r="RZV154" s="17"/>
      <c r="RZW154" s="17"/>
      <c r="RZX154" s="17"/>
      <c r="RZY154" s="17"/>
      <c r="RZZ154" s="17"/>
      <c r="SAA154" s="17"/>
      <c r="SAB154" s="17"/>
      <c r="SAC154" s="17"/>
      <c r="SAD154" s="17"/>
      <c r="SAE154" s="17"/>
      <c r="SAF154" s="17"/>
      <c r="SAG154" s="17"/>
      <c r="SAH154" s="17"/>
      <c r="SAI154" s="17"/>
      <c r="SAJ154" s="17"/>
      <c r="SAK154" s="17"/>
      <c r="SAL154" s="17"/>
      <c r="SAM154" s="17"/>
      <c r="SAN154" s="17"/>
      <c r="SAO154" s="17"/>
      <c r="SAP154" s="17"/>
      <c r="SAQ154" s="17"/>
      <c r="SAR154" s="17"/>
      <c r="SAS154" s="17"/>
      <c r="SAT154" s="17"/>
      <c r="SAU154" s="17"/>
      <c r="SAV154" s="17"/>
      <c r="SAW154" s="17"/>
      <c r="SAX154" s="17"/>
      <c r="SAY154" s="17"/>
      <c r="SAZ154" s="17"/>
      <c r="SBA154" s="17"/>
      <c r="SBB154" s="17"/>
      <c r="SBC154" s="17"/>
      <c r="SBD154" s="17"/>
      <c r="SBE154" s="17"/>
      <c r="SBF154" s="17"/>
      <c r="SBG154" s="17"/>
      <c r="SBH154" s="17"/>
      <c r="SBI154" s="17"/>
      <c r="SBJ154" s="17"/>
      <c r="SBK154" s="17"/>
      <c r="SBL154" s="17"/>
      <c r="SBM154" s="17"/>
      <c r="SBN154" s="17"/>
      <c r="SBO154" s="17"/>
      <c r="SBP154" s="17"/>
      <c r="SBQ154" s="17"/>
      <c r="SBR154" s="17"/>
      <c r="SBS154" s="17"/>
      <c r="SBT154" s="17"/>
      <c r="SBU154" s="17"/>
      <c r="SBV154" s="17"/>
      <c r="SBW154" s="17"/>
      <c r="SBX154" s="17"/>
      <c r="SBY154" s="17"/>
      <c r="SBZ154" s="17"/>
      <c r="SCA154" s="17"/>
      <c r="SCB154" s="17"/>
      <c r="SCC154" s="17"/>
      <c r="SCD154" s="17"/>
      <c r="SCE154" s="17"/>
      <c r="SCF154" s="17"/>
      <c r="SCG154" s="17"/>
      <c r="SCH154" s="17"/>
      <c r="SCI154" s="17"/>
      <c r="SCJ154" s="17"/>
      <c r="SCK154" s="17"/>
      <c r="SCL154" s="17"/>
      <c r="SCM154" s="17"/>
      <c r="SCN154" s="17"/>
      <c r="SCO154" s="17"/>
      <c r="SCP154" s="17"/>
      <c r="SCQ154" s="17"/>
      <c r="SCR154" s="17"/>
      <c r="SCS154" s="17"/>
      <c r="SCT154" s="17"/>
      <c r="SCU154" s="17"/>
      <c r="SCV154" s="17"/>
      <c r="SCW154" s="17"/>
      <c r="SCX154" s="17"/>
      <c r="SCY154" s="17"/>
      <c r="SCZ154" s="17"/>
      <c r="SDA154" s="17"/>
      <c r="SDB154" s="17"/>
      <c r="SDC154" s="17"/>
      <c r="SDD154" s="17"/>
      <c r="SDE154" s="17"/>
      <c r="SDF154" s="17"/>
      <c r="SDG154" s="17"/>
      <c r="SDH154" s="17"/>
      <c r="SDI154" s="17"/>
      <c r="SDJ154" s="17"/>
      <c r="SDK154" s="17"/>
      <c r="SDL154" s="17"/>
      <c r="SDM154" s="17"/>
      <c r="SDN154" s="17"/>
      <c r="SDO154" s="17"/>
      <c r="SDP154" s="17"/>
      <c r="SDQ154" s="17"/>
      <c r="SDR154" s="17"/>
      <c r="SDS154" s="17"/>
      <c r="SDT154" s="17"/>
      <c r="SDU154" s="17"/>
      <c r="SDV154" s="17"/>
      <c r="SDW154" s="17"/>
      <c r="SDX154" s="17"/>
      <c r="SDY154" s="17"/>
      <c r="SDZ154" s="17"/>
      <c r="SEA154" s="17"/>
      <c r="SEB154" s="17"/>
      <c r="SEC154" s="17"/>
      <c r="SED154" s="17"/>
      <c r="SEE154" s="17"/>
      <c r="SEF154" s="17"/>
      <c r="SEG154" s="17"/>
      <c r="SEH154" s="17"/>
      <c r="SEI154" s="17"/>
      <c r="SEJ154" s="17"/>
      <c r="SEK154" s="17"/>
      <c r="SEL154" s="17"/>
      <c r="SEM154" s="17"/>
      <c r="SEN154" s="17"/>
      <c r="SEO154" s="17"/>
      <c r="SEP154" s="17"/>
      <c r="SEQ154" s="17"/>
      <c r="SER154" s="17"/>
      <c r="SES154" s="17"/>
      <c r="SET154" s="17"/>
      <c r="SEU154" s="17"/>
      <c r="SEV154" s="17"/>
      <c r="SEW154" s="17"/>
      <c r="SEX154" s="17"/>
      <c r="SEY154" s="17"/>
      <c r="SEZ154" s="17"/>
      <c r="SFA154" s="17"/>
      <c r="SFB154" s="17"/>
      <c r="SFC154" s="17"/>
      <c r="SFD154" s="17"/>
      <c r="SFE154" s="17"/>
      <c r="SFF154" s="17"/>
      <c r="SFG154" s="17"/>
      <c r="SFH154" s="17"/>
      <c r="SFI154" s="17"/>
      <c r="SFJ154" s="17"/>
      <c r="SFK154" s="17"/>
      <c r="SFL154" s="17"/>
      <c r="SFM154" s="17"/>
      <c r="SFN154" s="17"/>
      <c r="SFO154" s="17"/>
      <c r="SFP154" s="17"/>
      <c r="SFQ154" s="17"/>
      <c r="SFR154" s="17"/>
      <c r="SFS154" s="17"/>
      <c r="SFT154" s="17"/>
      <c r="SFU154" s="17"/>
      <c r="SFV154" s="17"/>
      <c r="SFW154" s="17"/>
      <c r="SFX154" s="17"/>
      <c r="SFY154" s="17"/>
      <c r="SFZ154" s="17"/>
      <c r="SGA154" s="17"/>
      <c r="SGB154" s="17"/>
      <c r="SGC154" s="17"/>
      <c r="SGD154" s="17"/>
      <c r="SGE154" s="17"/>
      <c r="SGF154" s="17"/>
      <c r="SGG154" s="17"/>
      <c r="SGH154" s="17"/>
      <c r="SGI154" s="17"/>
      <c r="SGJ154" s="17"/>
      <c r="SGK154" s="17"/>
      <c r="SGL154" s="17"/>
      <c r="SGM154" s="17"/>
      <c r="SGN154" s="17"/>
      <c r="SGO154" s="17"/>
      <c r="SGP154" s="17"/>
      <c r="SGQ154" s="17"/>
      <c r="SGR154" s="17"/>
      <c r="SGS154" s="17"/>
      <c r="SGT154" s="17"/>
      <c r="SGU154" s="17"/>
      <c r="SGV154" s="17"/>
      <c r="SGW154" s="17"/>
      <c r="SGX154" s="17"/>
      <c r="SGY154" s="17"/>
      <c r="SGZ154" s="17"/>
      <c r="SHA154" s="17"/>
      <c r="SHB154" s="17"/>
      <c r="SHC154" s="17"/>
      <c r="SHD154" s="17"/>
      <c r="SHE154" s="17"/>
      <c r="SHF154" s="17"/>
      <c r="SHG154" s="17"/>
      <c r="SHH154" s="17"/>
      <c r="SHI154" s="17"/>
      <c r="SHJ154" s="17"/>
      <c r="SHK154" s="17"/>
      <c r="SHL154" s="17"/>
      <c r="SHM154" s="17"/>
      <c r="SHN154" s="17"/>
      <c r="SHO154" s="17"/>
      <c r="SHP154" s="17"/>
      <c r="SHQ154" s="17"/>
      <c r="SHR154" s="17"/>
      <c r="SHS154" s="17"/>
      <c r="SHT154" s="17"/>
      <c r="SHU154" s="17"/>
      <c r="SHV154" s="17"/>
      <c r="SHW154" s="17"/>
      <c r="SHX154" s="17"/>
      <c r="SHY154" s="17"/>
      <c r="SHZ154" s="17"/>
      <c r="SIA154" s="17"/>
      <c r="SIB154" s="17"/>
      <c r="SIC154" s="17"/>
      <c r="SID154" s="17"/>
      <c r="SIE154" s="17"/>
      <c r="SIF154" s="17"/>
      <c r="SIG154" s="17"/>
      <c r="SIH154" s="17"/>
      <c r="SII154" s="17"/>
      <c r="SIJ154" s="17"/>
      <c r="SIK154" s="17"/>
      <c r="SIL154" s="17"/>
      <c r="SIM154" s="17"/>
      <c r="SIN154" s="17"/>
      <c r="SIO154" s="17"/>
      <c r="SIP154" s="17"/>
      <c r="SIQ154" s="17"/>
      <c r="SIR154" s="17"/>
      <c r="SIS154" s="17"/>
      <c r="SIT154" s="17"/>
      <c r="SIU154" s="17"/>
      <c r="SIV154" s="17"/>
      <c r="SIW154" s="17"/>
      <c r="SIX154" s="17"/>
      <c r="SIY154" s="17"/>
      <c r="SIZ154" s="17"/>
      <c r="SJA154" s="17"/>
      <c r="SJB154" s="17"/>
      <c r="SJC154" s="17"/>
      <c r="SJD154" s="17"/>
      <c r="SJE154" s="17"/>
      <c r="SJF154" s="17"/>
      <c r="SJG154" s="17"/>
      <c r="SJH154" s="17"/>
      <c r="SJI154" s="17"/>
      <c r="SJJ154" s="17"/>
      <c r="SJK154" s="17"/>
      <c r="SJL154" s="17"/>
      <c r="SJM154" s="17"/>
      <c r="SJN154" s="17"/>
      <c r="SJO154" s="17"/>
      <c r="SJP154" s="17"/>
      <c r="SJQ154" s="17"/>
      <c r="SJR154" s="17"/>
      <c r="SJS154" s="17"/>
      <c r="SJT154" s="17"/>
      <c r="SJU154" s="17"/>
      <c r="SJV154" s="17"/>
      <c r="SJW154" s="17"/>
      <c r="SJX154" s="17"/>
      <c r="SJY154" s="17"/>
      <c r="SJZ154" s="17"/>
      <c r="SKA154" s="17"/>
      <c r="SKB154" s="17"/>
      <c r="SKC154" s="17"/>
      <c r="SKD154" s="17"/>
      <c r="SKE154" s="17"/>
      <c r="SKF154" s="17"/>
      <c r="SKG154" s="17"/>
      <c r="SKH154" s="17"/>
      <c r="SKI154" s="17"/>
      <c r="SKJ154" s="17"/>
      <c r="SKK154" s="17"/>
      <c r="SKL154" s="17"/>
      <c r="SKM154" s="17"/>
      <c r="SKN154" s="17"/>
      <c r="SKO154" s="17"/>
      <c r="SKP154" s="17"/>
      <c r="SKQ154" s="17"/>
      <c r="SKR154" s="17"/>
      <c r="SKS154" s="17"/>
      <c r="SKT154" s="17"/>
      <c r="SKU154" s="17"/>
      <c r="SKV154" s="17"/>
      <c r="SKW154" s="17"/>
      <c r="SKX154" s="17"/>
      <c r="SKY154" s="17"/>
      <c r="SKZ154" s="17"/>
      <c r="SLA154" s="17"/>
      <c r="SLB154" s="17"/>
      <c r="SLC154" s="17"/>
      <c r="SLD154" s="17"/>
      <c r="SLE154" s="17"/>
      <c r="SLF154" s="17"/>
      <c r="SLG154" s="17"/>
      <c r="SLH154" s="17"/>
      <c r="SLI154" s="17"/>
      <c r="SLJ154" s="17"/>
      <c r="SLK154" s="17"/>
      <c r="SLL154" s="17"/>
      <c r="SLM154" s="17"/>
      <c r="SLN154" s="17"/>
      <c r="SLO154" s="17"/>
      <c r="SLP154" s="17"/>
      <c r="SLQ154" s="17"/>
      <c r="SLR154" s="17"/>
      <c r="SLS154" s="17"/>
      <c r="SLT154" s="17"/>
      <c r="SLU154" s="17"/>
      <c r="SLV154" s="17"/>
      <c r="SLW154" s="17"/>
      <c r="SLX154" s="17"/>
      <c r="SLY154" s="17"/>
      <c r="SLZ154" s="17"/>
      <c r="SMA154" s="17"/>
      <c r="SMB154" s="17"/>
      <c r="SMC154" s="17"/>
      <c r="SMD154" s="17"/>
      <c r="SME154" s="17"/>
      <c r="SMF154" s="17"/>
      <c r="SMG154" s="17"/>
      <c r="SMH154" s="17"/>
      <c r="SMI154" s="17"/>
      <c r="SMJ154" s="17"/>
      <c r="SMK154" s="17"/>
      <c r="SML154" s="17"/>
      <c r="SMM154" s="17"/>
      <c r="SMN154" s="17"/>
      <c r="SMO154" s="17"/>
      <c r="SMP154" s="17"/>
      <c r="SMQ154" s="17"/>
      <c r="SMR154" s="17"/>
      <c r="SMS154" s="17"/>
      <c r="SMT154" s="17"/>
      <c r="SMU154" s="17"/>
      <c r="SMV154" s="17"/>
      <c r="SMW154" s="17"/>
      <c r="SMX154" s="17"/>
      <c r="SMY154" s="17"/>
      <c r="SMZ154" s="17"/>
      <c r="SNA154" s="17"/>
      <c r="SNB154" s="17"/>
      <c r="SNC154" s="17"/>
      <c r="SND154" s="17"/>
      <c r="SNE154" s="17"/>
      <c r="SNF154" s="17"/>
      <c r="SNG154" s="17"/>
      <c r="SNH154" s="17"/>
      <c r="SNI154" s="17"/>
      <c r="SNJ154" s="17"/>
      <c r="SNK154" s="17"/>
      <c r="SNL154" s="17"/>
      <c r="SNM154" s="17"/>
      <c r="SNN154" s="17"/>
      <c r="SNO154" s="17"/>
      <c r="SNP154" s="17"/>
      <c r="SNQ154" s="17"/>
      <c r="SNR154" s="17"/>
      <c r="SNS154" s="17"/>
      <c r="SNT154" s="17"/>
      <c r="SNU154" s="17"/>
      <c r="SNV154" s="17"/>
      <c r="SNW154" s="17"/>
      <c r="SNX154" s="17"/>
      <c r="SNY154" s="17"/>
      <c r="SNZ154" s="17"/>
      <c r="SOA154" s="17"/>
      <c r="SOB154" s="17"/>
      <c r="SOC154" s="17"/>
      <c r="SOD154" s="17"/>
      <c r="SOE154" s="17"/>
      <c r="SOF154" s="17"/>
      <c r="SOG154" s="17"/>
      <c r="SOH154" s="17"/>
      <c r="SOI154" s="17"/>
      <c r="SOJ154" s="17"/>
      <c r="SOK154" s="17"/>
      <c r="SOL154" s="17"/>
      <c r="SOM154" s="17"/>
      <c r="SON154" s="17"/>
      <c r="SOO154" s="17"/>
      <c r="SOP154" s="17"/>
      <c r="SOQ154" s="17"/>
      <c r="SOR154" s="17"/>
      <c r="SOS154" s="17"/>
      <c r="SOT154" s="17"/>
      <c r="SOU154" s="17"/>
      <c r="SOV154" s="17"/>
      <c r="SOW154" s="17"/>
      <c r="SOX154" s="17"/>
      <c r="SOY154" s="17"/>
      <c r="SOZ154" s="17"/>
      <c r="SPA154" s="17"/>
      <c r="SPB154" s="17"/>
      <c r="SPC154" s="17"/>
      <c r="SPD154" s="17"/>
      <c r="SPE154" s="17"/>
      <c r="SPF154" s="17"/>
      <c r="SPG154" s="17"/>
      <c r="SPH154" s="17"/>
      <c r="SPI154" s="17"/>
      <c r="SPJ154" s="17"/>
      <c r="SPK154" s="17"/>
      <c r="SPL154" s="17"/>
      <c r="SPM154" s="17"/>
      <c r="SPN154" s="17"/>
      <c r="SPO154" s="17"/>
      <c r="SPP154" s="17"/>
      <c r="SPQ154" s="17"/>
      <c r="SPR154" s="17"/>
      <c r="SPS154" s="17"/>
      <c r="SPT154" s="17"/>
      <c r="SPU154" s="17"/>
      <c r="SPV154" s="17"/>
      <c r="SPW154" s="17"/>
      <c r="SPX154" s="17"/>
      <c r="SPY154" s="17"/>
      <c r="SPZ154" s="17"/>
      <c r="SQA154" s="17"/>
      <c r="SQB154" s="17"/>
      <c r="SQC154" s="17"/>
      <c r="SQD154" s="17"/>
      <c r="SQE154" s="17"/>
      <c r="SQF154" s="17"/>
      <c r="SQG154" s="17"/>
      <c r="SQH154" s="17"/>
      <c r="SQI154" s="17"/>
      <c r="SQJ154" s="17"/>
      <c r="SQK154" s="17"/>
      <c r="SQL154" s="17"/>
      <c r="SQM154" s="17"/>
      <c r="SQN154" s="17"/>
      <c r="SQO154" s="17"/>
      <c r="SQP154" s="17"/>
      <c r="SQQ154" s="17"/>
      <c r="SQR154" s="17"/>
      <c r="SQS154" s="17"/>
      <c r="SQT154" s="17"/>
      <c r="SQU154" s="17"/>
      <c r="SQV154" s="17"/>
      <c r="SQW154" s="17"/>
      <c r="SQX154" s="17"/>
      <c r="SQY154" s="17"/>
      <c r="SQZ154" s="17"/>
      <c r="SRA154" s="17"/>
      <c r="SRB154" s="17"/>
      <c r="SRC154" s="17"/>
      <c r="SRD154" s="17"/>
      <c r="SRE154" s="17"/>
      <c r="SRF154" s="17"/>
      <c r="SRG154" s="17"/>
      <c r="SRH154" s="17"/>
      <c r="SRI154" s="17"/>
      <c r="SRJ154" s="17"/>
      <c r="SRK154" s="17"/>
      <c r="SRL154" s="17"/>
      <c r="SRM154" s="17"/>
      <c r="SRN154" s="17"/>
      <c r="SRO154" s="17"/>
      <c r="SRP154" s="17"/>
      <c r="SRQ154" s="17"/>
      <c r="SRR154" s="17"/>
      <c r="SRS154" s="17"/>
      <c r="SRT154" s="17"/>
      <c r="SRU154" s="17"/>
      <c r="SRV154" s="17"/>
      <c r="SRW154" s="17"/>
      <c r="SRX154" s="17"/>
      <c r="SRY154" s="17"/>
      <c r="SRZ154" s="17"/>
      <c r="SSA154" s="17"/>
      <c r="SSB154" s="17"/>
      <c r="SSC154" s="17"/>
      <c r="SSD154" s="17"/>
      <c r="SSE154" s="17"/>
      <c r="SSF154" s="17"/>
      <c r="SSG154" s="17"/>
      <c r="SSH154" s="17"/>
      <c r="SSI154" s="17"/>
      <c r="SSJ154" s="17"/>
      <c r="SSK154" s="17"/>
      <c r="SSL154" s="17"/>
      <c r="SSM154" s="17"/>
      <c r="SSN154" s="17"/>
      <c r="SSO154" s="17"/>
      <c r="SSP154" s="17"/>
      <c r="SSQ154" s="17"/>
      <c r="SSR154" s="17"/>
      <c r="SSS154" s="17"/>
      <c r="SST154" s="17"/>
      <c r="SSU154" s="17"/>
      <c r="SSV154" s="17"/>
      <c r="SSW154" s="17"/>
      <c r="SSX154" s="17"/>
      <c r="SSY154" s="17"/>
      <c r="SSZ154" s="17"/>
      <c r="STA154" s="17"/>
      <c r="STB154" s="17"/>
      <c r="STC154" s="17"/>
      <c r="STD154" s="17"/>
      <c r="STE154" s="17"/>
      <c r="STF154" s="17"/>
      <c r="STG154" s="17"/>
      <c r="STH154" s="17"/>
      <c r="STI154" s="17"/>
      <c r="STJ154" s="17"/>
      <c r="STK154" s="17"/>
      <c r="STL154" s="17"/>
      <c r="STM154" s="17"/>
      <c r="STN154" s="17"/>
      <c r="STO154" s="17"/>
      <c r="STP154" s="17"/>
      <c r="STQ154" s="17"/>
      <c r="STR154" s="17"/>
      <c r="STS154" s="17"/>
      <c r="STT154" s="17"/>
      <c r="STU154" s="17"/>
      <c r="STV154" s="17"/>
      <c r="STW154" s="17"/>
      <c r="STX154" s="17"/>
      <c r="STY154" s="17"/>
      <c r="STZ154" s="17"/>
      <c r="SUA154" s="17"/>
      <c r="SUB154" s="17"/>
      <c r="SUC154" s="17"/>
      <c r="SUD154" s="17"/>
      <c r="SUE154" s="17"/>
      <c r="SUF154" s="17"/>
      <c r="SUG154" s="17"/>
      <c r="SUH154" s="17"/>
      <c r="SUI154" s="17"/>
      <c r="SUJ154" s="17"/>
      <c r="SUK154" s="17"/>
      <c r="SUL154" s="17"/>
      <c r="SUM154" s="17"/>
      <c r="SUN154" s="17"/>
      <c r="SUO154" s="17"/>
      <c r="SUP154" s="17"/>
      <c r="SUQ154" s="17"/>
      <c r="SUR154" s="17"/>
      <c r="SUS154" s="17"/>
      <c r="SUT154" s="17"/>
      <c r="SUU154" s="17"/>
      <c r="SUV154" s="17"/>
      <c r="SUW154" s="17"/>
      <c r="SUX154" s="17"/>
      <c r="SUY154" s="17"/>
      <c r="SUZ154" s="17"/>
      <c r="SVA154" s="17"/>
      <c r="SVB154" s="17"/>
      <c r="SVC154" s="17"/>
      <c r="SVD154" s="17"/>
      <c r="SVE154" s="17"/>
      <c r="SVF154" s="17"/>
      <c r="SVG154" s="17"/>
      <c r="SVH154" s="17"/>
      <c r="SVI154" s="17"/>
      <c r="SVJ154" s="17"/>
      <c r="SVK154" s="17"/>
      <c r="SVL154" s="17"/>
      <c r="SVM154" s="17"/>
      <c r="SVN154" s="17"/>
      <c r="SVO154" s="17"/>
      <c r="SVP154" s="17"/>
      <c r="SVQ154" s="17"/>
      <c r="SVR154" s="17"/>
      <c r="SVS154" s="17"/>
      <c r="SVT154" s="17"/>
      <c r="SVU154" s="17"/>
      <c r="SVV154" s="17"/>
      <c r="SVW154" s="17"/>
      <c r="SVX154" s="17"/>
      <c r="SVY154" s="17"/>
      <c r="SVZ154" s="17"/>
      <c r="SWA154" s="17"/>
      <c r="SWB154" s="17"/>
      <c r="SWC154" s="17"/>
      <c r="SWD154" s="17"/>
      <c r="SWE154" s="17"/>
      <c r="SWF154" s="17"/>
      <c r="SWG154" s="17"/>
      <c r="SWH154" s="17"/>
      <c r="SWI154" s="17"/>
      <c r="SWJ154" s="17"/>
      <c r="SWK154" s="17"/>
      <c r="SWL154" s="17"/>
      <c r="SWM154" s="17"/>
      <c r="SWN154" s="17"/>
      <c r="SWO154" s="17"/>
      <c r="SWP154" s="17"/>
      <c r="SWQ154" s="17"/>
      <c r="SWR154" s="17"/>
      <c r="SWS154" s="17"/>
      <c r="SWT154" s="17"/>
      <c r="SWU154" s="17"/>
      <c r="SWV154" s="17"/>
      <c r="SWW154" s="17"/>
      <c r="SWX154" s="17"/>
      <c r="SWY154" s="17"/>
      <c r="SWZ154" s="17"/>
      <c r="SXA154" s="17"/>
      <c r="SXB154" s="17"/>
      <c r="SXC154" s="17"/>
      <c r="SXD154" s="17"/>
      <c r="SXE154" s="17"/>
      <c r="SXF154" s="17"/>
      <c r="SXG154" s="17"/>
      <c r="SXH154" s="17"/>
      <c r="SXI154" s="17"/>
      <c r="SXJ154" s="17"/>
      <c r="SXK154" s="17"/>
      <c r="SXL154" s="17"/>
      <c r="SXM154" s="17"/>
      <c r="SXN154" s="17"/>
      <c r="SXO154" s="17"/>
      <c r="SXP154" s="17"/>
      <c r="SXQ154" s="17"/>
      <c r="SXR154" s="17"/>
      <c r="SXS154" s="17"/>
      <c r="SXT154" s="17"/>
      <c r="SXU154" s="17"/>
      <c r="SXV154" s="17"/>
      <c r="SXW154" s="17"/>
      <c r="SXX154" s="17"/>
      <c r="SXY154" s="17"/>
      <c r="SXZ154" s="17"/>
      <c r="SYA154" s="17"/>
      <c r="SYB154" s="17"/>
      <c r="SYC154" s="17"/>
      <c r="SYD154" s="17"/>
      <c r="SYE154" s="17"/>
      <c r="SYF154" s="17"/>
      <c r="SYG154" s="17"/>
      <c r="SYH154" s="17"/>
      <c r="SYI154" s="17"/>
      <c r="SYJ154" s="17"/>
      <c r="SYK154" s="17"/>
      <c r="SYL154" s="17"/>
      <c r="SYM154" s="17"/>
      <c r="SYN154" s="17"/>
      <c r="SYO154" s="17"/>
      <c r="SYP154" s="17"/>
      <c r="SYQ154" s="17"/>
      <c r="SYR154" s="17"/>
      <c r="SYS154" s="17"/>
      <c r="SYT154" s="17"/>
      <c r="SYU154" s="17"/>
      <c r="SYV154" s="17"/>
      <c r="SYW154" s="17"/>
      <c r="SYX154" s="17"/>
      <c r="SYY154" s="17"/>
      <c r="SYZ154" s="17"/>
      <c r="SZA154" s="17"/>
      <c r="SZB154" s="17"/>
      <c r="SZC154" s="17"/>
      <c r="SZD154" s="17"/>
      <c r="SZE154" s="17"/>
      <c r="SZF154" s="17"/>
      <c r="SZG154" s="17"/>
      <c r="SZH154" s="17"/>
      <c r="SZI154" s="17"/>
      <c r="SZJ154" s="17"/>
      <c r="SZK154" s="17"/>
      <c r="SZL154" s="17"/>
      <c r="SZM154" s="17"/>
      <c r="SZN154" s="17"/>
      <c r="SZO154" s="17"/>
      <c r="SZP154" s="17"/>
      <c r="SZQ154" s="17"/>
      <c r="SZR154" s="17"/>
      <c r="SZS154" s="17"/>
      <c r="SZT154" s="17"/>
      <c r="SZU154" s="17"/>
      <c r="SZV154" s="17"/>
      <c r="SZW154" s="17"/>
      <c r="SZX154" s="17"/>
      <c r="SZY154" s="17"/>
      <c r="SZZ154" s="17"/>
      <c r="TAA154" s="17"/>
      <c r="TAB154" s="17"/>
      <c r="TAC154" s="17"/>
      <c r="TAD154" s="17"/>
      <c r="TAE154" s="17"/>
      <c r="TAF154" s="17"/>
      <c r="TAG154" s="17"/>
      <c r="TAH154" s="17"/>
      <c r="TAI154" s="17"/>
      <c r="TAJ154" s="17"/>
      <c r="TAK154" s="17"/>
      <c r="TAL154" s="17"/>
      <c r="TAM154" s="17"/>
      <c r="TAN154" s="17"/>
      <c r="TAO154" s="17"/>
      <c r="TAP154" s="17"/>
      <c r="TAQ154" s="17"/>
      <c r="TAR154" s="17"/>
      <c r="TAS154" s="17"/>
      <c r="TAT154" s="17"/>
      <c r="TAU154" s="17"/>
      <c r="TAV154" s="17"/>
      <c r="TAW154" s="17"/>
      <c r="TAX154" s="17"/>
      <c r="TAY154" s="17"/>
      <c r="TAZ154" s="17"/>
      <c r="TBA154" s="17"/>
      <c r="TBB154" s="17"/>
      <c r="TBC154" s="17"/>
      <c r="TBD154" s="17"/>
      <c r="TBE154" s="17"/>
      <c r="TBF154" s="17"/>
      <c r="TBG154" s="17"/>
      <c r="TBH154" s="17"/>
      <c r="TBI154" s="17"/>
      <c r="TBJ154" s="17"/>
      <c r="TBK154" s="17"/>
      <c r="TBL154" s="17"/>
      <c r="TBM154" s="17"/>
      <c r="TBN154" s="17"/>
      <c r="TBO154" s="17"/>
      <c r="TBP154" s="17"/>
      <c r="TBQ154" s="17"/>
      <c r="TBR154" s="17"/>
      <c r="TBS154" s="17"/>
      <c r="TBT154" s="17"/>
      <c r="TBU154" s="17"/>
      <c r="TBV154" s="17"/>
      <c r="TBW154" s="17"/>
      <c r="TBX154" s="17"/>
      <c r="TBY154" s="17"/>
      <c r="TBZ154" s="17"/>
      <c r="TCA154" s="17"/>
      <c r="TCB154" s="17"/>
      <c r="TCC154" s="17"/>
      <c r="TCD154" s="17"/>
      <c r="TCE154" s="17"/>
      <c r="TCF154" s="17"/>
      <c r="TCG154" s="17"/>
      <c r="TCH154" s="17"/>
      <c r="TCI154" s="17"/>
      <c r="TCJ154" s="17"/>
      <c r="TCK154" s="17"/>
      <c r="TCL154" s="17"/>
      <c r="TCM154" s="17"/>
      <c r="TCN154" s="17"/>
      <c r="TCO154" s="17"/>
      <c r="TCP154" s="17"/>
      <c r="TCQ154" s="17"/>
      <c r="TCR154" s="17"/>
      <c r="TCS154" s="17"/>
      <c r="TCT154" s="17"/>
      <c r="TCU154" s="17"/>
      <c r="TCV154" s="17"/>
      <c r="TCW154" s="17"/>
      <c r="TCX154" s="17"/>
      <c r="TCY154" s="17"/>
      <c r="TCZ154" s="17"/>
      <c r="TDA154" s="17"/>
      <c r="TDB154" s="17"/>
      <c r="TDC154" s="17"/>
      <c r="TDD154" s="17"/>
      <c r="TDE154" s="17"/>
      <c r="TDF154" s="17"/>
      <c r="TDG154" s="17"/>
      <c r="TDH154" s="17"/>
      <c r="TDI154" s="17"/>
      <c r="TDJ154" s="17"/>
      <c r="TDK154" s="17"/>
      <c r="TDL154" s="17"/>
      <c r="TDM154" s="17"/>
      <c r="TDN154" s="17"/>
      <c r="TDO154" s="17"/>
      <c r="TDP154" s="17"/>
      <c r="TDQ154" s="17"/>
      <c r="TDR154" s="17"/>
      <c r="TDS154" s="17"/>
      <c r="TDT154" s="17"/>
      <c r="TDU154" s="17"/>
      <c r="TDV154" s="17"/>
      <c r="TDW154" s="17"/>
      <c r="TDX154" s="17"/>
      <c r="TDY154" s="17"/>
      <c r="TDZ154" s="17"/>
      <c r="TEA154" s="17"/>
      <c r="TEB154" s="17"/>
      <c r="TEC154" s="17"/>
      <c r="TED154" s="17"/>
      <c r="TEE154" s="17"/>
      <c r="TEF154" s="17"/>
      <c r="TEG154" s="17"/>
      <c r="TEH154" s="17"/>
      <c r="TEI154" s="17"/>
      <c r="TEJ154" s="17"/>
      <c r="TEK154" s="17"/>
      <c r="TEL154" s="17"/>
      <c r="TEM154" s="17"/>
      <c r="TEN154" s="17"/>
      <c r="TEO154" s="17"/>
      <c r="TEP154" s="17"/>
      <c r="TEQ154" s="17"/>
      <c r="TER154" s="17"/>
      <c r="TES154" s="17"/>
      <c r="TET154" s="17"/>
      <c r="TEU154" s="17"/>
      <c r="TEV154" s="17"/>
      <c r="TEW154" s="17"/>
      <c r="TEX154" s="17"/>
      <c r="TEY154" s="17"/>
      <c r="TEZ154" s="17"/>
      <c r="TFA154" s="17"/>
      <c r="TFB154" s="17"/>
      <c r="TFC154" s="17"/>
      <c r="TFD154" s="17"/>
      <c r="TFE154" s="17"/>
      <c r="TFF154" s="17"/>
      <c r="TFG154" s="17"/>
      <c r="TFH154" s="17"/>
      <c r="TFI154" s="17"/>
      <c r="TFJ154" s="17"/>
      <c r="TFK154" s="17"/>
      <c r="TFL154" s="17"/>
      <c r="TFM154" s="17"/>
      <c r="TFN154" s="17"/>
      <c r="TFO154" s="17"/>
      <c r="TFP154" s="17"/>
      <c r="TFQ154" s="17"/>
      <c r="TFR154" s="17"/>
      <c r="TFS154" s="17"/>
      <c r="TFT154" s="17"/>
      <c r="TFU154" s="17"/>
      <c r="TFV154" s="17"/>
      <c r="TFW154" s="17"/>
      <c r="TFX154" s="17"/>
      <c r="TFY154" s="17"/>
      <c r="TFZ154" s="17"/>
      <c r="TGA154" s="17"/>
      <c r="TGB154" s="17"/>
      <c r="TGC154" s="17"/>
      <c r="TGD154" s="17"/>
      <c r="TGE154" s="17"/>
      <c r="TGF154" s="17"/>
      <c r="TGG154" s="17"/>
      <c r="TGH154" s="17"/>
      <c r="TGI154" s="17"/>
      <c r="TGJ154" s="17"/>
      <c r="TGK154" s="17"/>
      <c r="TGL154" s="17"/>
      <c r="TGM154" s="17"/>
      <c r="TGN154" s="17"/>
      <c r="TGO154" s="17"/>
      <c r="TGP154" s="17"/>
      <c r="TGQ154" s="17"/>
      <c r="TGR154" s="17"/>
      <c r="TGS154" s="17"/>
      <c r="TGT154" s="17"/>
      <c r="TGU154" s="17"/>
      <c r="TGV154" s="17"/>
      <c r="TGW154" s="17"/>
      <c r="TGX154" s="17"/>
      <c r="TGY154" s="17"/>
      <c r="TGZ154" s="17"/>
      <c r="THA154" s="17"/>
      <c r="THB154" s="17"/>
      <c r="THC154" s="17"/>
      <c r="THD154" s="17"/>
      <c r="THE154" s="17"/>
      <c r="THF154" s="17"/>
      <c r="THG154" s="17"/>
      <c r="THH154" s="17"/>
      <c r="THI154" s="17"/>
      <c r="THJ154" s="17"/>
      <c r="THK154" s="17"/>
      <c r="THL154" s="17"/>
      <c r="THM154" s="17"/>
      <c r="THN154" s="17"/>
      <c r="THO154" s="17"/>
      <c r="THP154" s="17"/>
      <c r="THQ154" s="17"/>
      <c r="THR154" s="17"/>
      <c r="THS154" s="17"/>
      <c r="THT154" s="17"/>
      <c r="THU154" s="17"/>
      <c r="THV154" s="17"/>
      <c r="THW154" s="17"/>
      <c r="THX154" s="17"/>
      <c r="THY154" s="17"/>
      <c r="THZ154" s="17"/>
      <c r="TIA154" s="17"/>
      <c r="TIB154" s="17"/>
      <c r="TIC154" s="17"/>
      <c r="TID154" s="17"/>
      <c r="TIE154" s="17"/>
      <c r="TIF154" s="17"/>
      <c r="TIG154" s="17"/>
      <c r="TIH154" s="17"/>
      <c r="TII154" s="17"/>
      <c r="TIJ154" s="17"/>
      <c r="TIK154" s="17"/>
      <c r="TIL154" s="17"/>
      <c r="TIM154" s="17"/>
      <c r="TIN154" s="17"/>
      <c r="TIO154" s="17"/>
      <c r="TIP154" s="17"/>
      <c r="TIQ154" s="17"/>
      <c r="TIR154" s="17"/>
      <c r="TIS154" s="17"/>
      <c r="TIT154" s="17"/>
      <c r="TIU154" s="17"/>
      <c r="TIV154" s="17"/>
      <c r="TIW154" s="17"/>
      <c r="TIX154" s="17"/>
      <c r="TIY154" s="17"/>
      <c r="TIZ154" s="17"/>
      <c r="TJA154" s="17"/>
      <c r="TJB154" s="17"/>
      <c r="TJC154" s="17"/>
      <c r="TJD154" s="17"/>
      <c r="TJE154" s="17"/>
      <c r="TJF154" s="17"/>
      <c r="TJG154" s="17"/>
      <c r="TJH154" s="17"/>
      <c r="TJI154" s="17"/>
      <c r="TJJ154" s="17"/>
      <c r="TJK154" s="17"/>
      <c r="TJL154" s="17"/>
      <c r="TJM154" s="17"/>
      <c r="TJN154" s="17"/>
      <c r="TJO154" s="17"/>
      <c r="TJP154" s="17"/>
      <c r="TJQ154" s="17"/>
      <c r="TJR154" s="17"/>
      <c r="TJS154" s="17"/>
      <c r="TJT154" s="17"/>
      <c r="TJU154" s="17"/>
      <c r="TJV154" s="17"/>
      <c r="TJW154" s="17"/>
      <c r="TJX154" s="17"/>
      <c r="TJY154" s="17"/>
      <c r="TJZ154" s="17"/>
      <c r="TKA154" s="17"/>
      <c r="TKB154" s="17"/>
      <c r="TKC154" s="17"/>
      <c r="TKD154" s="17"/>
      <c r="TKE154" s="17"/>
      <c r="TKF154" s="17"/>
      <c r="TKG154" s="17"/>
      <c r="TKH154" s="17"/>
      <c r="TKI154" s="17"/>
      <c r="TKJ154" s="17"/>
      <c r="TKK154" s="17"/>
      <c r="TKL154" s="17"/>
      <c r="TKM154" s="17"/>
      <c r="TKN154" s="17"/>
      <c r="TKO154" s="17"/>
      <c r="TKP154" s="17"/>
      <c r="TKQ154" s="17"/>
      <c r="TKR154" s="17"/>
      <c r="TKS154" s="17"/>
      <c r="TKT154" s="17"/>
      <c r="TKU154" s="17"/>
      <c r="TKV154" s="17"/>
      <c r="TKW154" s="17"/>
      <c r="TKX154" s="17"/>
      <c r="TKY154" s="17"/>
      <c r="TKZ154" s="17"/>
      <c r="TLA154" s="17"/>
      <c r="TLB154" s="17"/>
      <c r="TLC154" s="17"/>
      <c r="TLD154" s="17"/>
      <c r="TLE154" s="17"/>
      <c r="TLF154" s="17"/>
      <c r="TLG154" s="17"/>
      <c r="TLH154" s="17"/>
      <c r="TLI154" s="17"/>
      <c r="TLJ154" s="17"/>
      <c r="TLK154" s="17"/>
      <c r="TLL154" s="17"/>
      <c r="TLM154" s="17"/>
      <c r="TLN154" s="17"/>
      <c r="TLO154" s="17"/>
      <c r="TLP154" s="17"/>
      <c r="TLQ154" s="17"/>
      <c r="TLR154" s="17"/>
      <c r="TLS154" s="17"/>
      <c r="TLT154" s="17"/>
      <c r="TLU154" s="17"/>
      <c r="TLV154" s="17"/>
      <c r="TLW154" s="17"/>
      <c r="TLX154" s="17"/>
      <c r="TLY154" s="17"/>
      <c r="TLZ154" s="17"/>
      <c r="TMA154" s="17"/>
      <c r="TMB154" s="17"/>
      <c r="TMC154" s="17"/>
      <c r="TMD154" s="17"/>
      <c r="TME154" s="17"/>
      <c r="TMF154" s="17"/>
      <c r="TMG154" s="17"/>
      <c r="TMH154" s="17"/>
      <c r="TMI154" s="17"/>
      <c r="TMJ154" s="17"/>
      <c r="TMK154" s="17"/>
      <c r="TML154" s="17"/>
      <c r="TMM154" s="17"/>
      <c r="TMN154" s="17"/>
      <c r="TMO154" s="17"/>
      <c r="TMP154" s="17"/>
      <c r="TMQ154" s="17"/>
      <c r="TMR154" s="17"/>
      <c r="TMS154" s="17"/>
      <c r="TMT154" s="17"/>
      <c r="TMU154" s="17"/>
      <c r="TMV154" s="17"/>
      <c r="TMW154" s="17"/>
      <c r="TMX154" s="17"/>
      <c r="TMY154" s="17"/>
      <c r="TMZ154" s="17"/>
      <c r="TNA154" s="17"/>
      <c r="TNB154" s="17"/>
      <c r="TNC154" s="17"/>
      <c r="TND154" s="17"/>
      <c r="TNE154" s="17"/>
      <c r="TNF154" s="17"/>
      <c r="TNG154" s="17"/>
      <c r="TNH154" s="17"/>
      <c r="TNI154" s="17"/>
      <c r="TNJ154" s="17"/>
      <c r="TNK154" s="17"/>
      <c r="TNL154" s="17"/>
      <c r="TNM154" s="17"/>
      <c r="TNN154" s="17"/>
      <c r="TNO154" s="17"/>
      <c r="TNP154" s="17"/>
      <c r="TNQ154" s="17"/>
      <c r="TNR154" s="17"/>
      <c r="TNS154" s="17"/>
      <c r="TNT154" s="17"/>
      <c r="TNU154" s="17"/>
      <c r="TNV154" s="17"/>
      <c r="TNW154" s="17"/>
      <c r="TNX154" s="17"/>
      <c r="TNY154" s="17"/>
      <c r="TNZ154" s="17"/>
      <c r="TOA154" s="17"/>
      <c r="TOB154" s="17"/>
      <c r="TOC154" s="17"/>
      <c r="TOD154" s="17"/>
      <c r="TOE154" s="17"/>
      <c r="TOF154" s="17"/>
      <c r="TOG154" s="17"/>
      <c r="TOH154" s="17"/>
      <c r="TOI154" s="17"/>
      <c r="TOJ154" s="17"/>
      <c r="TOK154" s="17"/>
      <c r="TOL154" s="17"/>
      <c r="TOM154" s="17"/>
      <c r="TON154" s="17"/>
      <c r="TOO154" s="17"/>
      <c r="TOP154" s="17"/>
      <c r="TOQ154" s="17"/>
      <c r="TOR154" s="17"/>
      <c r="TOS154" s="17"/>
      <c r="TOT154" s="17"/>
      <c r="TOU154" s="17"/>
      <c r="TOV154" s="17"/>
      <c r="TOW154" s="17"/>
      <c r="TOX154" s="17"/>
      <c r="TOY154" s="17"/>
      <c r="TOZ154" s="17"/>
      <c r="TPA154" s="17"/>
      <c r="TPB154" s="17"/>
      <c r="TPC154" s="17"/>
      <c r="TPD154" s="17"/>
      <c r="TPE154" s="17"/>
      <c r="TPF154" s="17"/>
      <c r="TPG154" s="17"/>
      <c r="TPH154" s="17"/>
      <c r="TPI154" s="17"/>
      <c r="TPJ154" s="17"/>
      <c r="TPK154" s="17"/>
      <c r="TPL154" s="17"/>
      <c r="TPM154" s="17"/>
      <c r="TPN154" s="17"/>
      <c r="TPO154" s="17"/>
      <c r="TPP154" s="17"/>
      <c r="TPQ154" s="17"/>
      <c r="TPR154" s="17"/>
      <c r="TPS154" s="17"/>
      <c r="TPT154" s="17"/>
      <c r="TPU154" s="17"/>
      <c r="TPV154" s="17"/>
      <c r="TPW154" s="17"/>
      <c r="TPX154" s="17"/>
      <c r="TPY154" s="17"/>
      <c r="TPZ154" s="17"/>
      <c r="TQA154" s="17"/>
      <c r="TQB154" s="17"/>
      <c r="TQC154" s="17"/>
      <c r="TQD154" s="17"/>
      <c r="TQE154" s="17"/>
      <c r="TQF154" s="17"/>
      <c r="TQG154" s="17"/>
      <c r="TQH154" s="17"/>
      <c r="TQI154" s="17"/>
      <c r="TQJ154" s="17"/>
      <c r="TQK154" s="17"/>
      <c r="TQL154" s="17"/>
      <c r="TQM154" s="17"/>
      <c r="TQN154" s="17"/>
      <c r="TQO154" s="17"/>
      <c r="TQP154" s="17"/>
      <c r="TQQ154" s="17"/>
      <c r="TQR154" s="17"/>
      <c r="TQS154" s="17"/>
      <c r="TQT154" s="17"/>
      <c r="TQU154" s="17"/>
      <c r="TQV154" s="17"/>
      <c r="TQW154" s="17"/>
      <c r="TQX154" s="17"/>
      <c r="TQY154" s="17"/>
      <c r="TQZ154" s="17"/>
      <c r="TRA154" s="17"/>
      <c r="TRB154" s="17"/>
      <c r="TRC154" s="17"/>
      <c r="TRD154" s="17"/>
      <c r="TRE154" s="17"/>
      <c r="TRF154" s="17"/>
      <c r="TRG154" s="17"/>
      <c r="TRH154" s="17"/>
      <c r="TRI154" s="17"/>
      <c r="TRJ154" s="17"/>
      <c r="TRK154" s="17"/>
      <c r="TRL154" s="17"/>
      <c r="TRM154" s="17"/>
      <c r="TRN154" s="17"/>
      <c r="TRO154" s="17"/>
      <c r="TRP154" s="17"/>
      <c r="TRQ154" s="17"/>
      <c r="TRR154" s="17"/>
      <c r="TRS154" s="17"/>
      <c r="TRT154" s="17"/>
      <c r="TRU154" s="17"/>
      <c r="TRV154" s="17"/>
      <c r="TRW154" s="17"/>
      <c r="TRX154" s="17"/>
      <c r="TRY154" s="17"/>
      <c r="TRZ154" s="17"/>
      <c r="TSA154" s="17"/>
      <c r="TSB154" s="17"/>
      <c r="TSC154" s="17"/>
      <c r="TSD154" s="17"/>
      <c r="TSE154" s="17"/>
      <c r="TSF154" s="17"/>
      <c r="TSG154" s="17"/>
      <c r="TSH154" s="17"/>
      <c r="TSI154" s="17"/>
      <c r="TSJ154" s="17"/>
      <c r="TSK154" s="17"/>
      <c r="TSL154" s="17"/>
      <c r="TSM154" s="17"/>
      <c r="TSN154" s="17"/>
      <c r="TSO154" s="17"/>
      <c r="TSP154" s="17"/>
      <c r="TSQ154" s="17"/>
      <c r="TSR154" s="17"/>
      <c r="TSS154" s="17"/>
      <c r="TST154" s="17"/>
      <c r="TSU154" s="17"/>
      <c r="TSV154" s="17"/>
      <c r="TSW154" s="17"/>
      <c r="TSX154" s="17"/>
      <c r="TSY154" s="17"/>
      <c r="TSZ154" s="17"/>
      <c r="TTA154" s="17"/>
      <c r="TTB154" s="17"/>
      <c r="TTC154" s="17"/>
      <c r="TTD154" s="17"/>
      <c r="TTE154" s="17"/>
      <c r="TTF154" s="17"/>
      <c r="TTG154" s="17"/>
      <c r="TTH154" s="17"/>
      <c r="TTI154" s="17"/>
      <c r="TTJ154" s="17"/>
      <c r="TTK154" s="17"/>
      <c r="TTL154" s="17"/>
      <c r="TTM154" s="17"/>
      <c r="TTN154" s="17"/>
      <c r="TTO154" s="17"/>
      <c r="TTP154" s="17"/>
      <c r="TTQ154" s="17"/>
      <c r="TTR154" s="17"/>
      <c r="TTS154" s="17"/>
      <c r="TTT154" s="17"/>
      <c r="TTU154" s="17"/>
      <c r="TTV154" s="17"/>
      <c r="TTW154" s="17"/>
      <c r="TTX154" s="17"/>
      <c r="TTY154" s="17"/>
      <c r="TTZ154" s="17"/>
      <c r="TUA154" s="17"/>
      <c r="TUB154" s="17"/>
      <c r="TUC154" s="17"/>
      <c r="TUD154" s="17"/>
      <c r="TUE154" s="17"/>
      <c r="TUF154" s="17"/>
      <c r="TUG154" s="17"/>
      <c r="TUH154" s="17"/>
      <c r="TUI154" s="17"/>
      <c r="TUJ154" s="17"/>
      <c r="TUK154" s="17"/>
      <c r="TUL154" s="17"/>
      <c r="TUM154" s="17"/>
      <c r="TUN154" s="17"/>
      <c r="TUO154" s="17"/>
      <c r="TUP154" s="17"/>
      <c r="TUQ154" s="17"/>
      <c r="TUR154" s="17"/>
      <c r="TUS154" s="17"/>
      <c r="TUT154" s="17"/>
      <c r="TUU154" s="17"/>
      <c r="TUV154" s="17"/>
      <c r="TUW154" s="17"/>
      <c r="TUX154" s="17"/>
      <c r="TUY154" s="17"/>
      <c r="TUZ154" s="17"/>
      <c r="TVA154" s="17"/>
      <c r="TVB154" s="17"/>
      <c r="TVC154" s="17"/>
      <c r="TVD154" s="17"/>
      <c r="TVE154" s="17"/>
      <c r="TVF154" s="17"/>
      <c r="TVG154" s="17"/>
      <c r="TVH154" s="17"/>
      <c r="TVI154" s="17"/>
      <c r="TVJ154" s="17"/>
      <c r="TVK154" s="17"/>
      <c r="TVL154" s="17"/>
      <c r="TVM154" s="17"/>
      <c r="TVN154" s="17"/>
      <c r="TVO154" s="17"/>
      <c r="TVP154" s="17"/>
      <c r="TVQ154" s="17"/>
      <c r="TVR154" s="17"/>
      <c r="TVS154" s="17"/>
      <c r="TVT154" s="17"/>
      <c r="TVU154" s="17"/>
      <c r="TVV154" s="17"/>
      <c r="TVW154" s="17"/>
      <c r="TVX154" s="17"/>
      <c r="TVY154" s="17"/>
      <c r="TVZ154" s="17"/>
      <c r="TWA154" s="17"/>
      <c r="TWB154" s="17"/>
      <c r="TWC154" s="17"/>
      <c r="TWD154" s="17"/>
      <c r="TWE154" s="17"/>
      <c r="TWF154" s="17"/>
      <c r="TWG154" s="17"/>
      <c r="TWH154" s="17"/>
      <c r="TWI154" s="17"/>
      <c r="TWJ154" s="17"/>
      <c r="TWK154" s="17"/>
      <c r="TWL154" s="17"/>
      <c r="TWM154" s="17"/>
      <c r="TWN154" s="17"/>
      <c r="TWO154" s="17"/>
      <c r="TWP154" s="17"/>
      <c r="TWQ154" s="17"/>
      <c r="TWR154" s="17"/>
      <c r="TWS154" s="17"/>
      <c r="TWT154" s="17"/>
      <c r="TWU154" s="17"/>
      <c r="TWV154" s="17"/>
      <c r="TWW154" s="17"/>
      <c r="TWX154" s="17"/>
      <c r="TWY154" s="17"/>
      <c r="TWZ154" s="17"/>
      <c r="TXA154" s="17"/>
      <c r="TXB154" s="17"/>
      <c r="TXC154" s="17"/>
      <c r="TXD154" s="17"/>
      <c r="TXE154" s="17"/>
      <c r="TXF154" s="17"/>
      <c r="TXG154" s="17"/>
      <c r="TXH154" s="17"/>
      <c r="TXI154" s="17"/>
      <c r="TXJ154" s="17"/>
      <c r="TXK154" s="17"/>
      <c r="TXL154" s="17"/>
      <c r="TXM154" s="17"/>
      <c r="TXN154" s="17"/>
      <c r="TXO154" s="17"/>
      <c r="TXP154" s="17"/>
      <c r="TXQ154" s="17"/>
      <c r="TXR154" s="17"/>
      <c r="TXS154" s="17"/>
      <c r="TXT154" s="17"/>
      <c r="TXU154" s="17"/>
      <c r="TXV154" s="17"/>
      <c r="TXW154" s="17"/>
      <c r="TXX154" s="17"/>
      <c r="TXY154" s="17"/>
      <c r="TXZ154" s="17"/>
      <c r="TYA154" s="17"/>
      <c r="TYB154" s="17"/>
      <c r="TYC154" s="17"/>
      <c r="TYD154" s="17"/>
      <c r="TYE154" s="17"/>
      <c r="TYF154" s="17"/>
      <c r="TYG154" s="17"/>
      <c r="TYH154" s="17"/>
      <c r="TYI154" s="17"/>
      <c r="TYJ154" s="17"/>
      <c r="TYK154" s="17"/>
      <c r="TYL154" s="17"/>
      <c r="TYM154" s="17"/>
      <c r="TYN154" s="17"/>
      <c r="TYO154" s="17"/>
      <c r="TYP154" s="17"/>
      <c r="TYQ154" s="17"/>
      <c r="TYR154" s="17"/>
      <c r="TYS154" s="17"/>
      <c r="TYT154" s="17"/>
      <c r="TYU154" s="17"/>
      <c r="TYV154" s="17"/>
      <c r="TYW154" s="17"/>
      <c r="TYX154" s="17"/>
      <c r="TYY154" s="17"/>
      <c r="TYZ154" s="17"/>
      <c r="TZA154" s="17"/>
      <c r="TZB154" s="17"/>
      <c r="TZC154" s="17"/>
      <c r="TZD154" s="17"/>
      <c r="TZE154" s="17"/>
      <c r="TZF154" s="17"/>
      <c r="TZG154" s="17"/>
      <c r="TZH154" s="17"/>
      <c r="TZI154" s="17"/>
      <c r="TZJ154" s="17"/>
      <c r="TZK154" s="17"/>
      <c r="TZL154" s="17"/>
      <c r="TZM154" s="17"/>
      <c r="TZN154" s="17"/>
      <c r="TZO154" s="17"/>
      <c r="TZP154" s="17"/>
      <c r="TZQ154" s="17"/>
      <c r="TZR154" s="17"/>
      <c r="TZS154" s="17"/>
      <c r="TZT154" s="17"/>
      <c r="TZU154" s="17"/>
      <c r="TZV154" s="17"/>
      <c r="TZW154" s="17"/>
      <c r="TZX154" s="17"/>
      <c r="TZY154" s="17"/>
      <c r="TZZ154" s="17"/>
      <c r="UAA154" s="17"/>
      <c r="UAB154" s="17"/>
      <c r="UAC154" s="17"/>
      <c r="UAD154" s="17"/>
      <c r="UAE154" s="17"/>
      <c r="UAF154" s="17"/>
      <c r="UAG154" s="17"/>
      <c r="UAH154" s="17"/>
      <c r="UAI154" s="17"/>
      <c r="UAJ154" s="17"/>
      <c r="UAK154" s="17"/>
      <c r="UAL154" s="17"/>
      <c r="UAM154" s="17"/>
      <c r="UAN154" s="17"/>
      <c r="UAO154" s="17"/>
      <c r="UAP154" s="17"/>
      <c r="UAQ154" s="17"/>
      <c r="UAR154" s="17"/>
      <c r="UAS154" s="17"/>
      <c r="UAT154" s="17"/>
      <c r="UAU154" s="17"/>
      <c r="UAV154" s="17"/>
      <c r="UAW154" s="17"/>
      <c r="UAX154" s="17"/>
      <c r="UAY154" s="17"/>
      <c r="UAZ154" s="17"/>
      <c r="UBA154" s="17"/>
      <c r="UBB154" s="17"/>
      <c r="UBC154" s="17"/>
      <c r="UBD154" s="17"/>
      <c r="UBE154" s="17"/>
      <c r="UBF154" s="17"/>
      <c r="UBG154" s="17"/>
      <c r="UBH154" s="17"/>
      <c r="UBI154" s="17"/>
      <c r="UBJ154" s="17"/>
      <c r="UBK154" s="17"/>
      <c r="UBL154" s="17"/>
      <c r="UBM154" s="17"/>
      <c r="UBN154" s="17"/>
      <c r="UBO154" s="17"/>
      <c r="UBP154" s="17"/>
      <c r="UBQ154" s="17"/>
      <c r="UBR154" s="17"/>
      <c r="UBS154" s="17"/>
      <c r="UBT154" s="17"/>
      <c r="UBU154" s="17"/>
      <c r="UBV154" s="17"/>
      <c r="UBW154" s="17"/>
      <c r="UBX154" s="17"/>
      <c r="UBY154" s="17"/>
      <c r="UBZ154" s="17"/>
      <c r="UCA154" s="17"/>
      <c r="UCB154" s="17"/>
      <c r="UCC154" s="17"/>
      <c r="UCD154" s="17"/>
      <c r="UCE154" s="17"/>
      <c r="UCF154" s="17"/>
      <c r="UCG154" s="17"/>
      <c r="UCH154" s="17"/>
      <c r="UCI154" s="17"/>
      <c r="UCJ154" s="17"/>
      <c r="UCK154" s="17"/>
      <c r="UCL154" s="17"/>
      <c r="UCM154" s="17"/>
      <c r="UCN154" s="17"/>
      <c r="UCO154" s="17"/>
      <c r="UCP154" s="17"/>
      <c r="UCQ154" s="17"/>
      <c r="UCR154" s="17"/>
      <c r="UCS154" s="17"/>
      <c r="UCT154" s="17"/>
      <c r="UCU154" s="17"/>
      <c r="UCV154" s="17"/>
      <c r="UCW154" s="17"/>
      <c r="UCX154" s="17"/>
      <c r="UCY154" s="17"/>
      <c r="UCZ154" s="17"/>
      <c r="UDA154" s="17"/>
      <c r="UDB154" s="17"/>
      <c r="UDC154" s="17"/>
      <c r="UDD154" s="17"/>
      <c r="UDE154" s="17"/>
      <c r="UDF154" s="17"/>
      <c r="UDG154" s="17"/>
      <c r="UDH154" s="17"/>
      <c r="UDI154" s="17"/>
      <c r="UDJ154" s="17"/>
      <c r="UDK154" s="17"/>
      <c r="UDL154" s="17"/>
      <c r="UDM154" s="17"/>
      <c r="UDN154" s="17"/>
      <c r="UDO154" s="17"/>
      <c r="UDP154" s="17"/>
      <c r="UDQ154" s="17"/>
      <c r="UDR154" s="17"/>
      <c r="UDS154" s="17"/>
      <c r="UDT154" s="17"/>
      <c r="UDU154" s="17"/>
      <c r="UDV154" s="17"/>
      <c r="UDW154" s="17"/>
      <c r="UDX154" s="17"/>
      <c r="UDY154" s="17"/>
      <c r="UDZ154" s="17"/>
      <c r="UEA154" s="17"/>
      <c r="UEB154" s="17"/>
      <c r="UEC154" s="17"/>
      <c r="UED154" s="17"/>
      <c r="UEE154" s="17"/>
      <c r="UEF154" s="17"/>
      <c r="UEG154" s="17"/>
      <c r="UEH154" s="17"/>
      <c r="UEI154" s="17"/>
      <c r="UEJ154" s="17"/>
      <c r="UEK154" s="17"/>
      <c r="UEL154" s="17"/>
      <c r="UEM154" s="17"/>
      <c r="UEN154" s="17"/>
      <c r="UEO154" s="17"/>
      <c r="UEP154" s="17"/>
      <c r="UEQ154" s="17"/>
      <c r="UER154" s="17"/>
      <c r="UES154" s="17"/>
      <c r="UET154" s="17"/>
      <c r="UEU154" s="17"/>
      <c r="UEV154" s="17"/>
      <c r="UEW154" s="17"/>
      <c r="UEX154" s="17"/>
      <c r="UEY154" s="17"/>
      <c r="UEZ154" s="17"/>
      <c r="UFA154" s="17"/>
      <c r="UFB154" s="17"/>
      <c r="UFC154" s="17"/>
      <c r="UFD154" s="17"/>
      <c r="UFE154" s="17"/>
      <c r="UFF154" s="17"/>
      <c r="UFG154" s="17"/>
      <c r="UFH154" s="17"/>
      <c r="UFI154" s="17"/>
      <c r="UFJ154" s="17"/>
      <c r="UFK154" s="17"/>
      <c r="UFL154" s="17"/>
      <c r="UFM154" s="17"/>
      <c r="UFN154" s="17"/>
      <c r="UFO154" s="17"/>
      <c r="UFP154" s="17"/>
      <c r="UFQ154" s="17"/>
      <c r="UFR154" s="17"/>
      <c r="UFS154" s="17"/>
      <c r="UFT154" s="17"/>
      <c r="UFU154" s="17"/>
      <c r="UFV154" s="17"/>
      <c r="UFW154" s="17"/>
      <c r="UFX154" s="17"/>
      <c r="UFY154" s="17"/>
      <c r="UFZ154" s="17"/>
      <c r="UGA154" s="17"/>
      <c r="UGB154" s="17"/>
      <c r="UGC154" s="17"/>
      <c r="UGD154" s="17"/>
      <c r="UGE154" s="17"/>
      <c r="UGF154" s="17"/>
      <c r="UGG154" s="17"/>
      <c r="UGH154" s="17"/>
      <c r="UGI154" s="17"/>
      <c r="UGJ154" s="17"/>
      <c r="UGK154" s="17"/>
      <c r="UGL154" s="17"/>
      <c r="UGM154" s="17"/>
      <c r="UGN154" s="17"/>
      <c r="UGO154" s="17"/>
      <c r="UGP154" s="17"/>
      <c r="UGQ154" s="17"/>
      <c r="UGR154" s="17"/>
      <c r="UGS154" s="17"/>
      <c r="UGT154" s="17"/>
      <c r="UGU154" s="17"/>
      <c r="UGV154" s="17"/>
      <c r="UGW154" s="17"/>
      <c r="UGX154" s="17"/>
      <c r="UGY154" s="17"/>
      <c r="UGZ154" s="17"/>
      <c r="UHA154" s="17"/>
      <c r="UHB154" s="17"/>
      <c r="UHC154" s="17"/>
      <c r="UHD154" s="17"/>
      <c r="UHE154" s="17"/>
      <c r="UHF154" s="17"/>
      <c r="UHG154" s="17"/>
      <c r="UHH154" s="17"/>
      <c r="UHI154" s="17"/>
      <c r="UHJ154" s="17"/>
      <c r="UHK154" s="17"/>
      <c r="UHL154" s="17"/>
      <c r="UHM154" s="17"/>
      <c r="UHN154" s="17"/>
      <c r="UHO154" s="17"/>
      <c r="UHP154" s="17"/>
      <c r="UHQ154" s="17"/>
      <c r="UHR154" s="17"/>
      <c r="UHS154" s="17"/>
      <c r="UHT154" s="17"/>
      <c r="UHU154" s="17"/>
      <c r="UHV154" s="17"/>
      <c r="UHW154" s="17"/>
      <c r="UHX154" s="17"/>
      <c r="UHY154" s="17"/>
      <c r="UHZ154" s="17"/>
      <c r="UIA154" s="17"/>
      <c r="UIB154" s="17"/>
      <c r="UIC154" s="17"/>
      <c r="UID154" s="17"/>
      <c r="UIE154" s="17"/>
      <c r="UIF154" s="17"/>
      <c r="UIG154" s="17"/>
      <c r="UIH154" s="17"/>
      <c r="UII154" s="17"/>
      <c r="UIJ154" s="17"/>
      <c r="UIK154" s="17"/>
      <c r="UIL154" s="17"/>
      <c r="UIM154" s="17"/>
      <c r="UIN154" s="17"/>
      <c r="UIO154" s="17"/>
      <c r="UIP154" s="17"/>
      <c r="UIQ154" s="17"/>
      <c r="UIR154" s="17"/>
      <c r="UIS154" s="17"/>
      <c r="UIT154" s="17"/>
      <c r="UIU154" s="17"/>
      <c r="UIV154" s="17"/>
      <c r="UIW154" s="17"/>
      <c r="UIX154" s="17"/>
      <c r="UIY154" s="17"/>
      <c r="UIZ154" s="17"/>
      <c r="UJA154" s="17"/>
      <c r="UJB154" s="17"/>
      <c r="UJC154" s="17"/>
      <c r="UJD154" s="17"/>
      <c r="UJE154" s="17"/>
      <c r="UJF154" s="17"/>
      <c r="UJG154" s="17"/>
      <c r="UJH154" s="17"/>
      <c r="UJI154" s="17"/>
      <c r="UJJ154" s="17"/>
      <c r="UJK154" s="17"/>
      <c r="UJL154" s="17"/>
      <c r="UJM154" s="17"/>
      <c r="UJN154" s="17"/>
      <c r="UJO154" s="17"/>
      <c r="UJP154" s="17"/>
      <c r="UJQ154" s="17"/>
      <c r="UJR154" s="17"/>
      <c r="UJS154" s="17"/>
      <c r="UJT154" s="17"/>
      <c r="UJU154" s="17"/>
      <c r="UJV154" s="17"/>
      <c r="UJW154" s="17"/>
      <c r="UJX154" s="17"/>
      <c r="UJY154" s="17"/>
      <c r="UJZ154" s="17"/>
      <c r="UKA154" s="17"/>
      <c r="UKB154" s="17"/>
      <c r="UKC154" s="17"/>
      <c r="UKD154" s="17"/>
      <c r="UKE154" s="17"/>
      <c r="UKF154" s="17"/>
      <c r="UKG154" s="17"/>
      <c r="UKH154" s="17"/>
      <c r="UKI154" s="17"/>
      <c r="UKJ154" s="17"/>
      <c r="UKK154" s="17"/>
      <c r="UKL154" s="17"/>
      <c r="UKM154" s="17"/>
      <c r="UKN154" s="17"/>
      <c r="UKO154" s="17"/>
      <c r="UKP154" s="17"/>
      <c r="UKQ154" s="17"/>
      <c r="UKR154" s="17"/>
      <c r="UKS154" s="17"/>
      <c r="UKT154" s="17"/>
      <c r="UKU154" s="17"/>
      <c r="UKV154" s="17"/>
      <c r="UKW154" s="17"/>
      <c r="UKX154" s="17"/>
      <c r="UKY154" s="17"/>
      <c r="UKZ154" s="17"/>
      <c r="ULA154" s="17"/>
      <c r="ULB154" s="17"/>
      <c r="ULC154" s="17"/>
      <c r="ULD154" s="17"/>
      <c r="ULE154" s="17"/>
      <c r="ULF154" s="17"/>
      <c r="ULG154" s="17"/>
      <c r="ULH154" s="17"/>
      <c r="ULI154" s="17"/>
      <c r="ULJ154" s="17"/>
      <c r="ULK154" s="17"/>
      <c r="ULL154" s="17"/>
      <c r="ULM154" s="17"/>
      <c r="ULN154" s="17"/>
      <c r="ULO154" s="17"/>
      <c r="ULP154" s="17"/>
      <c r="ULQ154" s="17"/>
      <c r="ULR154" s="17"/>
      <c r="ULS154" s="17"/>
      <c r="ULT154" s="17"/>
      <c r="ULU154" s="17"/>
      <c r="ULV154" s="17"/>
      <c r="ULW154" s="17"/>
      <c r="ULX154" s="17"/>
      <c r="ULY154" s="17"/>
      <c r="ULZ154" s="17"/>
      <c r="UMA154" s="17"/>
      <c r="UMB154" s="17"/>
      <c r="UMC154" s="17"/>
      <c r="UMD154" s="17"/>
      <c r="UME154" s="17"/>
      <c r="UMF154" s="17"/>
      <c r="UMG154" s="17"/>
      <c r="UMH154" s="17"/>
      <c r="UMI154" s="17"/>
      <c r="UMJ154" s="17"/>
      <c r="UMK154" s="17"/>
      <c r="UML154" s="17"/>
      <c r="UMM154" s="17"/>
      <c r="UMN154" s="17"/>
      <c r="UMO154" s="17"/>
      <c r="UMP154" s="17"/>
      <c r="UMQ154" s="17"/>
      <c r="UMR154" s="17"/>
      <c r="UMS154" s="17"/>
      <c r="UMT154" s="17"/>
      <c r="UMU154" s="17"/>
      <c r="UMV154" s="17"/>
      <c r="UMW154" s="17"/>
      <c r="UMX154" s="17"/>
      <c r="UMY154" s="17"/>
      <c r="UMZ154" s="17"/>
      <c r="UNA154" s="17"/>
      <c r="UNB154" s="17"/>
      <c r="UNC154" s="17"/>
      <c r="UND154" s="17"/>
      <c r="UNE154" s="17"/>
      <c r="UNF154" s="17"/>
      <c r="UNG154" s="17"/>
      <c r="UNH154" s="17"/>
      <c r="UNI154" s="17"/>
      <c r="UNJ154" s="17"/>
      <c r="UNK154" s="17"/>
      <c r="UNL154" s="17"/>
      <c r="UNM154" s="17"/>
      <c r="UNN154" s="17"/>
      <c r="UNO154" s="17"/>
      <c r="UNP154" s="17"/>
      <c r="UNQ154" s="17"/>
      <c r="UNR154" s="17"/>
      <c r="UNS154" s="17"/>
      <c r="UNT154" s="17"/>
      <c r="UNU154" s="17"/>
      <c r="UNV154" s="17"/>
      <c r="UNW154" s="17"/>
      <c r="UNX154" s="17"/>
      <c r="UNY154" s="17"/>
      <c r="UNZ154" s="17"/>
      <c r="UOA154" s="17"/>
      <c r="UOB154" s="17"/>
      <c r="UOC154" s="17"/>
      <c r="UOD154" s="17"/>
      <c r="UOE154" s="17"/>
      <c r="UOF154" s="17"/>
      <c r="UOG154" s="17"/>
      <c r="UOH154" s="17"/>
      <c r="UOI154" s="17"/>
      <c r="UOJ154" s="17"/>
      <c r="UOK154" s="17"/>
      <c r="UOL154" s="17"/>
      <c r="UOM154" s="17"/>
      <c r="UON154" s="17"/>
      <c r="UOO154" s="17"/>
      <c r="UOP154" s="17"/>
      <c r="UOQ154" s="17"/>
      <c r="UOR154" s="17"/>
      <c r="UOS154" s="17"/>
      <c r="UOT154" s="17"/>
      <c r="UOU154" s="17"/>
      <c r="UOV154" s="17"/>
      <c r="UOW154" s="17"/>
      <c r="UOX154" s="17"/>
      <c r="UOY154" s="17"/>
      <c r="UOZ154" s="17"/>
      <c r="UPA154" s="17"/>
      <c r="UPB154" s="17"/>
      <c r="UPC154" s="17"/>
      <c r="UPD154" s="17"/>
      <c r="UPE154" s="17"/>
      <c r="UPF154" s="17"/>
      <c r="UPG154" s="17"/>
      <c r="UPH154" s="17"/>
      <c r="UPI154" s="17"/>
      <c r="UPJ154" s="17"/>
      <c r="UPK154" s="17"/>
      <c r="UPL154" s="17"/>
      <c r="UPM154" s="17"/>
      <c r="UPN154" s="17"/>
      <c r="UPO154" s="17"/>
      <c r="UPP154" s="17"/>
      <c r="UPQ154" s="17"/>
      <c r="UPR154" s="17"/>
      <c r="UPS154" s="17"/>
      <c r="UPT154" s="17"/>
      <c r="UPU154" s="17"/>
      <c r="UPV154" s="17"/>
      <c r="UPW154" s="17"/>
      <c r="UPX154" s="17"/>
      <c r="UPY154" s="17"/>
      <c r="UPZ154" s="17"/>
      <c r="UQA154" s="17"/>
      <c r="UQB154" s="17"/>
      <c r="UQC154" s="17"/>
      <c r="UQD154" s="17"/>
      <c r="UQE154" s="17"/>
      <c r="UQF154" s="17"/>
      <c r="UQG154" s="17"/>
      <c r="UQH154" s="17"/>
      <c r="UQI154" s="17"/>
      <c r="UQJ154" s="17"/>
      <c r="UQK154" s="17"/>
      <c r="UQL154" s="17"/>
      <c r="UQM154" s="17"/>
      <c r="UQN154" s="17"/>
      <c r="UQO154" s="17"/>
      <c r="UQP154" s="17"/>
      <c r="UQQ154" s="17"/>
      <c r="UQR154" s="17"/>
      <c r="UQS154" s="17"/>
      <c r="UQT154" s="17"/>
      <c r="UQU154" s="17"/>
      <c r="UQV154" s="17"/>
      <c r="UQW154" s="17"/>
      <c r="UQX154" s="17"/>
      <c r="UQY154" s="17"/>
      <c r="UQZ154" s="17"/>
      <c r="URA154" s="17"/>
      <c r="URB154" s="17"/>
      <c r="URC154" s="17"/>
      <c r="URD154" s="17"/>
      <c r="URE154" s="17"/>
      <c r="URF154" s="17"/>
      <c r="URG154" s="17"/>
      <c r="URH154" s="17"/>
      <c r="URI154" s="17"/>
      <c r="URJ154" s="17"/>
      <c r="URK154" s="17"/>
      <c r="URL154" s="17"/>
      <c r="URM154" s="17"/>
      <c r="URN154" s="17"/>
      <c r="URO154" s="17"/>
      <c r="URP154" s="17"/>
      <c r="URQ154" s="17"/>
      <c r="URR154" s="17"/>
      <c r="URS154" s="17"/>
      <c r="URT154" s="17"/>
      <c r="URU154" s="17"/>
      <c r="URV154" s="17"/>
      <c r="URW154" s="17"/>
      <c r="URX154" s="17"/>
      <c r="URY154" s="17"/>
      <c r="URZ154" s="17"/>
      <c r="USA154" s="17"/>
      <c r="USB154" s="17"/>
      <c r="USC154" s="17"/>
      <c r="USD154" s="17"/>
      <c r="USE154" s="17"/>
      <c r="USF154" s="17"/>
      <c r="USG154" s="17"/>
      <c r="USH154" s="17"/>
      <c r="USI154" s="17"/>
      <c r="USJ154" s="17"/>
      <c r="USK154" s="17"/>
      <c r="USL154" s="17"/>
      <c r="USM154" s="17"/>
      <c r="USN154" s="17"/>
      <c r="USO154" s="17"/>
      <c r="USP154" s="17"/>
      <c r="USQ154" s="17"/>
      <c r="USR154" s="17"/>
      <c r="USS154" s="17"/>
      <c r="UST154" s="17"/>
      <c r="USU154" s="17"/>
      <c r="USV154" s="17"/>
      <c r="USW154" s="17"/>
      <c r="USX154" s="17"/>
      <c r="USY154" s="17"/>
      <c r="USZ154" s="17"/>
      <c r="UTA154" s="17"/>
      <c r="UTB154" s="17"/>
      <c r="UTC154" s="17"/>
      <c r="UTD154" s="17"/>
      <c r="UTE154" s="17"/>
      <c r="UTF154" s="17"/>
      <c r="UTG154" s="17"/>
      <c r="UTH154" s="17"/>
      <c r="UTI154" s="17"/>
      <c r="UTJ154" s="17"/>
      <c r="UTK154" s="17"/>
      <c r="UTL154" s="17"/>
      <c r="UTM154" s="17"/>
      <c r="UTN154" s="17"/>
      <c r="UTO154" s="17"/>
      <c r="UTP154" s="17"/>
      <c r="UTQ154" s="17"/>
      <c r="UTR154" s="17"/>
      <c r="UTS154" s="17"/>
      <c r="UTT154" s="17"/>
      <c r="UTU154" s="17"/>
      <c r="UTV154" s="17"/>
      <c r="UTW154" s="17"/>
      <c r="UTX154" s="17"/>
      <c r="UTY154" s="17"/>
      <c r="UTZ154" s="17"/>
      <c r="UUA154" s="17"/>
      <c r="UUB154" s="17"/>
      <c r="UUC154" s="17"/>
      <c r="UUD154" s="17"/>
      <c r="UUE154" s="17"/>
      <c r="UUF154" s="17"/>
      <c r="UUG154" s="17"/>
      <c r="UUH154" s="17"/>
      <c r="UUI154" s="17"/>
      <c r="UUJ154" s="17"/>
      <c r="UUK154" s="17"/>
      <c r="UUL154" s="17"/>
      <c r="UUM154" s="17"/>
      <c r="UUN154" s="17"/>
      <c r="UUO154" s="17"/>
      <c r="UUP154" s="17"/>
      <c r="UUQ154" s="17"/>
      <c r="UUR154" s="17"/>
      <c r="UUS154" s="17"/>
      <c r="UUT154" s="17"/>
      <c r="UUU154" s="17"/>
      <c r="UUV154" s="17"/>
      <c r="UUW154" s="17"/>
      <c r="UUX154" s="17"/>
      <c r="UUY154" s="17"/>
      <c r="UUZ154" s="17"/>
      <c r="UVA154" s="17"/>
      <c r="UVB154" s="17"/>
      <c r="UVC154" s="17"/>
      <c r="UVD154" s="17"/>
      <c r="UVE154" s="17"/>
      <c r="UVF154" s="17"/>
      <c r="UVG154" s="17"/>
      <c r="UVH154" s="17"/>
      <c r="UVI154" s="17"/>
      <c r="UVJ154" s="17"/>
      <c r="UVK154" s="17"/>
      <c r="UVL154" s="17"/>
      <c r="UVM154" s="17"/>
      <c r="UVN154" s="17"/>
      <c r="UVO154" s="17"/>
      <c r="UVP154" s="17"/>
      <c r="UVQ154" s="17"/>
      <c r="UVR154" s="17"/>
      <c r="UVS154" s="17"/>
      <c r="UVT154" s="17"/>
      <c r="UVU154" s="17"/>
      <c r="UVV154" s="17"/>
      <c r="UVW154" s="17"/>
      <c r="UVX154" s="17"/>
      <c r="UVY154" s="17"/>
      <c r="UVZ154" s="17"/>
      <c r="UWA154" s="17"/>
      <c r="UWB154" s="17"/>
      <c r="UWC154" s="17"/>
      <c r="UWD154" s="17"/>
      <c r="UWE154" s="17"/>
      <c r="UWF154" s="17"/>
      <c r="UWG154" s="17"/>
      <c r="UWH154" s="17"/>
      <c r="UWI154" s="17"/>
      <c r="UWJ154" s="17"/>
      <c r="UWK154" s="17"/>
      <c r="UWL154" s="17"/>
      <c r="UWM154" s="17"/>
      <c r="UWN154" s="17"/>
      <c r="UWO154" s="17"/>
      <c r="UWP154" s="17"/>
      <c r="UWQ154" s="17"/>
      <c r="UWR154" s="17"/>
      <c r="UWS154" s="17"/>
      <c r="UWT154" s="17"/>
      <c r="UWU154" s="17"/>
      <c r="UWV154" s="17"/>
      <c r="UWW154" s="17"/>
      <c r="UWX154" s="17"/>
      <c r="UWY154" s="17"/>
      <c r="UWZ154" s="17"/>
      <c r="UXA154" s="17"/>
      <c r="UXB154" s="17"/>
      <c r="UXC154" s="17"/>
      <c r="UXD154" s="17"/>
      <c r="UXE154" s="17"/>
      <c r="UXF154" s="17"/>
      <c r="UXG154" s="17"/>
      <c r="UXH154" s="17"/>
      <c r="UXI154" s="17"/>
      <c r="UXJ154" s="17"/>
      <c r="UXK154" s="17"/>
      <c r="UXL154" s="17"/>
      <c r="UXM154" s="17"/>
      <c r="UXN154" s="17"/>
      <c r="UXO154" s="17"/>
      <c r="UXP154" s="17"/>
      <c r="UXQ154" s="17"/>
      <c r="UXR154" s="17"/>
      <c r="UXS154" s="17"/>
      <c r="UXT154" s="17"/>
      <c r="UXU154" s="17"/>
      <c r="UXV154" s="17"/>
      <c r="UXW154" s="17"/>
      <c r="UXX154" s="17"/>
      <c r="UXY154" s="17"/>
      <c r="UXZ154" s="17"/>
      <c r="UYA154" s="17"/>
      <c r="UYB154" s="17"/>
      <c r="UYC154" s="17"/>
      <c r="UYD154" s="17"/>
      <c r="UYE154" s="17"/>
      <c r="UYF154" s="17"/>
      <c r="UYG154" s="17"/>
      <c r="UYH154" s="17"/>
      <c r="UYI154" s="17"/>
      <c r="UYJ154" s="17"/>
      <c r="UYK154" s="17"/>
      <c r="UYL154" s="17"/>
      <c r="UYM154" s="17"/>
      <c r="UYN154" s="17"/>
      <c r="UYO154" s="17"/>
      <c r="UYP154" s="17"/>
      <c r="UYQ154" s="17"/>
      <c r="UYR154" s="17"/>
      <c r="UYS154" s="17"/>
      <c r="UYT154" s="17"/>
      <c r="UYU154" s="17"/>
      <c r="UYV154" s="17"/>
      <c r="UYW154" s="17"/>
      <c r="UYX154" s="17"/>
      <c r="UYY154" s="17"/>
      <c r="UYZ154" s="17"/>
      <c r="UZA154" s="17"/>
      <c r="UZB154" s="17"/>
      <c r="UZC154" s="17"/>
      <c r="UZD154" s="17"/>
      <c r="UZE154" s="17"/>
      <c r="UZF154" s="17"/>
      <c r="UZG154" s="17"/>
      <c r="UZH154" s="17"/>
      <c r="UZI154" s="17"/>
      <c r="UZJ154" s="17"/>
      <c r="UZK154" s="17"/>
      <c r="UZL154" s="17"/>
      <c r="UZM154" s="17"/>
      <c r="UZN154" s="17"/>
      <c r="UZO154" s="17"/>
      <c r="UZP154" s="17"/>
      <c r="UZQ154" s="17"/>
      <c r="UZR154" s="17"/>
      <c r="UZS154" s="17"/>
      <c r="UZT154" s="17"/>
      <c r="UZU154" s="17"/>
      <c r="UZV154" s="17"/>
      <c r="UZW154" s="17"/>
      <c r="UZX154" s="17"/>
      <c r="UZY154" s="17"/>
      <c r="UZZ154" s="17"/>
      <c r="VAA154" s="17"/>
      <c r="VAB154" s="17"/>
      <c r="VAC154" s="17"/>
      <c r="VAD154" s="17"/>
      <c r="VAE154" s="17"/>
      <c r="VAF154" s="17"/>
      <c r="VAG154" s="17"/>
      <c r="VAH154" s="17"/>
      <c r="VAI154" s="17"/>
      <c r="VAJ154" s="17"/>
      <c r="VAK154" s="17"/>
      <c r="VAL154" s="17"/>
      <c r="VAM154" s="17"/>
      <c r="VAN154" s="17"/>
      <c r="VAO154" s="17"/>
      <c r="VAP154" s="17"/>
      <c r="VAQ154" s="17"/>
      <c r="VAR154" s="17"/>
      <c r="VAS154" s="17"/>
      <c r="VAT154" s="17"/>
      <c r="VAU154" s="17"/>
      <c r="VAV154" s="17"/>
      <c r="VAW154" s="17"/>
      <c r="VAX154" s="17"/>
      <c r="VAY154" s="17"/>
      <c r="VAZ154" s="17"/>
      <c r="VBA154" s="17"/>
      <c r="VBB154" s="17"/>
      <c r="VBC154" s="17"/>
      <c r="VBD154" s="17"/>
      <c r="VBE154" s="17"/>
      <c r="VBF154" s="17"/>
      <c r="VBG154" s="17"/>
      <c r="VBH154" s="17"/>
      <c r="VBI154" s="17"/>
      <c r="VBJ154" s="17"/>
      <c r="VBK154" s="17"/>
      <c r="VBL154" s="17"/>
      <c r="VBM154" s="17"/>
      <c r="VBN154" s="17"/>
      <c r="VBO154" s="17"/>
      <c r="VBP154" s="17"/>
      <c r="VBQ154" s="17"/>
      <c r="VBR154" s="17"/>
      <c r="VBS154" s="17"/>
      <c r="VBT154" s="17"/>
      <c r="VBU154" s="17"/>
      <c r="VBV154" s="17"/>
      <c r="VBW154" s="17"/>
      <c r="VBX154" s="17"/>
      <c r="VBY154" s="17"/>
      <c r="VBZ154" s="17"/>
      <c r="VCA154" s="17"/>
      <c r="VCB154" s="17"/>
      <c r="VCC154" s="17"/>
      <c r="VCD154" s="17"/>
      <c r="VCE154" s="17"/>
      <c r="VCF154" s="17"/>
      <c r="VCG154" s="17"/>
      <c r="VCH154" s="17"/>
      <c r="VCI154" s="17"/>
      <c r="VCJ154" s="17"/>
      <c r="VCK154" s="17"/>
      <c r="VCL154" s="17"/>
      <c r="VCM154" s="17"/>
      <c r="VCN154" s="17"/>
      <c r="VCO154" s="17"/>
      <c r="VCP154" s="17"/>
      <c r="VCQ154" s="17"/>
      <c r="VCR154" s="17"/>
      <c r="VCS154" s="17"/>
      <c r="VCT154" s="17"/>
      <c r="VCU154" s="17"/>
      <c r="VCV154" s="17"/>
      <c r="VCW154" s="17"/>
      <c r="VCX154" s="17"/>
      <c r="VCY154" s="17"/>
      <c r="VCZ154" s="17"/>
      <c r="VDA154" s="17"/>
      <c r="VDB154" s="17"/>
      <c r="VDC154" s="17"/>
      <c r="VDD154" s="17"/>
      <c r="VDE154" s="17"/>
      <c r="VDF154" s="17"/>
      <c r="VDG154" s="17"/>
      <c r="VDH154" s="17"/>
      <c r="VDI154" s="17"/>
      <c r="VDJ154" s="17"/>
      <c r="VDK154" s="17"/>
      <c r="VDL154" s="17"/>
      <c r="VDM154" s="17"/>
      <c r="VDN154" s="17"/>
      <c r="VDO154" s="17"/>
      <c r="VDP154" s="17"/>
      <c r="VDQ154" s="17"/>
      <c r="VDR154" s="17"/>
      <c r="VDS154" s="17"/>
      <c r="VDT154" s="17"/>
      <c r="VDU154" s="17"/>
      <c r="VDV154" s="17"/>
      <c r="VDW154" s="17"/>
      <c r="VDX154" s="17"/>
      <c r="VDY154" s="17"/>
      <c r="VDZ154" s="17"/>
      <c r="VEA154" s="17"/>
      <c r="VEB154" s="17"/>
      <c r="VEC154" s="17"/>
      <c r="VED154" s="17"/>
      <c r="VEE154" s="17"/>
      <c r="VEF154" s="17"/>
      <c r="VEG154" s="17"/>
      <c r="VEH154" s="17"/>
      <c r="VEI154" s="17"/>
      <c r="VEJ154" s="17"/>
      <c r="VEK154" s="17"/>
      <c r="VEL154" s="17"/>
      <c r="VEM154" s="17"/>
      <c r="VEN154" s="17"/>
      <c r="VEO154" s="17"/>
      <c r="VEP154" s="17"/>
      <c r="VEQ154" s="17"/>
      <c r="VER154" s="17"/>
      <c r="VES154" s="17"/>
      <c r="VET154" s="17"/>
      <c r="VEU154" s="17"/>
      <c r="VEV154" s="17"/>
      <c r="VEW154" s="17"/>
      <c r="VEX154" s="17"/>
      <c r="VEY154" s="17"/>
      <c r="VEZ154" s="17"/>
      <c r="VFA154" s="17"/>
      <c r="VFB154" s="17"/>
      <c r="VFC154" s="17"/>
      <c r="VFD154" s="17"/>
      <c r="VFE154" s="17"/>
      <c r="VFF154" s="17"/>
      <c r="VFG154" s="17"/>
      <c r="VFH154" s="17"/>
      <c r="VFI154" s="17"/>
      <c r="VFJ154" s="17"/>
      <c r="VFK154" s="17"/>
      <c r="VFL154" s="17"/>
      <c r="VFM154" s="17"/>
      <c r="VFN154" s="17"/>
      <c r="VFO154" s="17"/>
      <c r="VFP154" s="17"/>
      <c r="VFQ154" s="17"/>
      <c r="VFR154" s="17"/>
      <c r="VFS154" s="17"/>
      <c r="VFT154" s="17"/>
      <c r="VFU154" s="17"/>
      <c r="VFV154" s="17"/>
      <c r="VFW154" s="17"/>
      <c r="VFX154" s="17"/>
      <c r="VFY154" s="17"/>
      <c r="VFZ154" s="17"/>
      <c r="VGA154" s="17"/>
      <c r="VGB154" s="17"/>
      <c r="VGC154" s="17"/>
      <c r="VGD154" s="17"/>
      <c r="VGE154" s="17"/>
      <c r="VGF154" s="17"/>
      <c r="VGG154" s="17"/>
      <c r="VGH154" s="17"/>
      <c r="VGI154" s="17"/>
      <c r="VGJ154" s="17"/>
      <c r="VGK154" s="17"/>
      <c r="VGL154" s="17"/>
      <c r="VGM154" s="17"/>
      <c r="VGN154" s="17"/>
      <c r="VGO154" s="17"/>
      <c r="VGP154" s="17"/>
      <c r="VGQ154" s="17"/>
      <c r="VGR154" s="17"/>
      <c r="VGS154" s="17"/>
      <c r="VGT154" s="17"/>
      <c r="VGU154" s="17"/>
      <c r="VGV154" s="17"/>
      <c r="VGW154" s="17"/>
      <c r="VGX154" s="17"/>
      <c r="VGY154" s="17"/>
      <c r="VGZ154" s="17"/>
      <c r="VHA154" s="17"/>
      <c r="VHB154" s="17"/>
      <c r="VHC154" s="17"/>
      <c r="VHD154" s="17"/>
      <c r="VHE154" s="17"/>
      <c r="VHF154" s="17"/>
      <c r="VHG154" s="17"/>
      <c r="VHH154" s="17"/>
      <c r="VHI154" s="17"/>
      <c r="VHJ154" s="17"/>
      <c r="VHK154" s="17"/>
      <c r="VHL154" s="17"/>
      <c r="VHM154" s="17"/>
      <c r="VHN154" s="17"/>
      <c r="VHO154" s="17"/>
      <c r="VHP154" s="17"/>
      <c r="VHQ154" s="17"/>
      <c r="VHR154" s="17"/>
      <c r="VHS154" s="17"/>
      <c r="VHT154" s="17"/>
      <c r="VHU154" s="17"/>
      <c r="VHV154" s="17"/>
      <c r="VHW154" s="17"/>
      <c r="VHX154" s="17"/>
      <c r="VHY154" s="17"/>
      <c r="VHZ154" s="17"/>
      <c r="VIA154" s="17"/>
      <c r="VIB154" s="17"/>
      <c r="VIC154" s="17"/>
      <c r="VID154" s="17"/>
      <c r="VIE154" s="17"/>
      <c r="VIF154" s="17"/>
      <c r="VIG154" s="17"/>
      <c r="VIH154" s="17"/>
      <c r="VII154" s="17"/>
      <c r="VIJ154" s="17"/>
      <c r="VIK154" s="17"/>
      <c r="VIL154" s="17"/>
      <c r="VIM154" s="17"/>
      <c r="VIN154" s="17"/>
      <c r="VIO154" s="17"/>
      <c r="VIP154" s="17"/>
      <c r="VIQ154" s="17"/>
      <c r="VIR154" s="17"/>
      <c r="VIS154" s="17"/>
      <c r="VIT154" s="17"/>
      <c r="VIU154" s="17"/>
      <c r="VIV154" s="17"/>
      <c r="VIW154" s="17"/>
      <c r="VIX154" s="17"/>
      <c r="VIY154" s="17"/>
      <c r="VIZ154" s="17"/>
      <c r="VJA154" s="17"/>
      <c r="VJB154" s="17"/>
      <c r="VJC154" s="17"/>
      <c r="VJD154" s="17"/>
      <c r="VJE154" s="17"/>
      <c r="VJF154" s="17"/>
      <c r="VJG154" s="17"/>
      <c r="VJH154" s="17"/>
      <c r="VJI154" s="17"/>
      <c r="VJJ154" s="17"/>
      <c r="VJK154" s="17"/>
      <c r="VJL154" s="17"/>
      <c r="VJM154" s="17"/>
      <c r="VJN154" s="17"/>
      <c r="VJO154" s="17"/>
      <c r="VJP154" s="17"/>
      <c r="VJQ154" s="17"/>
      <c r="VJR154" s="17"/>
      <c r="VJS154" s="17"/>
      <c r="VJT154" s="17"/>
      <c r="VJU154" s="17"/>
      <c r="VJV154" s="17"/>
      <c r="VJW154" s="17"/>
      <c r="VJX154" s="17"/>
      <c r="VJY154" s="17"/>
      <c r="VJZ154" s="17"/>
      <c r="VKA154" s="17"/>
      <c r="VKB154" s="17"/>
      <c r="VKC154" s="17"/>
      <c r="VKD154" s="17"/>
      <c r="VKE154" s="17"/>
      <c r="VKF154" s="17"/>
      <c r="VKG154" s="17"/>
      <c r="VKH154" s="17"/>
      <c r="VKI154" s="17"/>
      <c r="VKJ154" s="17"/>
      <c r="VKK154" s="17"/>
      <c r="VKL154" s="17"/>
      <c r="VKM154" s="17"/>
      <c r="VKN154" s="17"/>
      <c r="VKO154" s="17"/>
      <c r="VKP154" s="17"/>
      <c r="VKQ154" s="17"/>
      <c r="VKR154" s="17"/>
      <c r="VKS154" s="17"/>
      <c r="VKT154" s="17"/>
      <c r="VKU154" s="17"/>
      <c r="VKV154" s="17"/>
      <c r="VKW154" s="17"/>
      <c r="VKX154" s="17"/>
      <c r="VKY154" s="17"/>
      <c r="VKZ154" s="17"/>
      <c r="VLA154" s="17"/>
      <c r="VLB154" s="17"/>
      <c r="VLC154" s="17"/>
      <c r="VLD154" s="17"/>
      <c r="VLE154" s="17"/>
      <c r="VLF154" s="17"/>
      <c r="VLG154" s="17"/>
      <c r="VLH154" s="17"/>
      <c r="VLI154" s="17"/>
      <c r="VLJ154" s="17"/>
      <c r="VLK154" s="17"/>
      <c r="VLL154" s="17"/>
      <c r="VLM154" s="17"/>
      <c r="VLN154" s="17"/>
      <c r="VLO154" s="17"/>
      <c r="VLP154" s="17"/>
      <c r="VLQ154" s="17"/>
      <c r="VLR154" s="17"/>
      <c r="VLS154" s="17"/>
      <c r="VLT154" s="17"/>
      <c r="VLU154" s="17"/>
      <c r="VLV154" s="17"/>
      <c r="VLW154" s="17"/>
      <c r="VLX154" s="17"/>
      <c r="VLY154" s="17"/>
      <c r="VLZ154" s="17"/>
      <c r="VMA154" s="17"/>
      <c r="VMB154" s="17"/>
      <c r="VMC154" s="17"/>
      <c r="VMD154" s="17"/>
      <c r="VME154" s="17"/>
      <c r="VMF154" s="17"/>
      <c r="VMG154" s="17"/>
      <c r="VMH154" s="17"/>
      <c r="VMI154" s="17"/>
      <c r="VMJ154" s="17"/>
      <c r="VMK154" s="17"/>
      <c r="VML154" s="17"/>
      <c r="VMM154" s="17"/>
      <c r="VMN154" s="17"/>
      <c r="VMO154" s="17"/>
      <c r="VMP154" s="17"/>
      <c r="VMQ154" s="17"/>
      <c r="VMR154" s="17"/>
      <c r="VMS154" s="17"/>
      <c r="VMT154" s="17"/>
      <c r="VMU154" s="17"/>
      <c r="VMV154" s="17"/>
      <c r="VMW154" s="17"/>
      <c r="VMX154" s="17"/>
      <c r="VMY154" s="17"/>
      <c r="VMZ154" s="17"/>
      <c r="VNA154" s="17"/>
      <c r="VNB154" s="17"/>
      <c r="VNC154" s="17"/>
      <c r="VND154" s="17"/>
      <c r="VNE154" s="17"/>
      <c r="VNF154" s="17"/>
      <c r="VNG154" s="17"/>
      <c r="VNH154" s="17"/>
      <c r="VNI154" s="17"/>
      <c r="VNJ154" s="17"/>
      <c r="VNK154" s="17"/>
      <c r="VNL154" s="17"/>
      <c r="VNM154" s="17"/>
      <c r="VNN154" s="17"/>
      <c r="VNO154" s="17"/>
      <c r="VNP154" s="17"/>
      <c r="VNQ154" s="17"/>
      <c r="VNR154" s="17"/>
      <c r="VNS154" s="17"/>
      <c r="VNT154" s="17"/>
      <c r="VNU154" s="17"/>
      <c r="VNV154" s="17"/>
      <c r="VNW154" s="17"/>
      <c r="VNX154" s="17"/>
      <c r="VNY154" s="17"/>
      <c r="VNZ154" s="17"/>
      <c r="VOA154" s="17"/>
      <c r="VOB154" s="17"/>
      <c r="VOC154" s="17"/>
      <c r="VOD154" s="17"/>
      <c r="VOE154" s="17"/>
      <c r="VOF154" s="17"/>
      <c r="VOG154" s="17"/>
      <c r="VOH154" s="17"/>
      <c r="VOI154" s="17"/>
      <c r="VOJ154" s="17"/>
      <c r="VOK154" s="17"/>
      <c r="VOL154" s="17"/>
      <c r="VOM154" s="17"/>
      <c r="VON154" s="17"/>
      <c r="VOO154" s="17"/>
      <c r="VOP154" s="17"/>
      <c r="VOQ154" s="17"/>
      <c r="VOR154" s="17"/>
      <c r="VOS154" s="17"/>
      <c r="VOT154" s="17"/>
      <c r="VOU154" s="17"/>
      <c r="VOV154" s="17"/>
      <c r="VOW154" s="17"/>
      <c r="VOX154" s="17"/>
      <c r="VOY154" s="17"/>
      <c r="VOZ154" s="17"/>
      <c r="VPA154" s="17"/>
      <c r="VPB154" s="17"/>
      <c r="VPC154" s="17"/>
      <c r="VPD154" s="17"/>
      <c r="VPE154" s="17"/>
      <c r="VPF154" s="17"/>
      <c r="VPG154" s="17"/>
      <c r="VPH154" s="17"/>
      <c r="VPI154" s="17"/>
      <c r="VPJ154" s="17"/>
      <c r="VPK154" s="17"/>
      <c r="VPL154" s="17"/>
      <c r="VPM154" s="17"/>
      <c r="VPN154" s="17"/>
      <c r="VPO154" s="17"/>
      <c r="VPP154" s="17"/>
      <c r="VPQ154" s="17"/>
      <c r="VPR154" s="17"/>
      <c r="VPS154" s="17"/>
      <c r="VPT154" s="17"/>
      <c r="VPU154" s="17"/>
      <c r="VPV154" s="17"/>
      <c r="VPW154" s="17"/>
      <c r="VPX154" s="17"/>
      <c r="VPY154" s="17"/>
      <c r="VPZ154" s="17"/>
      <c r="VQA154" s="17"/>
      <c r="VQB154" s="17"/>
      <c r="VQC154" s="17"/>
      <c r="VQD154" s="17"/>
      <c r="VQE154" s="17"/>
      <c r="VQF154" s="17"/>
      <c r="VQG154" s="17"/>
      <c r="VQH154" s="17"/>
      <c r="VQI154" s="17"/>
      <c r="VQJ154" s="17"/>
      <c r="VQK154" s="17"/>
      <c r="VQL154" s="17"/>
      <c r="VQM154" s="17"/>
      <c r="VQN154" s="17"/>
      <c r="VQO154" s="17"/>
      <c r="VQP154" s="17"/>
      <c r="VQQ154" s="17"/>
      <c r="VQR154" s="17"/>
      <c r="VQS154" s="17"/>
      <c r="VQT154" s="17"/>
      <c r="VQU154" s="17"/>
      <c r="VQV154" s="17"/>
      <c r="VQW154" s="17"/>
      <c r="VQX154" s="17"/>
      <c r="VQY154" s="17"/>
      <c r="VQZ154" s="17"/>
      <c r="VRA154" s="17"/>
      <c r="VRB154" s="17"/>
      <c r="VRC154" s="17"/>
      <c r="VRD154" s="17"/>
      <c r="VRE154" s="17"/>
      <c r="VRF154" s="17"/>
      <c r="VRG154" s="17"/>
      <c r="VRH154" s="17"/>
      <c r="VRI154" s="17"/>
      <c r="VRJ154" s="17"/>
      <c r="VRK154" s="17"/>
      <c r="VRL154" s="17"/>
      <c r="VRM154" s="17"/>
      <c r="VRN154" s="17"/>
      <c r="VRO154" s="17"/>
      <c r="VRP154" s="17"/>
      <c r="VRQ154" s="17"/>
      <c r="VRR154" s="17"/>
      <c r="VRS154" s="17"/>
      <c r="VRT154" s="17"/>
      <c r="VRU154" s="17"/>
      <c r="VRV154" s="17"/>
      <c r="VRW154" s="17"/>
      <c r="VRX154" s="17"/>
      <c r="VRY154" s="17"/>
      <c r="VRZ154" s="17"/>
      <c r="VSA154" s="17"/>
      <c r="VSB154" s="17"/>
      <c r="VSC154" s="17"/>
      <c r="VSD154" s="17"/>
      <c r="VSE154" s="17"/>
      <c r="VSF154" s="17"/>
      <c r="VSG154" s="17"/>
      <c r="VSH154" s="17"/>
      <c r="VSI154" s="17"/>
      <c r="VSJ154" s="17"/>
      <c r="VSK154" s="17"/>
      <c r="VSL154" s="17"/>
      <c r="VSM154" s="17"/>
      <c r="VSN154" s="17"/>
      <c r="VSO154" s="17"/>
      <c r="VSP154" s="17"/>
      <c r="VSQ154" s="17"/>
      <c r="VSR154" s="17"/>
      <c r="VSS154" s="17"/>
      <c r="VST154" s="17"/>
      <c r="VSU154" s="17"/>
      <c r="VSV154" s="17"/>
      <c r="VSW154" s="17"/>
      <c r="VSX154" s="17"/>
      <c r="VSY154" s="17"/>
      <c r="VSZ154" s="17"/>
      <c r="VTA154" s="17"/>
      <c r="VTB154" s="17"/>
      <c r="VTC154" s="17"/>
      <c r="VTD154" s="17"/>
      <c r="VTE154" s="17"/>
      <c r="VTF154" s="17"/>
      <c r="VTG154" s="17"/>
      <c r="VTH154" s="17"/>
      <c r="VTI154" s="17"/>
      <c r="VTJ154" s="17"/>
      <c r="VTK154" s="17"/>
      <c r="VTL154" s="17"/>
      <c r="VTM154" s="17"/>
      <c r="VTN154" s="17"/>
      <c r="VTO154" s="17"/>
      <c r="VTP154" s="17"/>
      <c r="VTQ154" s="17"/>
      <c r="VTR154" s="17"/>
      <c r="VTS154" s="17"/>
      <c r="VTT154" s="17"/>
      <c r="VTU154" s="17"/>
      <c r="VTV154" s="17"/>
      <c r="VTW154" s="17"/>
      <c r="VTX154" s="17"/>
      <c r="VTY154" s="17"/>
      <c r="VTZ154" s="17"/>
      <c r="VUA154" s="17"/>
      <c r="VUB154" s="17"/>
      <c r="VUC154" s="17"/>
      <c r="VUD154" s="17"/>
      <c r="VUE154" s="17"/>
      <c r="VUF154" s="17"/>
      <c r="VUG154" s="17"/>
      <c r="VUH154" s="17"/>
      <c r="VUI154" s="17"/>
      <c r="VUJ154" s="17"/>
      <c r="VUK154" s="17"/>
      <c r="VUL154" s="17"/>
      <c r="VUM154" s="17"/>
      <c r="VUN154" s="17"/>
      <c r="VUO154" s="17"/>
      <c r="VUP154" s="17"/>
      <c r="VUQ154" s="17"/>
      <c r="VUR154" s="17"/>
      <c r="VUS154" s="17"/>
      <c r="VUT154" s="17"/>
      <c r="VUU154" s="17"/>
      <c r="VUV154" s="17"/>
      <c r="VUW154" s="17"/>
      <c r="VUX154" s="17"/>
      <c r="VUY154" s="17"/>
      <c r="VUZ154" s="17"/>
      <c r="VVA154" s="17"/>
      <c r="VVB154" s="17"/>
      <c r="VVC154" s="17"/>
      <c r="VVD154" s="17"/>
      <c r="VVE154" s="17"/>
      <c r="VVF154" s="17"/>
      <c r="VVG154" s="17"/>
      <c r="VVH154" s="17"/>
      <c r="VVI154" s="17"/>
      <c r="VVJ154" s="17"/>
      <c r="VVK154" s="17"/>
      <c r="VVL154" s="17"/>
      <c r="VVM154" s="17"/>
      <c r="VVN154" s="17"/>
      <c r="VVO154" s="17"/>
      <c r="VVP154" s="17"/>
      <c r="VVQ154" s="17"/>
      <c r="VVR154" s="17"/>
      <c r="VVS154" s="17"/>
      <c r="VVT154" s="17"/>
      <c r="VVU154" s="17"/>
      <c r="VVV154" s="17"/>
      <c r="VVW154" s="17"/>
      <c r="VVX154" s="17"/>
      <c r="VVY154" s="17"/>
      <c r="VVZ154" s="17"/>
      <c r="VWA154" s="17"/>
      <c r="VWB154" s="17"/>
      <c r="VWC154" s="17"/>
      <c r="VWD154" s="17"/>
      <c r="VWE154" s="17"/>
      <c r="VWF154" s="17"/>
      <c r="VWG154" s="17"/>
      <c r="VWH154" s="17"/>
      <c r="VWI154" s="17"/>
      <c r="VWJ154" s="17"/>
      <c r="VWK154" s="17"/>
      <c r="VWL154" s="17"/>
      <c r="VWM154" s="17"/>
      <c r="VWN154" s="17"/>
      <c r="VWO154" s="17"/>
      <c r="VWP154" s="17"/>
      <c r="VWQ154" s="17"/>
      <c r="VWR154" s="17"/>
      <c r="VWS154" s="17"/>
      <c r="VWT154" s="17"/>
      <c r="VWU154" s="17"/>
      <c r="VWV154" s="17"/>
      <c r="VWW154" s="17"/>
      <c r="VWX154" s="17"/>
      <c r="VWY154" s="17"/>
      <c r="VWZ154" s="17"/>
      <c r="VXA154" s="17"/>
      <c r="VXB154" s="17"/>
      <c r="VXC154" s="17"/>
      <c r="VXD154" s="17"/>
      <c r="VXE154" s="17"/>
      <c r="VXF154" s="17"/>
      <c r="VXG154" s="17"/>
      <c r="VXH154" s="17"/>
      <c r="VXI154" s="17"/>
      <c r="VXJ154" s="17"/>
      <c r="VXK154" s="17"/>
      <c r="VXL154" s="17"/>
      <c r="VXM154" s="17"/>
      <c r="VXN154" s="17"/>
      <c r="VXO154" s="17"/>
      <c r="VXP154" s="17"/>
      <c r="VXQ154" s="17"/>
      <c r="VXR154" s="17"/>
      <c r="VXS154" s="17"/>
      <c r="VXT154" s="17"/>
      <c r="VXU154" s="17"/>
      <c r="VXV154" s="17"/>
      <c r="VXW154" s="17"/>
      <c r="VXX154" s="17"/>
      <c r="VXY154" s="17"/>
      <c r="VXZ154" s="17"/>
      <c r="VYA154" s="17"/>
      <c r="VYB154" s="17"/>
      <c r="VYC154" s="17"/>
      <c r="VYD154" s="17"/>
      <c r="VYE154" s="17"/>
      <c r="VYF154" s="17"/>
      <c r="VYG154" s="17"/>
      <c r="VYH154" s="17"/>
      <c r="VYI154" s="17"/>
      <c r="VYJ154" s="17"/>
      <c r="VYK154" s="17"/>
      <c r="VYL154" s="17"/>
      <c r="VYM154" s="17"/>
      <c r="VYN154" s="17"/>
      <c r="VYO154" s="17"/>
      <c r="VYP154" s="17"/>
      <c r="VYQ154" s="17"/>
      <c r="VYR154" s="17"/>
      <c r="VYS154" s="17"/>
      <c r="VYT154" s="17"/>
      <c r="VYU154" s="17"/>
      <c r="VYV154" s="17"/>
      <c r="VYW154" s="17"/>
      <c r="VYX154" s="17"/>
      <c r="VYY154" s="17"/>
      <c r="VYZ154" s="17"/>
      <c r="VZA154" s="17"/>
      <c r="VZB154" s="17"/>
      <c r="VZC154" s="17"/>
      <c r="VZD154" s="17"/>
      <c r="VZE154" s="17"/>
      <c r="VZF154" s="17"/>
      <c r="VZG154" s="17"/>
      <c r="VZH154" s="17"/>
      <c r="VZI154" s="17"/>
      <c r="VZJ154" s="17"/>
      <c r="VZK154" s="17"/>
      <c r="VZL154" s="17"/>
      <c r="VZM154" s="17"/>
      <c r="VZN154" s="17"/>
      <c r="VZO154" s="17"/>
      <c r="VZP154" s="17"/>
      <c r="VZQ154" s="17"/>
      <c r="VZR154" s="17"/>
      <c r="VZS154" s="17"/>
      <c r="VZT154" s="17"/>
      <c r="VZU154" s="17"/>
      <c r="VZV154" s="17"/>
      <c r="VZW154" s="17"/>
      <c r="VZX154" s="17"/>
      <c r="VZY154" s="17"/>
      <c r="VZZ154" s="17"/>
      <c r="WAA154" s="17"/>
      <c r="WAB154" s="17"/>
      <c r="WAC154" s="17"/>
      <c r="WAD154" s="17"/>
      <c r="WAE154" s="17"/>
      <c r="WAF154" s="17"/>
      <c r="WAG154" s="17"/>
      <c r="WAH154" s="17"/>
      <c r="WAI154" s="17"/>
      <c r="WAJ154" s="17"/>
      <c r="WAK154" s="17"/>
      <c r="WAL154" s="17"/>
      <c r="WAM154" s="17"/>
      <c r="WAN154" s="17"/>
      <c r="WAO154" s="17"/>
      <c r="WAP154" s="17"/>
      <c r="WAQ154" s="17"/>
      <c r="WAR154" s="17"/>
      <c r="WAS154" s="17"/>
      <c r="WAT154" s="17"/>
      <c r="WAU154" s="17"/>
      <c r="WAV154" s="17"/>
      <c r="WAW154" s="17"/>
      <c r="WAX154" s="17"/>
      <c r="WAY154" s="17"/>
      <c r="WAZ154" s="17"/>
      <c r="WBA154" s="17"/>
      <c r="WBB154" s="17"/>
      <c r="WBC154" s="17"/>
      <c r="WBD154" s="17"/>
      <c r="WBE154" s="17"/>
      <c r="WBF154" s="17"/>
      <c r="WBG154" s="17"/>
      <c r="WBH154" s="17"/>
      <c r="WBI154" s="17"/>
      <c r="WBJ154" s="17"/>
      <c r="WBK154" s="17"/>
      <c r="WBL154" s="17"/>
      <c r="WBM154" s="17"/>
      <c r="WBN154" s="17"/>
      <c r="WBO154" s="17"/>
      <c r="WBP154" s="17"/>
      <c r="WBQ154" s="17"/>
      <c r="WBR154" s="17"/>
      <c r="WBS154" s="17"/>
      <c r="WBT154" s="17"/>
      <c r="WBU154" s="17"/>
      <c r="WBV154" s="17"/>
      <c r="WBW154" s="17"/>
      <c r="WBX154" s="17"/>
      <c r="WBY154" s="17"/>
      <c r="WBZ154" s="17"/>
      <c r="WCA154" s="17"/>
      <c r="WCB154" s="17"/>
      <c r="WCC154" s="17"/>
      <c r="WCD154" s="17"/>
      <c r="WCE154" s="17"/>
      <c r="WCF154" s="17"/>
      <c r="WCG154" s="17"/>
      <c r="WCH154" s="17"/>
      <c r="WCI154" s="17"/>
      <c r="WCJ154" s="17"/>
      <c r="WCK154" s="17"/>
      <c r="WCL154" s="17"/>
      <c r="WCM154" s="17"/>
      <c r="WCN154" s="17"/>
      <c r="WCO154" s="17"/>
      <c r="WCP154" s="17"/>
      <c r="WCQ154" s="17"/>
      <c r="WCR154" s="17"/>
      <c r="WCS154" s="17"/>
      <c r="WCT154" s="17"/>
      <c r="WCU154" s="17"/>
      <c r="WCV154" s="17"/>
      <c r="WCW154" s="17"/>
      <c r="WCX154" s="17"/>
      <c r="WCY154" s="17"/>
      <c r="WCZ154" s="17"/>
      <c r="WDA154" s="17"/>
      <c r="WDB154" s="17"/>
      <c r="WDC154" s="17"/>
      <c r="WDD154" s="17"/>
      <c r="WDE154" s="17"/>
      <c r="WDF154" s="17"/>
      <c r="WDG154" s="17"/>
      <c r="WDH154" s="17"/>
      <c r="WDI154" s="17"/>
      <c r="WDJ154" s="17"/>
      <c r="WDK154" s="17"/>
      <c r="WDL154" s="17"/>
      <c r="WDM154" s="17"/>
      <c r="WDN154" s="17"/>
      <c r="WDO154" s="17"/>
      <c r="WDP154" s="17"/>
      <c r="WDQ154" s="17"/>
      <c r="WDR154" s="17"/>
      <c r="WDS154" s="17"/>
      <c r="WDT154" s="17"/>
      <c r="WDU154" s="17"/>
      <c r="WDV154" s="17"/>
      <c r="WDW154" s="17"/>
      <c r="WDX154" s="17"/>
      <c r="WDY154" s="17"/>
      <c r="WDZ154" s="17"/>
      <c r="WEA154" s="17"/>
      <c r="WEB154" s="17"/>
      <c r="WEC154" s="17"/>
      <c r="WED154" s="17"/>
      <c r="WEE154" s="17"/>
      <c r="WEF154" s="17"/>
      <c r="WEG154" s="17"/>
      <c r="WEH154" s="17"/>
      <c r="WEI154" s="17"/>
      <c r="WEJ154" s="17"/>
      <c r="WEK154" s="17"/>
      <c r="WEL154" s="17"/>
      <c r="WEM154" s="17"/>
      <c r="WEN154" s="17"/>
      <c r="WEO154" s="17"/>
      <c r="WEP154" s="17"/>
      <c r="WEQ154" s="17"/>
      <c r="WER154" s="17"/>
      <c r="WES154" s="17"/>
      <c r="WET154" s="17"/>
      <c r="WEU154" s="17"/>
      <c r="WEV154" s="17"/>
      <c r="WEW154" s="17"/>
      <c r="WEX154" s="17"/>
      <c r="WEY154" s="17"/>
      <c r="WEZ154" s="17"/>
      <c r="WFA154" s="17"/>
      <c r="WFB154" s="17"/>
      <c r="WFC154" s="17"/>
      <c r="WFD154" s="17"/>
      <c r="WFE154" s="17"/>
      <c r="WFF154" s="17"/>
      <c r="WFG154" s="17"/>
      <c r="WFH154" s="17"/>
      <c r="WFI154" s="17"/>
      <c r="WFJ154" s="17"/>
      <c r="WFK154" s="17"/>
      <c r="WFL154" s="17"/>
      <c r="WFM154" s="17"/>
      <c r="WFN154" s="17"/>
      <c r="WFO154" s="17"/>
      <c r="WFP154" s="17"/>
      <c r="WFQ154" s="17"/>
      <c r="WFR154" s="17"/>
      <c r="WFS154" s="17"/>
      <c r="WFT154" s="17"/>
      <c r="WFU154" s="17"/>
      <c r="WFV154" s="17"/>
      <c r="WFW154" s="17"/>
      <c r="WFX154" s="17"/>
      <c r="WFY154" s="17"/>
      <c r="WFZ154" s="17"/>
      <c r="WGA154" s="17"/>
      <c r="WGB154" s="17"/>
      <c r="WGC154" s="17"/>
      <c r="WGD154" s="17"/>
      <c r="WGE154" s="17"/>
      <c r="WGF154" s="17"/>
      <c r="WGG154" s="17"/>
      <c r="WGH154" s="17"/>
      <c r="WGI154" s="17"/>
      <c r="WGJ154" s="17"/>
      <c r="WGK154" s="17"/>
      <c r="WGL154" s="17"/>
      <c r="WGM154" s="17"/>
      <c r="WGN154" s="17"/>
      <c r="WGO154" s="17"/>
      <c r="WGP154" s="17"/>
      <c r="WGQ154" s="17"/>
      <c r="WGR154" s="17"/>
      <c r="WGS154" s="17"/>
      <c r="WGT154" s="17"/>
      <c r="WGU154" s="17"/>
      <c r="WGV154" s="17"/>
      <c r="WGW154" s="17"/>
      <c r="WGX154" s="17"/>
      <c r="WGY154" s="17"/>
      <c r="WGZ154" s="17"/>
      <c r="WHA154" s="17"/>
      <c r="WHB154" s="17"/>
      <c r="WHC154" s="17"/>
      <c r="WHD154" s="17"/>
      <c r="WHE154" s="17"/>
      <c r="WHF154" s="17"/>
      <c r="WHG154" s="17"/>
      <c r="WHH154" s="17"/>
      <c r="WHI154" s="17"/>
      <c r="WHJ154" s="17"/>
      <c r="WHK154" s="17"/>
      <c r="WHL154" s="17"/>
      <c r="WHM154" s="17"/>
      <c r="WHN154" s="17"/>
      <c r="WHO154" s="17"/>
      <c r="WHP154" s="17"/>
      <c r="WHQ154" s="17"/>
      <c r="WHR154" s="17"/>
      <c r="WHS154" s="17"/>
      <c r="WHT154" s="17"/>
      <c r="WHU154" s="17"/>
      <c r="WHV154" s="17"/>
      <c r="WHW154" s="17"/>
      <c r="WHX154" s="17"/>
      <c r="WHY154" s="17"/>
      <c r="WHZ154" s="17"/>
      <c r="WIA154" s="17"/>
      <c r="WIB154" s="17"/>
      <c r="WIC154" s="17"/>
      <c r="WID154" s="17"/>
      <c r="WIE154" s="17"/>
      <c r="WIF154" s="17"/>
      <c r="WIG154" s="17"/>
      <c r="WIH154" s="17"/>
      <c r="WII154" s="17"/>
      <c r="WIJ154" s="17"/>
      <c r="WIK154" s="17"/>
      <c r="WIL154" s="17"/>
      <c r="WIM154" s="17"/>
      <c r="WIN154" s="17"/>
      <c r="WIO154" s="17"/>
      <c r="WIP154" s="17"/>
      <c r="WIQ154" s="17"/>
      <c r="WIR154" s="17"/>
      <c r="WIS154" s="17"/>
      <c r="WIT154" s="17"/>
      <c r="WIU154" s="17"/>
      <c r="WIV154" s="17"/>
      <c r="WIW154" s="17"/>
      <c r="WIX154" s="17"/>
      <c r="WIY154" s="17"/>
      <c r="WIZ154" s="17"/>
      <c r="WJA154" s="17"/>
      <c r="WJB154" s="17"/>
      <c r="WJC154" s="17"/>
      <c r="WJD154" s="17"/>
      <c r="WJE154" s="17"/>
      <c r="WJF154" s="17"/>
      <c r="WJG154" s="17"/>
      <c r="WJH154" s="17"/>
      <c r="WJI154" s="17"/>
      <c r="WJJ154" s="17"/>
      <c r="WJK154" s="17"/>
      <c r="WJL154" s="17"/>
      <c r="WJM154" s="17"/>
      <c r="WJN154" s="17"/>
      <c r="WJO154" s="17"/>
      <c r="WJP154" s="17"/>
      <c r="WJQ154" s="17"/>
      <c r="WJR154" s="17"/>
      <c r="WJS154" s="17"/>
      <c r="WJT154" s="17"/>
      <c r="WJU154" s="17"/>
      <c r="WJV154" s="17"/>
      <c r="WJW154" s="17"/>
      <c r="WJX154" s="17"/>
      <c r="WJY154" s="17"/>
      <c r="WJZ154" s="17"/>
      <c r="WKA154" s="17"/>
      <c r="WKB154" s="17"/>
      <c r="WKC154" s="17"/>
      <c r="WKD154" s="17"/>
      <c r="WKE154" s="17"/>
      <c r="WKF154" s="17"/>
      <c r="WKG154" s="17"/>
      <c r="WKH154" s="17"/>
      <c r="WKI154" s="17"/>
      <c r="WKJ154" s="17"/>
      <c r="WKK154" s="17"/>
      <c r="WKL154" s="17"/>
      <c r="WKM154" s="17"/>
      <c r="WKN154" s="17"/>
      <c r="WKO154" s="17"/>
      <c r="WKP154" s="17"/>
      <c r="WKQ154" s="17"/>
      <c r="WKR154" s="17"/>
      <c r="WKS154" s="17"/>
      <c r="WKT154" s="17"/>
      <c r="WKU154" s="17"/>
      <c r="WKV154" s="17"/>
      <c r="WKW154" s="17"/>
      <c r="WKX154" s="17"/>
      <c r="WKY154" s="17"/>
      <c r="WKZ154" s="17"/>
      <c r="WLA154" s="17"/>
      <c r="WLB154" s="17"/>
      <c r="WLC154" s="17"/>
      <c r="WLD154" s="17"/>
      <c r="WLE154" s="17"/>
      <c r="WLF154" s="17"/>
      <c r="WLG154" s="17"/>
      <c r="WLH154" s="17"/>
      <c r="WLI154" s="17"/>
      <c r="WLJ154" s="17"/>
      <c r="WLK154" s="17"/>
      <c r="WLL154" s="17"/>
      <c r="WLM154" s="17"/>
      <c r="WLN154" s="17"/>
      <c r="WLO154" s="17"/>
      <c r="WLP154" s="17"/>
      <c r="WLQ154" s="17"/>
      <c r="WLR154" s="17"/>
      <c r="WLS154" s="17"/>
      <c r="WLT154" s="17"/>
      <c r="WLU154" s="17"/>
      <c r="WLV154" s="17"/>
      <c r="WLW154" s="17"/>
      <c r="WLX154" s="17"/>
      <c r="WLY154" s="17"/>
      <c r="WLZ154" s="17"/>
      <c r="WMA154" s="17"/>
      <c r="WMB154" s="17"/>
      <c r="WMC154" s="17"/>
      <c r="WMD154" s="17"/>
      <c r="WME154" s="17"/>
      <c r="WMF154" s="17"/>
      <c r="WMG154" s="17"/>
      <c r="WMH154" s="17"/>
      <c r="WMI154" s="17"/>
      <c r="WMJ154" s="17"/>
      <c r="WMK154" s="17"/>
      <c r="WML154" s="17"/>
      <c r="WMM154" s="17"/>
      <c r="WMN154" s="17"/>
      <c r="WMO154" s="17"/>
      <c r="WMP154" s="17"/>
      <c r="WMQ154" s="17"/>
      <c r="WMR154" s="17"/>
      <c r="WMS154" s="17"/>
      <c r="WMT154" s="17"/>
      <c r="WMU154" s="17"/>
      <c r="WMV154" s="17"/>
      <c r="WMW154" s="17"/>
      <c r="WMX154" s="17"/>
      <c r="WMY154" s="17"/>
      <c r="WMZ154" s="17"/>
      <c r="WNA154" s="17"/>
      <c r="WNB154" s="17"/>
      <c r="WNC154" s="17"/>
      <c r="WND154" s="17"/>
      <c r="WNE154" s="17"/>
      <c r="WNF154" s="17"/>
      <c r="WNG154" s="17"/>
      <c r="WNH154" s="17"/>
      <c r="WNI154" s="17"/>
      <c r="WNJ154" s="17"/>
      <c r="WNK154" s="17"/>
      <c r="WNL154" s="17"/>
      <c r="WNM154" s="17"/>
      <c r="WNN154" s="17"/>
      <c r="WNO154" s="17"/>
      <c r="WNP154" s="17"/>
      <c r="WNQ154" s="17"/>
      <c r="WNR154" s="17"/>
      <c r="WNS154" s="17"/>
      <c r="WNT154" s="17"/>
      <c r="WNU154" s="17"/>
      <c r="WNV154" s="17"/>
      <c r="WNW154" s="17"/>
      <c r="WNX154" s="17"/>
      <c r="WNY154" s="17"/>
      <c r="WNZ154" s="17"/>
      <c r="WOA154" s="17"/>
      <c r="WOB154" s="17"/>
      <c r="WOC154" s="17"/>
      <c r="WOD154" s="17"/>
      <c r="WOE154" s="17"/>
      <c r="WOF154" s="17"/>
      <c r="WOG154" s="17"/>
      <c r="WOH154" s="17"/>
      <c r="WOI154" s="17"/>
      <c r="WOJ154" s="17"/>
      <c r="WOK154" s="17"/>
      <c r="WOL154" s="17"/>
      <c r="WOM154" s="17"/>
      <c r="WON154" s="17"/>
      <c r="WOO154" s="17"/>
      <c r="WOP154" s="17"/>
      <c r="WOQ154" s="17"/>
      <c r="WOR154" s="17"/>
      <c r="WOS154" s="17"/>
      <c r="WOT154" s="17"/>
      <c r="WOU154" s="17"/>
      <c r="WOV154" s="17"/>
      <c r="WOW154" s="17"/>
      <c r="WOX154" s="17"/>
      <c r="WOY154" s="17"/>
      <c r="WOZ154" s="17"/>
      <c r="WPA154" s="17"/>
      <c r="WPB154" s="17"/>
      <c r="WPC154" s="17"/>
      <c r="WPD154" s="17"/>
      <c r="WPE154" s="17"/>
      <c r="WPF154" s="17"/>
      <c r="WPG154" s="17"/>
      <c r="WPH154" s="17"/>
      <c r="WPI154" s="17"/>
      <c r="WPJ154" s="17"/>
      <c r="WPK154" s="17"/>
      <c r="WPL154" s="17"/>
      <c r="WPM154" s="17"/>
      <c r="WPN154" s="17"/>
      <c r="WPO154" s="17"/>
      <c r="WPP154" s="17"/>
      <c r="WPQ154" s="17"/>
      <c r="WPR154" s="17"/>
      <c r="WPS154" s="17"/>
      <c r="WPT154" s="17"/>
      <c r="WPU154" s="17"/>
      <c r="WPV154" s="17"/>
      <c r="WPW154" s="17"/>
      <c r="WPX154" s="17"/>
      <c r="WPY154" s="17"/>
      <c r="WPZ154" s="17"/>
      <c r="WQA154" s="17"/>
      <c r="WQB154" s="17"/>
      <c r="WQC154" s="17"/>
      <c r="WQD154" s="17"/>
      <c r="WQE154" s="17"/>
      <c r="WQF154" s="17"/>
      <c r="WQG154" s="17"/>
      <c r="WQH154" s="17"/>
      <c r="WQI154" s="17"/>
      <c r="WQJ154" s="17"/>
      <c r="WQK154" s="17"/>
      <c r="WQL154" s="17"/>
      <c r="WQM154" s="17"/>
      <c r="WQN154" s="17"/>
      <c r="WQO154" s="17"/>
      <c r="WQP154" s="17"/>
      <c r="WQQ154" s="17"/>
      <c r="WQR154" s="17"/>
      <c r="WQS154" s="17"/>
      <c r="WQT154" s="17"/>
      <c r="WQU154" s="17"/>
      <c r="WQV154" s="17"/>
      <c r="WQW154" s="17"/>
      <c r="WQX154" s="17"/>
      <c r="WQY154" s="17"/>
      <c r="WQZ154" s="17"/>
      <c r="WRA154" s="17"/>
      <c r="WRB154" s="17"/>
      <c r="WRC154" s="17"/>
      <c r="WRD154" s="17"/>
      <c r="WRE154" s="17"/>
      <c r="WRF154" s="17"/>
      <c r="WRG154" s="17"/>
      <c r="WRH154" s="17"/>
      <c r="WRI154" s="17"/>
      <c r="WRJ154" s="17"/>
      <c r="WRK154" s="17"/>
      <c r="WRL154" s="17"/>
      <c r="WRM154" s="17"/>
      <c r="WRN154" s="17"/>
      <c r="WRO154" s="17"/>
      <c r="WRP154" s="17"/>
      <c r="WRQ154" s="17"/>
      <c r="WRR154" s="17"/>
      <c r="WRS154" s="17"/>
      <c r="WRT154" s="17"/>
      <c r="WRU154" s="17"/>
      <c r="WRV154" s="17"/>
      <c r="WRW154" s="17"/>
      <c r="WRX154" s="17"/>
      <c r="WRY154" s="17"/>
      <c r="WRZ154" s="17"/>
      <c r="WSA154" s="17"/>
      <c r="WSB154" s="17"/>
      <c r="WSC154" s="17"/>
      <c r="WSD154" s="17"/>
      <c r="WSE154" s="17"/>
      <c r="WSF154" s="17"/>
      <c r="WSG154" s="17"/>
      <c r="WSH154" s="17"/>
      <c r="WSI154" s="17"/>
      <c r="WSJ154" s="17"/>
      <c r="WSK154" s="17"/>
      <c r="WSL154" s="17"/>
      <c r="WSM154" s="17"/>
      <c r="WSN154" s="17"/>
      <c r="WSO154" s="17"/>
      <c r="WSP154" s="17"/>
      <c r="WSQ154" s="17"/>
      <c r="WSR154" s="17"/>
      <c r="WSS154" s="17"/>
      <c r="WST154" s="17"/>
      <c r="WSU154" s="17"/>
      <c r="WSV154" s="17"/>
      <c r="WSW154" s="17"/>
      <c r="WSX154" s="17"/>
      <c r="WSY154" s="17"/>
      <c r="WSZ154" s="17"/>
      <c r="WTA154" s="17"/>
      <c r="WTB154" s="17"/>
      <c r="WTC154" s="17"/>
      <c r="WTD154" s="17"/>
      <c r="WTE154" s="17"/>
      <c r="WTF154" s="17"/>
      <c r="WTG154" s="17"/>
      <c r="WTH154" s="17"/>
      <c r="WTI154" s="17"/>
      <c r="WTJ154" s="17"/>
      <c r="WTK154" s="17"/>
      <c r="WTL154" s="17"/>
      <c r="WTM154" s="17"/>
      <c r="WTN154" s="17"/>
      <c r="WTO154" s="17"/>
      <c r="WTP154" s="17"/>
      <c r="WTQ154" s="17"/>
      <c r="WTR154" s="17"/>
      <c r="WTS154" s="17"/>
      <c r="WTT154" s="17"/>
      <c r="WTU154" s="17"/>
      <c r="WTV154" s="17"/>
      <c r="WTW154" s="17"/>
      <c r="WTX154" s="17"/>
      <c r="WTY154" s="17"/>
      <c r="WTZ154" s="17"/>
      <c r="WUA154" s="17"/>
      <c r="WUB154" s="17"/>
      <c r="WUC154" s="17"/>
      <c r="WUD154" s="17"/>
      <c r="WUE154" s="17"/>
      <c r="WUF154" s="17"/>
      <c r="WUG154" s="17"/>
      <c r="WUH154" s="17"/>
      <c r="WUI154" s="17"/>
      <c r="WUJ154" s="17"/>
      <c r="WUK154" s="17"/>
      <c r="WUL154" s="17"/>
      <c r="WUM154" s="17"/>
      <c r="WUN154" s="17"/>
      <c r="WUO154" s="17"/>
      <c r="WUP154" s="17"/>
      <c r="WUQ154" s="17"/>
      <c r="WUR154" s="17"/>
      <c r="WUS154" s="17"/>
      <c r="WUT154" s="17"/>
      <c r="WUU154" s="17"/>
      <c r="WUV154" s="17"/>
      <c r="WUW154" s="17"/>
      <c r="WUX154" s="17"/>
      <c r="WUY154" s="17"/>
      <c r="WUZ154" s="17"/>
      <c r="WVA154" s="17"/>
      <c r="WVB154" s="17"/>
      <c r="WVC154" s="17"/>
      <c r="WVD154" s="17"/>
      <c r="WVE154" s="17"/>
      <c r="WVF154" s="17"/>
      <c r="WVG154" s="17"/>
      <c r="WVH154" s="17"/>
      <c r="WVI154" s="17"/>
      <c r="WVJ154" s="17"/>
      <c r="WVK154" s="17"/>
      <c r="WVL154" s="17"/>
      <c r="WVM154" s="17"/>
      <c r="WVN154" s="17"/>
      <c r="WVO154" s="17"/>
      <c r="WVP154" s="17"/>
      <c r="WVQ154" s="17"/>
      <c r="WVR154" s="17"/>
      <c r="WVS154" s="17"/>
      <c r="WVT154" s="17"/>
      <c r="WVU154" s="17"/>
      <c r="WVV154" s="17"/>
      <c r="WVW154" s="17"/>
      <c r="WVX154" s="17"/>
      <c r="WVY154" s="17"/>
      <c r="WVZ154" s="17"/>
      <c r="WWA154" s="17"/>
      <c r="WWB154" s="17"/>
      <c r="WWC154" s="17"/>
      <c r="WWD154" s="17"/>
      <c r="WWE154" s="17"/>
      <c r="WWF154" s="17"/>
      <c r="WWG154" s="17"/>
      <c r="WWH154" s="17"/>
      <c r="WWI154" s="17"/>
      <c r="WWJ154" s="17"/>
      <c r="WWK154" s="17"/>
      <c r="WWL154" s="17"/>
      <c r="WWM154" s="17"/>
      <c r="WWN154" s="17"/>
      <c r="WWO154" s="17"/>
      <c r="WWP154" s="17"/>
      <c r="WWQ154" s="17"/>
      <c r="WWR154" s="17"/>
      <c r="WWS154" s="17"/>
      <c r="WWT154" s="17"/>
      <c r="WWU154" s="17"/>
      <c r="WWV154" s="17"/>
      <c r="WWW154" s="17"/>
      <c r="WWX154" s="17"/>
      <c r="WWY154" s="17"/>
      <c r="WWZ154" s="17"/>
      <c r="WXA154" s="17"/>
      <c r="WXB154" s="17"/>
      <c r="WXC154" s="17"/>
      <c r="WXD154" s="17"/>
      <c r="WXE154" s="17"/>
      <c r="WXF154" s="17"/>
      <c r="WXG154" s="17"/>
      <c r="WXH154" s="17"/>
      <c r="WXI154" s="17"/>
      <c r="WXJ154" s="17"/>
      <c r="WXK154" s="17"/>
      <c r="WXL154" s="17"/>
      <c r="WXM154" s="17"/>
      <c r="WXN154" s="17"/>
      <c r="WXO154" s="17"/>
      <c r="WXP154" s="17"/>
      <c r="WXQ154" s="17"/>
      <c r="WXR154" s="17"/>
      <c r="WXS154" s="17"/>
      <c r="WXT154" s="17"/>
      <c r="WXU154" s="17"/>
      <c r="WXV154" s="17"/>
      <c r="WXW154" s="17"/>
      <c r="WXX154" s="17"/>
      <c r="WXY154" s="17"/>
      <c r="WXZ154" s="17"/>
      <c r="WYA154" s="17"/>
      <c r="WYB154" s="17"/>
      <c r="WYC154" s="17"/>
      <c r="WYD154" s="17"/>
      <c r="WYE154" s="17"/>
      <c r="WYF154" s="17"/>
      <c r="WYG154" s="17"/>
      <c r="WYH154" s="17"/>
      <c r="WYI154" s="17"/>
      <c r="WYJ154" s="17"/>
      <c r="WYK154" s="17"/>
      <c r="WYL154" s="17"/>
      <c r="WYM154" s="17"/>
      <c r="WYN154" s="17"/>
      <c r="WYO154" s="17"/>
      <c r="WYP154" s="17"/>
      <c r="WYQ154" s="17"/>
      <c r="WYR154" s="17"/>
      <c r="WYS154" s="17"/>
      <c r="WYT154" s="17"/>
      <c r="WYU154" s="17"/>
      <c r="WYV154" s="17"/>
      <c r="WYW154" s="17"/>
      <c r="WYX154" s="17"/>
      <c r="WYY154" s="17"/>
      <c r="WYZ154" s="17"/>
      <c r="WZA154" s="17"/>
      <c r="WZB154" s="17"/>
      <c r="WZC154" s="17"/>
      <c r="WZD154" s="17"/>
      <c r="WZE154" s="17"/>
      <c r="WZF154" s="17"/>
      <c r="WZG154" s="17"/>
      <c r="WZH154" s="17"/>
      <c r="WZI154" s="17"/>
      <c r="WZJ154" s="17"/>
      <c r="WZK154" s="17"/>
      <c r="WZL154" s="17"/>
      <c r="WZM154" s="17"/>
      <c r="WZN154" s="17"/>
      <c r="WZO154" s="17"/>
      <c r="WZP154" s="17"/>
      <c r="WZQ154" s="17"/>
      <c r="WZR154" s="17"/>
      <c r="WZS154" s="17"/>
      <c r="WZT154" s="17"/>
      <c r="WZU154" s="17"/>
      <c r="WZV154" s="17"/>
      <c r="WZW154" s="17"/>
      <c r="WZX154" s="17"/>
      <c r="WZY154" s="17"/>
      <c r="WZZ154" s="17"/>
      <c r="XAA154" s="17"/>
      <c r="XAB154" s="17"/>
      <c r="XAC154" s="17"/>
      <c r="XAD154" s="17"/>
      <c r="XAE154" s="17"/>
      <c r="XAF154" s="17"/>
      <c r="XAG154" s="17"/>
      <c r="XAH154" s="17"/>
      <c r="XAI154" s="17"/>
      <c r="XAJ154" s="17"/>
      <c r="XAK154" s="17"/>
      <c r="XAL154" s="17"/>
      <c r="XAM154" s="17"/>
      <c r="XAN154" s="17"/>
      <c r="XAO154" s="17"/>
      <c r="XAP154" s="17"/>
      <c r="XAQ154" s="17"/>
      <c r="XAR154" s="17"/>
      <c r="XAS154" s="17"/>
      <c r="XAT154" s="17"/>
      <c r="XAU154" s="17"/>
      <c r="XAV154" s="17"/>
      <c r="XAW154" s="17"/>
      <c r="XAX154" s="17"/>
      <c r="XAY154" s="17"/>
      <c r="XAZ154" s="17"/>
      <c r="XBA154" s="17"/>
      <c r="XBB154" s="17"/>
      <c r="XBC154" s="17"/>
      <c r="XBD154" s="17"/>
      <c r="XBE154" s="17"/>
      <c r="XBF154" s="17"/>
      <c r="XBG154" s="17"/>
      <c r="XBH154" s="17"/>
      <c r="XBI154" s="17"/>
      <c r="XBJ154" s="17"/>
      <c r="XBK154" s="17"/>
      <c r="XBL154" s="17"/>
      <c r="XBM154" s="17"/>
      <c r="XBN154" s="17"/>
      <c r="XBO154" s="17"/>
      <c r="XBP154" s="17"/>
      <c r="XBQ154" s="17"/>
      <c r="XBR154" s="17"/>
      <c r="XBS154" s="17"/>
      <c r="XBT154" s="17"/>
      <c r="XBU154" s="17"/>
      <c r="XBV154" s="17"/>
      <c r="XBW154" s="17"/>
      <c r="XBX154" s="17"/>
      <c r="XBY154" s="17"/>
      <c r="XBZ154" s="17"/>
      <c r="XCA154" s="17"/>
      <c r="XCB154" s="17"/>
      <c r="XCC154" s="17"/>
      <c r="XCD154" s="17"/>
      <c r="XCE154" s="17"/>
      <c r="XCF154" s="17"/>
      <c r="XCG154" s="17"/>
      <c r="XCH154" s="17"/>
      <c r="XCI154" s="17"/>
      <c r="XCJ154" s="17"/>
      <c r="XCK154" s="17"/>
      <c r="XCL154" s="17"/>
      <c r="XCM154" s="17"/>
      <c r="XCN154" s="17"/>
      <c r="XCO154" s="17"/>
      <c r="XCP154" s="17"/>
      <c r="XCQ154" s="17"/>
      <c r="XCR154" s="17"/>
      <c r="XCS154" s="17"/>
      <c r="XCT154" s="17"/>
      <c r="XCU154" s="17"/>
      <c r="XCV154" s="17"/>
      <c r="XCW154" s="17"/>
      <c r="XCX154" s="17"/>
      <c r="XCY154" s="17"/>
      <c r="XCZ154" s="17"/>
      <c r="XDA154" s="17"/>
      <c r="XDB154" s="17"/>
      <c r="XDC154" s="17"/>
      <c r="XDD154" s="17"/>
      <c r="XDE154" s="17"/>
      <c r="XDF154" s="17"/>
      <c r="XDG154" s="17"/>
      <c r="XDH154" s="17"/>
      <c r="XDI154" s="17"/>
      <c r="XDJ154" s="17"/>
      <c r="XDK154" s="17"/>
      <c r="XDL154" s="17"/>
      <c r="XDM154" s="17"/>
      <c r="XDN154" s="17"/>
      <c r="XDO154" s="17"/>
      <c r="XDP154" s="17"/>
      <c r="XDQ154" s="17"/>
      <c r="XDR154" s="17"/>
      <c r="XDS154" s="17"/>
      <c r="XDT154" s="17"/>
      <c r="XDU154" s="17"/>
      <c r="XDV154" s="17"/>
      <c r="XDW154" s="17"/>
      <c r="XDX154" s="17"/>
      <c r="XDY154" s="17"/>
      <c r="XDZ154" s="17"/>
      <c r="XEA154" s="17"/>
      <c r="XEB154" s="17"/>
      <c r="XEC154" s="17"/>
      <c r="XED154" s="17"/>
      <c r="XEE154" s="17"/>
      <c r="XEF154" s="17"/>
      <c r="XEG154" s="17"/>
      <c r="XEH154" s="17"/>
      <c r="XEI154" s="17"/>
      <c r="XEJ154" s="17"/>
      <c r="XEK154" s="17"/>
      <c r="XEL154" s="17"/>
      <c r="XEM154" s="17"/>
      <c r="XEN154" s="17"/>
      <c r="XEO154" s="17"/>
      <c r="XEP154" s="17"/>
      <c r="XEQ154" s="17"/>
      <c r="XER154" s="17"/>
      <c r="XES154" s="17"/>
      <c r="XET154" s="17"/>
      <c r="XEU154" s="17"/>
      <c r="XEV154" s="17"/>
      <c r="XEW154" s="17"/>
      <c r="XEX154" s="17"/>
      <c r="XEY154" s="17"/>
      <c r="XEZ154" s="17"/>
      <c r="XFA154" s="17"/>
      <c r="XFB154" s="17"/>
      <c r="XFC154" s="17"/>
      <c r="XFD154" s="17"/>
    </row>
    <row r="155" spans="2:16384" ht="15" hidden="1" customHeight="1" outlineLevel="1" x14ac:dyDescent="0.35">
      <c r="B155" s="213" t="s">
        <v>115</v>
      </c>
      <c r="C155" s="214" t="s">
        <v>23</v>
      </c>
      <c r="D155" s="196">
        <v>-10294</v>
      </c>
      <c r="E155" s="196">
        <v>-27947</v>
      </c>
      <c r="F155" s="196">
        <v>-22232</v>
      </c>
      <c r="G155" s="215">
        <f ca="1">+G28+F108-G108+G89-F89</f>
        <v>-52626.788992584297</v>
      </c>
      <c r="H155" s="215">
        <f ca="1">+H28+G108-H108+H89-G89</f>
        <v>-130708.23347857164</v>
      </c>
      <c r="I155" s="215">
        <f ca="1">+I28+H108-I108+I89-H89</f>
        <v>-275240.34580897976</v>
      </c>
      <c r="J155" s="215">
        <f ca="1">+J28+I108-J108+J89-I89</f>
        <v>-386989.42392667913</v>
      </c>
      <c r="K155" s="215">
        <f ca="1">+K28+J108-K108+K89-J89</f>
        <v>-554141.4828860251</v>
      </c>
      <c r="L155" s="196"/>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17"/>
      <c r="DG155" s="17"/>
      <c r="DH155" s="17"/>
      <c r="DI155" s="17"/>
      <c r="DJ155" s="17"/>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7"/>
      <c r="FG155" s="17"/>
      <c r="FH155" s="17"/>
      <c r="FI155" s="17"/>
      <c r="FJ155" s="17"/>
      <c r="FK155" s="17"/>
      <c r="FL155" s="17"/>
      <c r="FM155" s="17"/>
      <c r="FN155" s="17"/>
      <c r="FO155" s="17"/>
      <c r="FP155" s="17"/>
      <c r="FQ155" s="17"/>
      <c r="FR155" s="17"/>
      <c r="FS155" s="17"/>
      <c r="FT155" s="17"/>
      <c r="FU155" s="17"/>
      <c r="FV155" s="17"/>
      <c r="FW155" s="17"/>
      <c r="FX155" s="17"/>
      <c r="FY155" s="17"/>
      <c r="FZ155" s="17"/>
      <c r="GA155" s="17"/>
      <c r="GB155" s="17"/>
      <c r="GC155" s="17"/>
      <c r="GD155" s="17"/>
      <c r="GE155" s="17"/>
      <c r="GF155" s="17"/>
      <c r="GG155" s="17"/>
      <c r="GH155" s="17"/>
      <c r="GI155" s="17"/>
      <c r="GJ155" s="17"/>
      <c r="GK155" s="17"/>
      <c r="GL155" s="17"/>
      <c r="GM155" s="17"/>
      <c r="GN155" s="17"/>
      <c r="GO155" s="17"/>
      <c r="GP155" s="17"/>
      <c r="GQ155" s="17"/>
      <c r="GR155" s="17"/>
      <c r="GS155" s="17"/>
      <c r="GT155" s="17"/>
      <c r="GU155" s="17"/>
      <c r="GV155" s="17"/>
      <c r="GW155" s="17"/>
      <c r="GX155" s="17"/>
      <c r="GY155" s="17"/>
      <c r="GZ155" s="17"/>
      <c r="HA155" s="17"/>
      <c r="HB155" s="17"/>
      <c r="HC155" s="17"/>
      <c r="HD155" s="17"/>
      <c r="HE155" s="17"/>
      <c r="HF155" s="17"/>
      <c r="HG155" s="17"/>
      <c r="HH155" s="17"/>
      <c r="HI155" s="17"/>
      <c r="HJ155" s="17"/>
      <c r="HK155" s="17"/>
      <c r="HL155" s="17"/>
      <c r="HM155" s="17"/>
      <c r="HN155" s="17"/>
      <c r="HO155" s="17"/>
      <c r="HP155" s="17"/>
      <c r="HQ155" s="17"/>
      <c r="HR155" s="17"/>
      <c r="HS155" s="17"/>
      <c r="HT155" s="17"/>
      <c r="HU155" s="17"/>
      <c r="HV155" s="17"/>
      <c r="HW155" s="17"/>
      <c r="HX155" s="17"/>
      <c r="HY155" s="17"/>
      <c r="HZ155" s="17"/>
      <c r="IA155" s="17"/>
      <c r="IB155" s="17"/>
      <c r="IC155" s="17"/>
      <c r="ID155" s="17"/>
      <c r="IE155" s="17"/>
      <c r="IF155" s="17"/>
      <c r="IG155" s="17"/>
      <c r="IH155" s="17"/>
      <c r="II155" s="17"/>
      <c r="IJ155" s="17"/>
      <c r="IK155" s="17"/>
      <c r="IL155" s="17"/>
      <c r="IM155" s="17"/>
      <c r="IN155" s="17"/>
      <c r="IO155" s="17"/>
      <c r="IP155" s="17"/>
      <c r="IQ155" s="17"/>
      <c r="IR155" s="17"/>
      <c r="IS155" s="17"/>
      <c r="IT155" s="17"/>
      <c r="IU155" s="17"/>
      <c r="IV155" s="17"/>
      <c r="IW155" s="17"/>
      <c r="IX155" s="17"/>
      <c r="IY155" s="17"/>
      <c r="IZ155" s="17"/>
      <c r="JA155" s="17"/>
      <c r="JB155" s="17"/>
      <c r="JC155" s="17"/>
      <c r="JD155" s="17"/>
      <c r="JE155" s="17"/>
      <c r="JF155" s="17"/>
      <c r="JG155" s="17"/>
      <c r="JH155" s="17"/>
      <c r="JI155" s="17"/>
      <c r="JJ155" s="17"/>
      <c r="JK155" s="17"/>
      <c r="JL155" s="17"/>
      <c r="JM155" s="17"/>
      <c r="JN155" s="17"/>
      <c r="JO155" s="17"/>
      <c r="JP155" s="17"/>
      <c r="JQ155" s="17"/>
      <c r="JR155" s="17"/>
      <c r="JS155" s="17"/>
      <c r="JT155" s="17"/>
      <c r="JU155" s="17"/>
      <c r="JV155" s="17"/>
      <c r="JW155" s="17"/>
      <c r="JX155" s="17"/>
      <c r="JY155" s="17"/>
      <c r="JZ155" s="17"/>
      <c r="KA155" s="17"/>
      <c r="KB155" s="17"/>
      <c r="KC155" s="17"/>
      <c r="KD155" s="17"/>
      <c r="KE155" s="17"/>
      <c r="KF155" s="17"/>
      <c r="KG155" s="17"/>
      <c r="KH155" s="17"/>
      <c r="KI155" s="17"/>
      <c r="KJ155" s="17"/>
      <c r="KK155" s="17"/>
      <c r="KL155" s="17"/>
      <c r="KM155" s="17"/>
      <c r="KN155" s="17"/>
      <c r="KO155" s="17"/>
      <c r="KP155" s="17"/>
      <c r="KQ155" s="17"/>
      <c r="KR155" s="17"/>
      <c r="KS155" s="17"/>
      <c r="KT155" s="17"/>
      <c r="KU155" s="17"/>
      <c r="KV155" s="17"/>
      <c r="KW155" s="17"/>
      <c r="KX155" s="17"/>
      <c r="KY155" s="17"/>
      <c r="KZ155" s="17"/>
      <c r="LA155" s="17"/>
      <c r="LB155" s="17"/>
      <c r="LC155" s="17"/>
      <c r="LD155" s="17"/>
      <c r="LE155" s="17"/>
      <c r="LF155" s="17"/>
      <c r="LG155" s="17"/>
      <c r="LH155" s="17"/>
      <c r="LI155" s="17"/>
      <c r="LJ155" s="17"/>
      <c r="LK155" s="17"/>
      <c r="LL155" s="17"/>
      <c r="LM155" s="17"/>
      <c r="LN155" s="17"/>
      <c r="LO155" s="17"/>
      <c r="LP155" s="17"/>
      <c r="LQ155" s="17"/>
      <c r="LR155" s="17"/>
      <c r="LS155" s="17"/>
      <c r="LT155" s="17"/>
      <c r="LU155" s="17"/>
      <c r="LV155" s="17"/>
      <c r="LW155" s="17"/>
      <c r="LX155" s="17"/>
      <c r="LY155" s="17"/>
      <c r="LZ155" s="17"/>
      <c r="MA155" s="17"/>
      <c r="MB155" s="17"/>
      <c r="MC155" s="17"/>
      <c r="MD155" s="17"/>
      <c r="ME155" s="17"/>
      <c r="MF155" s="17"/>
      <c r="MG155" s="17"/>
      <c r="MH155" s="17"/>
      <c r="MI155" s="17"/>
      <c r="MJ155" s="17"/>
      <c r="MK155" s="17"/>
      <c r="ML155" s="17"/>
      <c r="MM155" s="17"/>
      <c r="MN155" s="17"/>
      <c r="MO155" s="17"/>
      <c r="MP155" s="17"/>
      <c r="MQ155" s="17"/>
      <c r="MR155" s="17"/>
      <c r="MS155" s="17"/>
      <c r="MT155" s="17"/>
      <c r="MU155" s="17"/>
      <c r="MV155" s="17"/>
      <c r="MW155" s="17"/>
      <c r="MX155" s="17"/>
      <c r="MY155" s="17"/>
      <c r="MZ155" s="17"/>
      <c r="NA155" s="17"/>
      <c r="NB155" s="17"/>
      <c r="NC155" s="17"/>
      <c r="ND155" s="17"/>
      <c r="NE155" s="17"/>
      <c r="NF155" s="17"/>
      <c r="NG155" s="17"/>
      <c r="NH155" s="17"/>
      <c r="NI155" s="17"/>
      <c r="NJ155" s="17"/>
      <c r="NK155" s="17"/>
      <c r="NL155" s="17"/>
      <c r="NM155" s="17"/>
      <c r="NN155" s="17"/>
      <c r="NO155" s="17"/>
      <c r="NP155" s="17"/>
      <c r="NQ155" s="17"/>
      <c r="NR155" s="17"/>
      <c r="NS155" s="17"/>
      <c r="NT155" s="17"/>
      <c r="NU155" s="17"/>
      <c r="NV155" s="17"/>
      <c r="NW155" s="17"/>
      <c r="NX155" s="17"/>
      <c r="NY155" s="17"/>
      <c r="NZ155" s="17"/>
      <c r="OA155" s="17"/>
      <c r="OB155" s="17"/>
      <c r="OC155" s="17"/>
      <c r="OD155" s="17"/>
      <c r="OE155" s="17"/>
      <c r="OF155" s="17"/>
      <c r="OG155" s="17"/>
      <c r="OH155" s="17"/>
      <c r="OI155" s="17"/>
      <c r="OJ155" s="17"/>
      <c r="OK155" s="17"/>
      <c r="OL155" s="17"/>
      <c r="OM155" s="17"/>
      <c r="ON155" s="17"/>
      <c r="OO155" s="17"/>
      <c r="OP155" s="17"/>
      <c r="OQ155" s="17"/>
      <c r="OR155" s="17"/>
      <c r="OS155" s="17"/>
      <c r="OT155" s="17"/>
      <c r="OU155" s="17"/>
      <c r="OV155" s="17"/>
      <c r="OW155" s="17"/>
      <c r="OX155" s="17"/>
      <c r="OY155" s="17"/>
      <c r="OZ155" s="17"/>
      <c r="PA155" s="17"/>
      <c r="PB155" s="17"/>
      <c r="PC155" s="17"/>
      <c r="PD155" s="17"/>
      <c r="PE155" s="17"/>
      <c r="PF155" s="17"/>
      <c r="PG155" s="17"/>
      <c r="PH155" s="17"/>
      <c r="PI155" s="17"/>
      <c r="PJ155" s="17"/>
      <c r="PK155" s="17"/>
      <c r="PL155" s="17"/>
      <c r="PM155" s="17"/>
      <c r="PN155" s="17"/>
      <c r="PO155" s="17"/>
      <c r="PP155" s="17"/>
      <c r="PQ155" s="17"/>
      <c r="PR155" s="17"/>
      <c r="PS155" s="17"/>
      <c r="PT155" s="17"/>
      <c r="PU155" s="17"/>
      <c r="PV155" s="17"/>
      <c r="PW155" s="17"/>
      <c r="PX155" s="17"/>
      <c r="PY155" s="17"/>
      <c r="PZ155" s="17"/>
      <c r="QA155" s="17"/>
      <c r="QB155" s="17"/>
      <c r="QC155" s="17"/>
      <c r="QD155" s="17"/>
      <c r="QE155" s="17"/>
      <c r="QF155" s="17"/>
      <c r="QG155" s="17"/>
      <c r="QH155" s="17"/>
      <c r="QI155" s="17"/>
      <c r="QJ155" s="17"/>
      <c r="QK155" s="17"/>
      <c r="QL155" s="17"/>
      <c r="QM155" s="17"/>
      <c r="QN155" s="17"/>
      <c r="QO155" s="17"/>
      <c r="QP155" s="17"/>
      <c r="QQ155" s="17"/>
      <c r="QR155" s="17"/>
      <c r="QS155" s="17"/>
      <c r="QT155" s="17"/>
      <c r="QU155" s="17"/>
      <c r="QV155" s="17"/>
      <c r="QW155" s="17"/>
      <c r="QX155" s="17"/>
      <c r="QY155" s="17"/>
      <c r="QZ155" s="17"/>
      <c r="RA155" s="17"/>
      <c r="RB155" s="17"/>
      <c r="RC155" s="17"/>
      <c r="RD155" s="17"/>
      <c r="RE155" s="17"/>
      <c r="RF155" s="17"/>
      <c r="RG155" s="17"/>
      <c r="RH155" s="17"/>
      <c r="RI155" s="17"/>
      <c r="RJ155" s="17"/>
      <c r="RK155" s="17"/>
      <c r="RL155" s="17"/>
      <c r="RM155" s="17"/>
      <c r="RN155" s="17"/>
      <c r="RO155" s="17"/>
      <c r="RP155" s="17"/>
      <c r="RQ155" s="17"/>
      <c r="RR155" s="17"/>
      <c r="RS155" s="17"/>
      <c r="RT155" s="17"/>
      <c r="RU155" s="17"/>
      <c r="RV155" s="17"/>
      <c r="RW155" s="17"/>
      <c r="RX155" s="17"/>
      <c r="RY155" s="17"/>
      <c r="RZ155" s="17"/>
      <c r="SA155" s="17"/>
      <c r="SB155" s="17"/>
      <c r="SC155" s="17"/>
      <c r="SD155" s="17"/>
      <c r="SE155" s="17"/>
      <c r="SF155" s="17"/>
      <c r="SG155" s="17"/>
      <c r="SH155" s="17"/>
      <c r="SI155" s="17"/>
      <c r="SJ155" s="17"/>
      <c r="SK155" s="17"/>
      <c r="SL155" s="17"/>
      <c r="SM155" s="17"/>
      <c r="SN155" s="17"/>
      <c r="SO155" s="17"/>
      <c r="SP155" s="17"/>
      <c r="SQ155" s="17"/>
      <c r="SR155" s="17"/>
      <c r="SS155" s="17"/>
      <c r="ST155" s="17"/>
      <c r="SU155" s="17"/>
      <c r="SV155" s="17"/>
      <c r="SW155" s="17"/>
      <c r="SX155" s="17"/>
      <c r="SY155" s="17"/>
      <c r="SZ155" s="17"/>
      <c r="TA155" s="17"/>
      <c r="TB155" s="17"/>
      <c r="TC155" s="17"/>
      <c r="TD155" s="17"/>
      <c r="TE155" s="17"/>
      <c r="TF155" s="17"/>
      <c r="TG155" s="17"/>
      <c r="TH155" s="17"/>
      <c r="TI155" s="17"/>
      <c r="TJ155" s="17"/>
      <c r="TK155" s="17"/>
      <c r="TL155" s="17"/>
      <c r="TM155" s="17"/>
      <c r="TN155" s="17"/>
      <c r="TO155" s="17"/>
      <c r="TP155" s="17"/>
      <c r="TQ155" s="17"/>
      <c r="TR155" s="17"/>
      <c r="TS155" s="17"/>
      <c r="TT155" s="17"/>
      <c r="TU155" s="17"/>
      <c r="TV155" s="17"/>
      <c r="TW155" s="17"/>
      <c r="TX155" s="17"/>
      <c r="TY155" s="17"/>
      <c r="TZ155" s="17"/>
      <c r="UA155" s="17"/>
      <c r="UB155" s="17"/>
      <c r="UC155" s="17"/>
      <c r="UD155" s="17"/>
      <c r="UE155" s="17"/>
      <c r="UF155" s="17"/>
      <c r="UG155" s="17"/>
      <c r="UH155" s="17"/>
      <c r="UI155" s="17"/>
      <c r="UJ155" s="17"/>
      <c r="UK155" s="17"/>
      <c r="UL155" s="17"/>
      <c r="UM155" s="17"/>
      <c r="UN155" s="17"/>
      <c r="UO155" s="17"/>
      <c r="UP155" s="17"/>
      <c r="UQ155" s="17"/>
      <c r="UR155" s="17"/>
      <c r="US155" s="17"/>
      <c r="UT155" s="17"/>
      <c r="UU155" s="17"/>
      <c r="UV155" s="17"/>
      <c r="UW155" s="17"/>
      <c r="UX155" s="17"/>
      <c r="UY155" s="17"/>
      <c r="UZ155" s="17"/>
      <c r="VA155" s="17"/>
      <c r="VB155" s="17"/>
      <c r="VC155" s="17"/>
      <c r="VD155" s="17"/>
      <c r="VE155" s="17"/>
      <c r="VF155" s="17"/>
      <c r="VG155" s="17"/>
      <c r="VH155" s="17"/>
      <c r="VI155" s="17"/>
      <c r="VJ155" s="17"/>
      <c r="VK155" s="17"/>
      <c r="VL155" s="17"/>
      <c r="VM155" s="17"/>
      <c r="VN155" s="17"/>
      <c r="VO155" s="17"/>
      <c r="VP155" s="17"/>
      <c r="VQ155" s="17"/>
      <c r="VR155" s="17"/>
      <c r="VS155" s="17"/>
      <c r="VT155" s="17"/>
      <c r="VU155" s="17"/>
      <c r="VV155" s="17"/>
      <c r="VW155" s="17"/>
      <c r="VX155" s="17"/>
      <c r="VY155" s="17"/>
      <c r="VZ155" s="17"/>
      <c r="WA155" s="17"/>
      <c r="WB155" s="17"/>
      <c r="WC155" s="17"/>
      <c r="WD155" s="17"/>
      <c r="WE155" s="17"/>
      <c r="WF155" s="17"/>
      <c r="WG155" s="17"/>
      <c r="WH155" s="17"/>
      <c r="WI155" s="17"/>
      <c r="WJ155" s="17"/>
      <c r="WK155" s="17"/>
      <c r="WL155" s="17"/>
      <c r="WM155" s="17"/>
      <c r="WN155" s="17"/>
      <c r="WO155" s="17"/>
      <c r="WP155" s="17"/>
      <c r="WQ155" s="17"/>
      <c r="WR155" s="17"/>
      <c r="WS155" s="17"/>
      <c r="WT155" s="17"/>
      <c r="WU155" s="17"/>
      <c r="WV155" s="17"/>
      <c r="WW155" s="17"/>
      <c r="WX155" s="17"/>
      <c r="WY155" s="17"/>
      <c r="WZ155" s="17"/>
      <c r="XA155" s="17"/>
      <c r="XB155" s="17"/>
      <c r="XC155" s="17"/>
      <c r="XD155" s="17"/>
      <c r="XE155" s="17"/>
      <c r="XF155" s="17"/>
      <c r="XG155" s="17"/>
      <c r="XH155" s="17"/>
      <c r="XI155" s="17"/>
      <c r="XJ155" s="17"/>
      <c r="XK155" s="17"/>
      <c r="XL155" s="17"/>
      <c r="XM155" s="17"/>
      <c r="XN155" s="17"/>
      <c r="XO155" s="17"/>
      <c r="XP155" s="17"/>
      <c r="XQ155" s="17"/>
      <c r="XR155" s="17"/>
      <c r="XS155" s="17"/>
      <c r="XT155" s="17"/>
      <c r="XU155" s="17"/>
      <c r="XV155" s="17"/>
      <c r="XW155" s="17"/>
      <c r="XX155" s="17"/>
      <c r="XY155" s="17"/>
      <c r="XZ155" s="17"/>
      <c r="YA155" s="17"/>
      <c r="YB155" s="17"/>
      <c r="YC155" s="17"/>
      <c r="YD155" s="17"/>
      <c r="YE155" s="17"/>
      <c r="YF155" s="17"/>
      <c r="YG155" s="17"/>
      <c r="YH155" s="17"/>
      <c r="YI155" s="17"/>
      <c r="YJ155" s="17"/>
      <c r="YK155" s="17"/>
      <c r="YL155" s="17"/>
      <c r="YM155" s="17"/>
      <c r="YN155" s="17"/>
      <c r="YO155" s="17"/>
      <c r="YP155" s="17"/>
      <c r="YQ155" s="17"/>
      <c r="YR155" s="17"/>
      <c r="YS155" s="17"/>
      <c r="YT155" s="17"/>
      <c r="YU155" s="17"/>
      <c r="YV155" s="17"/>
      <c r="YW155" s="17"/>
      <c r="YX155" s="17"/>
      <c r="YY155" s="17"/>
      <c r="YZ155" s="17"/>
      <c r="ZA155" s="17"/>
      <c r="ZB155" s="17"/>
      <c r="ZC155" s="17"/>
      <c r="ZD155" s="17"/>
      <c r="ZE155" s="17"/>
      <c r="ZF155" s="17"/>
      <c r="ZG155" s="17"/>
      <c r="ZH155" s="17"/>
      <c r="ZI155" s="17"/>
      <c r="ZJ155" s="17"/>
      <c r="ZK155" s="17"/>
      <c r="ZL155" s="17"/>
      <c r="ZM155" s="17"/>
      <c r="ZN155" s="17"/>
      <c r="ZO155" s="17"/>
      <c r="ZP155" s="17"/>
      <c r="ZQ155" s="17"/>
      <c r="ZR155" s="17"/>
      <c r="ZS155" s="17"/>
      <c r="ZT155" s="17"/>
      <c r="ZU155" s="17"/>
      <c r="ZV155" s="17"/>
      <c r="ZW155" s="17"/>
      <c r="ZX155" s="17"/>
      <c r="ZY155" s="17"/>
      <c r="ZZ155" s="17"/>
      <c r="AAA155" s="17"/>
      <c r="AAB155" s="17"/>
      <c r="AAC155" s="17"/>
      <c r="AAD155" s="17"/>
      <c r="AAE155" s="17"/>
      <c r="AAF155" s="17"/>
      <c r="AAG155" s="17"/>
      <c r="AAH155" s="17"/>
      <c r="AAI155" s="17"/>
      <c r="AAJ155" s="17"/>
      <c r="AAK155" s="17"/>
      <c r="AAL155" s="17"/>
      <c r="AAM155" s="17"/>
      <c r="AAN155" s="17"/>
      <c r="AAO155" s="17"/>
      <c r="AAP155" s="17"/>
      <c r="AAQ155" s="17"/>
      <c r="AAR155" s="17"/>
      <c r="AAS155" s="17"/>
      <c r="AAT155" s="17"/>
      <c r="AAU155" s="17"/>
      <c r="AAV155" s="17"/>
      <c r="AAW155" s="17"/>
      <c r="AAX155" s="17"/>
      <c r="AAY155" s="17"/>
      <c r="AAZ155" s="17"/>
      <c r="ABA155" s="17"/>
      <c r="ABB155" s="17"/>
      <c r="ABC155" s="17"/>
      <c r="ABD155" s="17"/>
      <c r="ABE155" s="17"/>
      <c r="ABF155" s="17"/>
      <c r="ABG155" s="17"/>
      <c r="ABH155" s="17"/>
      <c r="ABI155" s="17"/>
      <c r="ABJ155" s="17"/>
      <c r="ABK155" s="17"/>
      <c r="ABL155" s="17"/>
      <c r="ABM155" s="17"/>
      <c r="ABN155" s="17"/>
      <c r="ABO155" s="17"/>
      <c r="ABP155" s="17"/>
      <c r="ABQ155" s="17"/>
      <c r="ABR155" s="17"/>
      <c r="ABS155" s="17"/>
      <c r="ABT155" s="17"/>
      <c r="ABU155" s="17"/>
      <c r="ABV155" s="17"/>
      <c r="ABW155" s="17"/>
      <c r="ABX155" s="17"/>
      <c r="ABY155" s="17"/>
      <c r="ABZ155" s="17"/>
      <c r="ACA155" s="17"/>
      <c r="ACB155" s="17"/>
      <c r="ACC155" s="17"/>
      <c r="ACD155" s="17"/>
      <c r="ACE155" s="17"/>
      <c r="ACF155" s="17"/>
      <c r="ACG155" s="17"/>
      <c r="ACH155" s="17"/>
      <c r="ACI155" s="17"/>
      <c r="ACJ155" s="17"/>
      <c r="ACK155" s="17"/>
      <c r="ACL155" s="17"/>
      <c r="ACM155" s="17"/>
      <c r="ACN155" s="17"/>
      <c r="ACO155" s="17"/>
      <c r="ACP155" s="17"/>
      <c r="ACQ155" s="17"/>
      <c r="ACR155" s="17"/>
      <c r="ACS155" s="17"/>
      <c r="ACT155" s="17"/>
      <c r="ACU155" s="17"/>
      <c r="ACV155" s="17"/>
      <c r="ACW155" s="17"/>
      <c r="ACX155" s="17"/>
      <c r="ACY155" s="17"/>
      <c r="ACZ155" s="17"/>
      <c r="ADA155" s="17"/>
      <c r="ADB155" s="17"/>
      <c r="ADC155" s="17"/>
      <c r="ADD155" s="17"/>
      <c r="ADE155" s="17"/>
      <c r="ADF155" s="17"/>
      <c r="ADG155" s="17"/>
      <c r="ADH155" s="17"/>
      <c r="ADI155" s="17"/>
      <c r="ADJ155" s="17"/>
      <c r="ADK155" s="17"/>
      <c r="ADL155" s="17"/>
      <c r="ADM155" s="17"/>
      <c r="ADN155" s="17"/>
      <c r="ADO155" s="17"/>
      <c r="ADP155" s="17"/>
      <c r="ADQ155" s="17"/>
      <c r="ADR155" s="17"/>
      <c r="ADS155" s="17"/>
      <c r="ADT155" s="17"/>
      <c r="ADU155" s="17"/>
      <c r="ADV155" s="17"/>
      <c r="ADW155" s="17"/>
      <c r="ADX155" s="17"/>
      <c r="ADY155" s="17"/>
      <c r="ADZ155" s="17"/>
      <c r="AEA155" s="17"/>
      <c r="AEB155" s="17"/>
      <c r="AEC155" s="17"/>
      <c r="AED155" s="17"/>
      <c r="AEE155" s="17"/>
      <c r="AEF155" s="17"/>
      <c r="AEG155" s="17"/>
      <c r="AEH155" s="17"/>
      <c r="AEI155" s="17"/>
      <c r="AEJ155" s="17"/>
      <c r="AEK155" s="17"/>
      <c r="AEL155" s="17"/>
      <c r="AEM155" s="17"/>
      <c r="AEN155" s="17"/>
      <c r="AEO155" s="17"/>
      <c r="AEP155" s="17"/>
      <c r="AEQ155" s="17"/>
      <c r="AER155" s="17"/>
      <c r="AES155" s="17"/>
      <c r="AET155" s="17"/>
      <c r="AEU155" s="17"/>
      <c r="AEV155" s="17"/>
      <c r="AEW155" s="17"/>
      <c r="AEX155" s="17"/>
      <c r="AEY155" s="17"/>
      <c r="AEZ155" s="17"/>
      <c r="AFA155" s="17"/>
      <c r="AFB155" s="17"/>
      <c r="AFC155" s="17"/>
      <c r="AFD155" s="17"/>
      <c r="AFE155" s="17"/>
      <c r="AFF155" s="17"/>
      <c r="AFG155" s="17"/>
      <c r="AFH155" s="17"/>
      <c r="AFI155" s="17"/>
      <c r="AFJ155" s="17"/>
      <c r="AFK155" s="17"/>
      <c r="AFL155" s="17"/>
      <c r="AFM155" s="17"/>
      <c r="AFN155" s="17"/>
      <c r="AFO155" s="17"/>
      <c r="AFP155" s="17"/>
      <c r="AFQ155" s="17"/>
      <c r="AFR155" s="17"/>
      <c r="AFS155" s="17"/>
      <c r="AFT155" s="17"/>
      <c r="AFU155" s="17"/>
      <c r="AFV155" s="17"/>
      <c r="AFW155" s="17"/>
      <c r="AFX155" s="17"/>
      <c r="AFY155" s="17"/>
      <c r="AFZ155" s="17"/>
      <c r="AGA155" s="17"/>
      <c r="AGB155" s="17"/>
      <c r="AGC155" s="17"/>
      <c r="AGD155" s="17"/>
      <c r="AGE155" s="17"/>
      <c r="AGF155" s="17"/>
      <c r="AGG155" s="17"/>
      <c r="AGH155" s="17"/>
      <c r="AGI155" s="17"/>
      <c r="AGJ155" s="17"/>
      <c r="AGK155" s="17"/>
      <c r="AGL155" s="17"/>
      <c r="AGM155" s="17"/>
      <c r="AGN155" s="17"/>
      <c r="AGO155" s="17"/>
      <c r="AGP155" s="17"/>
      <c r="AGQ155" s="17"/>
      <c r="AGR155" s="17"/>
      <c r="AGS155" s="17"/>
      <c r="AGT155" s="17"/>
      <c r="AGU155" s="17"/>
      <c r="AGV155" s="17"/>
      <c r="AGW155" s="17"/>
      <c r="AGX155" s="17"/>
      <c r="AGY155" s="17"/>
      <c r="AGZ155" s="17"/>
      <c r="AHA155" s="17"/>
      <c r="AHB155" s="17"/>
      <c r="AHC155" s="17"/>
      <c r="AHD155" s="17"/>
      <c r="AHE155" s="17"/>
      <c r="AHF155" s="17"/>
      <c r="AHG155" s="17"/>
      <c r="AHH155" s="17"/>
      <c r="AHI155" s="17"/>
      <c r="AHJ155" s="17"/>
      <c r="AHK155" s="17"/>
      <c r="AHL155" s="17"/>
      <c r="AHM155" s="17"/>
      <c r="AHN155" s="17"/>
      <c r="AHO155" s="17"/>
      <c r="AHP155" s="17"/>
      <c r="AHQ155" s="17"/>
      <c r="AHR155" s="17"/>
      <c r="AHS155" s="17"/>
      <c r="AHT155" s="17"/>
      <c r="AHU155" s="17"/>
      <c r="AHV155" s="17"/>
      <c r="AHW155" s="17"/>
      <c r="AHX155" s="17"/>
      <c r="AHY155" s="17"/>
      <c r="AHZ155" s="17"/>
      <c r="AIA155" s="17"/>
      <c r="AIB155" s="17"/>
      <c r="AIC155" s="17"/>
      <c r="AID155" s="17"/>
      <c r="AIE155" s="17"/>
      <c r="AIF155" s="17"/>
      <c r="AIG155" s="17"/>
      <c r="AIH155" s="17"/>
      <c r="AII155" s="17"/>
      <c r="AIJ155" s="17"/>
      <c r="AIK155" s="17"/>
      <c r="AIL155" s="17"/>
      <c r="AIM155" s="17"/>
      <c r="AIN155" s="17"/>
      <c r="AIO155" s="17"/>
      <c r="AIP155" s="17"/>
      <c r="AIQ155" s="17"/>
      <c r="AIR155" s="17"/>
      <c r="AIS155" s="17"/>
      <c r="AIT155" s="17"/>
      <c r="AIU155" s="17"/>
      <c r="AIV155" s="17"/>
      <c r="AIW155" s="17"/>
      <c r="AIX155" s="17"/>
      <c r="AIY155" s="17"/>
      <c r="AIZ155" s="17"/>
      <c r="AJA155" s="17"/>
      <c r="AJB155" s="17"/>
      <c r="AJC155" s="17"/>
      <c r="AJD155" s="17"/>
      <c r="AJE155" s="17"/>
      <c r="AJF155" s="17"/>
      <c r="AJG155" s="17"/>
      <c r="AJH155" s="17"/>
      <c r="AJI155" s="17"/>
      <c r="AJJ155" s="17"/>
      <c r="AJK155" s="17"/>
      <c r="AJL155" s="17"/>
      <c r="AJM155" s="17"/>
      <c r="AJN155" s="17"/>
      <c r="AJO155" s="17"/>
      <c r="AJP155" s="17"/>
      <c r="AJQ155" s="17"/>
      <c r="AJR155" s="17"/>
      <c r="AJS155" s="17"/>
      <c r="AJT155" s="17"/>
      <c r="AJU155" s="17"/>
      <c r="AJV155" s="17"/>
      <c r="AJW155" s="17"/>
      <c r="AJX155" s="17"/>
      <c r="AJY155" s="17"/>
      <c r="AJZ155" s="17"/>
      <c r="AKA155" s="17"/>
      <c r="AKB155" s="17"/>
      <c r="AKC155" s="17"/>
      <c r="AKD155" s="17"/>
      <c r="AKE155" s="17"/>
      <c r="AKF155" s="17"/>
      <c r="AKG155" s="17"/>
      <c r="AKH155" s="17"/>
      <c r="AKI155" s="17"/>
      <c r="AKJ155" s="17"/>
      <c r="AKK155" s="17"/>
      <c r="AKL155" s="17"/>
      <c r="AKM155" s="17"/>
      <c r="AKN155" s="17"/>
      <c r="AKO155" s="17"/>
      <c r="AKP155" s="17"/>
      <c r="AKQ155" s="17"/>
      <c r="AKR155" s="17"/>
      <c r="AKS155" s="17"/>
      <c r="AKT155" s="17"/>
      <c r="AKU155" s="17"/>
      <c r="AKV155" s="17"/>
      <c r="AKW155" s="17"/>
      <c r="AKX155" s="17"/>
      <c r="AKY155" s="17"/>
      <c r="AKZ155" s="17"/>
      <c r="ALA155" s="17"/>
      <c r="ALB155" s="17"/>
      <c r="ALC155" s="17"/>
      <c r="ALD155" s="17"/>
      <c r="ALE155" s="17"/>
      <c r="ALF155" s="17"/>
      <c r="ALG155" s="17"/>
      <c r="ALH155" s="17"/>
      <c r="ALI155" s="17"/>
      <c r="ALJ155" s="17"/>
      <c r="ALK155" s="17"/>
      <c r="ALL155" s="17"/>
      <c r="ALM155" s="17"/>
      <c r="ALN155" s="17"/>
      <c r="ALO155" s="17"/>
      <c r="ALP155" s="17"/>
      <c r="ALQ155" s="17"/>
      <c r="ALR155" s="17"/>
      <c r="ALS155" s="17"/>
      <c r="ALT155" s="17"/>
      <c r="ALU155" s="17"/>
      <c r="ALV155" s="17"/>
      <c r="ALW155" s="17"/>
      <c r="ALX155" s="17"/>
      <c r="ALY155" s="17"/>
      <c r="ALZ155" s="17"/>
      <c r="AMA155" s="17"/>
      <c r="AMB155" s="17"/>
      <c r="AMC155" s="17"/>
      <c r="AMD155" s="17"/>
      <c r="AME155" s="17"/>
      <c r="AMF155" s="17"/>
      <c r="AMG155" s="17"/>
      <c r="AMH155" s="17"/>
      <c r="AMI155" s="17"/>
      <c r="AMJ155" s="17"/>
      <c r="AMK155" s="17"/>
      <c r="AML155" s="17"/>
      <c r="AMM155" s="17"/>
      <c r="AMN155" s="17"/>
      <c r="AMO155" s="17"/>
      <c r="AMP155" s="17"/>
      <c r="AMQ155" s="17"/>
      <c r="AMR155" s="17"/>
      <c r="AMS155" s="17"/>
      <c r="AMT155" s="17"/>
      <c r="AMU155" s="17"/>
      <c r="AMV155" s="17"/>
      <c r="AMW155" s="17"/>
      <c r="AMX155" s="17"/>
      <c r="AMY155" s="17"/>
      <c r="AMZ155" s="17"/>
      <c r="ANA155" s="17"/>
      <c r="ANB155" s="17"/>
      <c r="ANC155" s="17"/>
      <c r="AND155" s="17"/>
      <c r="ANE155" s="17"/>
      <c r="ANF155" s="17"/>
      <c r="ANG155" s="17"/>
      <c r="ANH155" s="17"/>
      <c r="ANI155" s="17"/>
      <c r="ANJ155" s="17"/>
      <c r="ANK155" s="17"/>
      <c r="ANL155" s="17"/>
      <c r="ANM155" s="17"/>
      <c r="ANN155" s="17"/>
      <c r="ANO155" s="17"/>
      <c r="ANP155" s="17"/>
      <c r="ANQ155" s="17"/>
      <c r="ANR155" s="17"/>
      <c r="ANS155" s="17"/>
      <c r="ANT155" s="17"/>
      <c r="ANU155" s="17"/>
      <c r="ANV155" s="17"/>
      <c r="ANW155" s="17"/>
      <c r="ANX155" s="17"/>
      <c r="ANY155" s="17"/>
      <c r="ANZ155" s="17"/>
      <c r="AOA155" s="17"/>
      <c r="AOB155" s="17"/>
      <c r="AOC155" s="17"/>
      <c r="AOD155" s="17"/>
      <c r="AOE155" s="17"/>
      <c r="AOF155" s="17"/>
      <c r="AOG155" s="17"/>
      <c r="AOH155" s="17"/>
      <c r="AOI155" s="17"/>
      <c r="AOJ155" s="17"/>
      <c r="AOK155" s="17"/>
      <c r="AOL155" s="17"/>
      <c r="AOM155" s="17"/>
      <c r="AON155" s="17"/>
      <c r="AOO155" s="17"/>
      <c r="AOP155" s="17"/>
      <c r="AOQ155" s="17"/>
      <c r="AOR155" s="17"/>
      <c r="AOS155" s="17"/>
      <c r="AOT155" s="17"/>
      <c r="AOU155" s="17"/>
      <c r="AOV155" s="17"/>
      <c r="AOW155" s="17"/>
      <c r="AOX155" s="17"/>
      <c r="AOY155" s="17"/>
      <c r="AOZ155" s="17"/>
      <c r="APA155" s="17"/>
      <c r="APB155" s="17"/>
      <c r="APC155" s="17"/>
      <c r="APD155" s="17"/>
      <c r="APE155" s="17"/>
      <c r="APF155" s="17"/>
      <c r="APG155" s="17"/>
      <c r="APH155" s="17"/>
      <c r="API155" s="17"/>
      <c r="APJ155" s="17"/>
      <c r="APK155" s="17"/>
      <c r="APL155" s="17"/>
      <c r="APM155" s="17"/>
      <c r="APN155" s="17"/>
      <c r="APO155" s="17"/>
      <c r="APP155" s="17"/>
      <c r="APQ155" s="17"/>
      <c r="APR155" s="17"/>
      <c r="APS155" s="17"/>
      <c r="APT155" s="17"/>
      <c r="APU155" s="17"/>
      <c r="APV155" s="17"/>
      <c r="APW155" s="17"/>
      <c r="APX155" s="17"/>
      <c r="APY155" s="17"/>
      <c r="APZ155" s="17"/>
      <c r="AQA155" s="17"/>
      <c r="AQB155" s="17"/>
      <c r="AQC155" s="17"/>
      <c r="AQD155" s="17"/>
      <c r="AQE155" s="17"/>
      <c r="AQF155" s="17"/>
      <c r="AQG155" s="17"/>
      <c r="AQH155" s="17"/>
      <c r="AQI155" s="17"/>
      <c r="AQJ155" s="17"/>
      <c r="AQK155" s="17"/>
      <c r="AQL155" s="17"/>
      <c r="AQM155" s="17"/>
      <c r="AQN155" s="17"/>
      <c r="AQO155" s="17"/>
      <c r="AQP155" s="17"/>
      <c r="AQQ155" s="17"/>
      <c r="AQR155" s="17"/>
      <c r="AQS155" s="17"/>
      <c r="AQT155" s="17"/>
      <c r="AQU155" s="17"/>
      <c r="AQV155" s="17"/>
      <c r="AQW155" s="17"/>
      <c r="AQX155" s="17"/>
      <c r="AQY155" s="17"/>
      <c r="AQZ155" s="17"/>
      <c r="ARA155" s="17"/>
      <c r="ARB155" s="17"/>
      <c r="ARC155" s="17"/>
      <c r="ARD155" s="17"/>
      <c r="ARE155" s="17"/>
      <c r="ARF155" s="17"/>
      <c r="ARG155" s="17"/>
      <c r="ARH155" s="17"/>
      <c r="ARI155" s="17"/>
      <c r="ARJ155" s="17"/>
      <c r="ARK155" s="17"/>
      <c r="ARL155" s="17"/>
      <c r="ARM155" s="17"/>
      <c r="ARN155" s="17"/>
      <c r="ARO155" s="17"/>
      <c r="ARP155" s="17"/>
      <c r="ARQ155" s="17"/>
      <c r="ARR155" s="17"/>
      <c r="ARS155" s="17"/>
      <c r="ART155" s="17"/>
      <c r="ARU155" s="17"/>
      <c r="ARV155" s="17"/>
      <c r="ARW155" s="17"/>
      <c r="ARX155" s="17"/>
      <c r="ARY155" s="17"/>
      <c r="ARZ155" s="17"/>
      <c r="ASA155" s="17"/>
      <c r="ASB155" s="17"/>
      <c r="ASC155" s="17"/>
      <c r="ASD155" s="17"/>
      <c r="ASE155" s="17"/>
      <c r="ASF155" s="17"/>
      <c r="ASG155" s="17"/>
      <c r="ASH155" s="17"/>
      <c r="ASI155" s="17"/>
      <c r="ASJ155" s="17"/>
      <c r="ASK155" s="17"/>
      <c r="ASL155" s="17"/>
      <c r="ASM155" s="17"/>
      <c r="ASN155" s="17"/>
      <c r="ASO155" s="17"/>
      <c r="ASP155" s="17"/>
      <c r="ASQ155" s="17"/>
      <c r="ASR155" s="17"/>
      <c r="ASS155" s="17"/>
      <c r="AST155" s="17"/>
      <c r="ASU155" s="17"/>
      <c r="ASV155" s="17"/>
      <c r="ASW155" s="17"/>
      <c r="ASX155" s="17"/>
      <c r="ASY155" s="17"/>
      <c r="ASZ155" s="17"/>
      <c r="ATA155" s="17"/>
      <c r="ATB155" s="17"/>
      <c r="ATC155" s="17"/>
      <c r="ATD155" s="17"/>
      <c r="ATE155" s="17"/>
      <c r="ATF155" s="17"/>
      <c r="ATG155" s="17"/>
      <c r="ATH155" s="17"/>
      <c r="ATI155" s="17"/>
      <c r="ATJ155" s="17"/>
      <c r="ATK155" s="17"/>
      <c r="ATL155" s="17"/>
      <c r="ATM155" s="17"/>
      <c r="ATN155" s="17"/>
      <c r="ATO155" s="17"/>
      <c r="ATP155" s="17"/>
      <c r="ATQ155" s="17"/>
      <c r="ATR155" s="17"/>
      <c r="ATS155" s="17"/>
      <c r="ATT155" s="17"/>
      <c r="ATU155" s="17"/>
      <c r="ATV155" s="17"/>
      <c r="ATW155" s="17"/>
      <c r="ATX155" s="17"/>
      <c r="ATY155" s="17"/>
      <c r="ATZ155" s="17"/>
      <c r="AUA155" s="17"/>
      <c r="AUB155" s="17"/>
      <c r="AUC155" s="17"/>
      <c r="AUD155" s="17"/>
      <c r="AUE155" s="17"/>
      <c r="AUF155" s="17"/>
      <c r="AUG155" s="17"/>
      <c r="AUH155" s="17"/>
      <c r="AUI155" s="17"/>
      <c r="AUJ155" s="17"/>
      <c r="AUK155" s="17"/>
      <c r="AUL155" s="17"/>
      <c r="AUM155" s="17"/>
      <c r="AUN155" s="17"/>
      <c r="AUO155" s="17"/>
      <c r="AUP155" s="17"/>
      <c r="AUQ155" s="17"/>
      <c r="AUR155" s="17"/>
      <c r="AUS155" s="17"/>
      <c r="AUT155" s="17"/>
      <c r="AUU155" s="17"/>
      <c r="AUV155" s="17"/>
      <c r="AUW155" s="17"/>
      <c r="AUX155" s="17"/>
      <c r="AUY155" s="17"/>
      <c r="AUZ155" s="17"/>
      <c r="AVA155" s="17"/>
      <c r="AVB155" s="17"/>
      <c r="AVC155" s="17"/>
      <c r="AVD155" s="17"/>
      <c r="AVE155" s="17"/>
      <c r="AVF155" s="17"/>
      <c r="AVG155" s="17"/>
      <c r="AVH155" s="17"/>
      <c r="AVI155" s="17"/>
      <c r="AVJ155" s="17"/>
      <c r="AVK155" s="17"/>
      <c r="AVL155" s="17"/>
      <c r="AVM155" s="17"/>
      <c r="AVN155" s="17"/>
      <c r="AVO155" s="17"/>
      <c r="AVP155" s="17"/>
      <c r="AVQ155" s="17"/>
      <c r="AVR155" s="17"/>
      <c r="AVS155" s="17"/>
      <c r="AVT155" s="17"/>
      <c r="AVU155" s="17"/>
      <c r="AVV155" s="17"/>
      <c r="AVW155" s="17"/>
      <c r="AVX155" s="17"/>
      <c r="AVY155" s="17"/>
      <c r="AVZ155" s="17"/>
      <c r="AWA155" s="17"/>
      <c r="AWB155" s="17"/>
      <c r="AWC155" s="17"/>
      <c r="AWD155" s="17"/>
      <c r="AWE155" s="17"/>
      <c r="AWF155" s="17"/>
      <c r="AWG155" s="17"/>
      <c r="AWH155" s="17"/>
      <c r="AWI155" s="17"/>
      <c r="AWJ155" s="17"/>
      <c r="AWK155" s="17"/>
      <c r="AWL155" s="17"/>
      <c r="AWM155" s="17"/>
      <c r="AWN155" s="17"/>
      <c r="AWO155" s="17"/>
      <c r="AWP155" s="17"/>
      <c r="AWQ155" s="17"/>
      <c r="AWR155" s="17"/>
      <c r="AWS155" s="17"/>
      <c r="AWT155" s="17"/>
      <c r="AWU155" s="17"/>
      <c r="AWV155" s="17"/>
      <c r="AWW155" s="17"/>
      <c r="AWX155" s="17"/>
      <c r="AWY155" s="17"/>
      <c r="AWZ155" s="17"/>
      <c r="AXA155" s="17"/>
      <c r="AXB155" s="17"/>
      <c r="AXC155" s="17"/>
      <c r="AXD155" s="17"/>
      <c r="AXE155" s="17"/>
      <c r="AXF155" s="17"/>
      <c r="AXG155" s="17"/>
      <c r="AXH155" s="17"/>
      <c r="AXI155" s="17"/>
      <c r="AXJ155" s="17"/>
      <c r="AXK155" s="17"/>
      <c r="AXL155" s="17"/>
      <c r="AXM155" s="17"/>
      <c r="AXN155" s="17"/>
      <c r="AXO155" s="17"/>
      <c r="AXP155" s="17"/>
      <c r="AXQ155" s="17"/>
      <c r="AXR155" s="17"/>
      <c r="AXS155" s="17"/>
      <c r="AXT155" s="17"/>
      <c r="AXU155" s="17"/>
      <c r="AXV155" s="17"/>
      <c r="AXW155" s="17"/>
      <c r="AXX155" s="17"/>
      <c r="AXY155" s="17"/>
      <c r="AXZ155" s="17"/>
      <c r="AYA155" s="17"/>
      <c r="AYB155" s="17"/>
      <c r="AYC155" s="17"/>
      <c r="AYD155" s="17"/>
      <c r="AYE155" s="17"/>
      <c r="AYF155" s="17"/>
      <c r="AYG155" s="17"/>
      <c r="AYH155" s="17"/>
      <c r="AYI155" s="17"/>
      <c r="AYJ155" s="17"/>
      <c r="AYK155" s="17"/>
      <c r="AYL155" s="17"/>
      <c r="AYM155" s="17"/>
      <c r="AYN155" s="17"/>
      <c r="AYO155" s="17"/>
      <c r="AYP155" s="17"/>
      <c r="AYQ155" s="17"/>
      <c r="AYR155" s="17"/>
      <c r="AYS155" s="17"/>
      <c r="AYT155" s="17"/>
      <c r="AYU155" s="17"/>
      <c r="AYV155" s="17"/>
      <c r="AYW155" s="17"/>
      <c r="AYX155" s="17"/>
      <c r="AYY155" s="17"/>
      <c r="AYZ155" s="17"/>
      <c r="AZA155" s="17"/>
      <c r="AZB155" s="17"/>
      <c r="AZC155" s="17"/>
      <c r="AZD155" s="17"/>
      <c r="AZE155" s="17"/>
      <c r="AZF155" s="17"/>
      <c r="AZG155" s="17"/>
      <c r="AZH155" s="17"/>
      <c r="AZI155" s="17"/>
      <c r="AZJ155" s="17"/>
      <c r="AZK155" s="17"/>
      <c r="AZL155" s="17"/>
      <c r="AZM155" s="17"/>
      <c r="AZN155" s="17"/>
      <c r="AZO155" s="17"/>
      <c r="AZP155" s="17"/>
      <c r="AZQ155" s="17"/>
      <c r="AZR155" s="17"/>
      <c r="AZS155" s="17"/>
      <c r="AZT155" s="17"/>
      <c r="AZU155" s="17"/>
      <c r="AZV155" s="17"/>
      <c r="AZW155" s="17"/>
      <c r="AZX155" s="17"/>
      <c r="AZY155" s="17"/>
      <c r="AZZ155" s="17"/>
      <c r="BAA155" s="17"/>
      <c r="BAB155" s="17"/>
      <c r="BAC155" s="17"/>
      <c r="BAD155" s="17"/>
      <c r="BAE155" s="17"/>
      <c r="BAF155" s="17"/>
      <c r="BAG155" s="17"/>
      <c r="BAH155" s="17"/>
      <c r="BAI155" s="17"/>
      <c r="BAJ155" s="17"/>
      <c r="BAK155" s="17"/>
      <c r="BAL155" s="17"/>
      <c r="BAM155" s="17"/>
      <c r="BAN155" s="17"/>
      <c r="BAO155" s="17"/>
      <c r="BAP155" s="17"/>
      <c r="BAQ155" s="17"/>
      <c r="BAR155" s="17"/>
      <c r="BAS155" s="17"/>
      <c r="BAT155" s="17"/>
      <c r="BAU155" s="17"/>
      <c r="BAV155" s="17"/>
      <c r="BAW155" s="17"/>
      <c r="BAX155" s="17"/>
      <c r="BAY155" s="17"/>
      <c r="BAZ155" s="17"/>
      <c r="BBA155" s="17"/>
      <c r="BBB155" s="17"/>
      <c r="BBC155" s="17"/>
      <c r="BBD155" s="17"/>
      <c r="BBE155" s="17"/>
      <c r="BBF155" s="17"/>
      <c r="BBG155" s="17"/>
      <c r="BBH155" s="17"/>
      <c r="BBI155" s="17"/>
      <c r="BBJ155" s="17"/>
      <c r="BBK155" s="17"/>
      <c r="BBL155" s="17"/>
      <c r="BBM155" s="17"/>
      <c r="BBN155" s="17"/>
      <c r="BBO155" s="17"/>
      <c r="BBP155" s="17"/>
      <c r="BBQ155" s="17"/>
      <c r="BBR155" s="17"/>
      <c r="BBS155" s="17"/>
      <c r="BBT155" s="17"/>
      <c r="BBU155" s="17"/>
      <c r="BBV155" s="17"/>
      <c r="BBW155" s="17"/>
      <c r="BBX155" s="17"/>
      <c r="BBY155" s="17"/>
      <c r="BBZ155" s="17"/>
      <c r="BCA155" s="17"/>
      <c r="BCB155" s="17"/>
      <c r="BCC155" s="17"/>
      <c r="BCD155" s="17"/>
      <c r="BCE155" s="17"/>
      <c r="BCF155" s="17"/>
      <c r="BCG155" s="17"/>
      <c r="BCH155" s="17"/>
      <c r="BCI155" s="17"/>
      <c r="BCJ155" s="17"/>
      <c r="BCK155" s="17"/>
      <c r="BCL155" s="17"/>
      <c r="BCM155" s="17"/>
      <c r="BCN155" s="17"/>
      <c r="BCO155" s="17"/>
      <c r="BCP155" s="17"/>
      <c r="BCQ155" s="17"/>
      <c r="BCR155" s="17"/>
      <c r="BCS155" s="17"/>
      <c r="BCT155" s="17"/>
      <c r="BCU155" s="17"/>
      <c r="BCV155" s="17"/>
      <c r="BCW155" s="17"/>
      <c r="BCX155" s="17"/>
      <c r="BCY155" s="17"/>
      <c r="BCZ155" s="17"/>
      <c r="BDA155" s="17"/>
      <c r="BDB155" s="17"/>
      <c r="BDC155" s="17"/>
      <c r="BDD155" s="17"/>
      <c r="BDE155" s="17"/>
      <c r="BDF155" s="17"/>
      <c r="BDG155" s="17"/>
      <c r="BDH155" s="17"/>
      <c r="BDI155" s="17"/>
      <c r="BDJ155" s="17"/>
      <c r="BDK155" s="17"/>
      <c r="BDL155" s="17"/>
      <c r="BDM155" s="17"/>
      <c r="BDN155" s="17"/>
      <c r="BDO155" s="17"/>
      <c r="BDP155" s="17"/>
      <c r="BDQ155" s="17"/>
      <c r="BDR155" s="17"/>
      <c r="BDS155" s="17"/>
      <c r="BDT155" s="17"/>
      <c r="BDU155" s="17"/>
      <c r="BDV155" s="17"/>
      <c r="BDW155" s="17"/>
      <c r="BDX155" s="17"/>
      <c r="BDY155" s="17"/>
      <c r="BDZ155" s="17"/>
      <c r="BEA155" s="17"/>
      <c r="BEB155" s="17"/>
      <c r="BEC155" s="17"/>
      <c r="BED155" s="17"/>
      <c r="BEE155" s="17"/>
      <c r="BEF155" s="17"/>
      <c r="BEG155" s="17"/>
      <c r="BEH155" s="17"/>
      <c r="BEI155" s="17"/>
      <c r="BEJ155" s="17"/>
      <c r="BEK155" s="17"/>
      <c r="BEL155" s="17"/>
      <c r="BEM155" s="17"/>
      <c r="BEN155" s="17"/>
      <c r="BEO155" s="17"/>
      <c r="BEP155" s="17"/>
      <c r="BEQ155" s="17"/>
      <c r="BER155" s="17"/>
      <c r="BES155" s="17"/>
      <c r="BET155" s="17"/>
      <c r="BEU155" s="17"/>
      <c r="BEV155" s="17"/>
      <c r="BEW155" s="17"/>
      <c r="BEX155" s="17"/>
      <c r="BEY155" s="17"/>
      <c r="BEZ155" s="17"/>
      <c r="BFA155" s="17"/>
      <c r="BFB155" s="17"/>
      <c r="BFC155" s="17"/>
      <c r="BFD155" s="17"/>
      <c r="BFE155" s="17"/>
      <c r="BFF155" s="17"/>
      <c r="BFG155" s="17"/>
      <c r="BFH155" s="17"/>
      <c r="BFI155" s="17"/>
      <c r="BFJ155" s="17"/>
      <c r="BFK155" s="17"/>
      <c r="BFL155" s="17"/>
      <c r="BFM155" s="17"/>
      <c r="BFN155" s="17"/>
      <c r="BFO155" s="17"/>
      <c r="BFP155" s="17"/>
      <c r="BFQ155" s="17"/>
      <c r="BFR155" s="17"/>
      <c r="BFS155" s="17"/>
      <c r="BFT155" s="17"/>
      <c r="BFU155" s="17"/>
      <c r="BFV155" s="17"/>
      <c r="BFW155" s="17"/>
      <c r="BFX155" s="17"/>
      <c r="BFY155" s="17"/>
      <c r="BFZ155" s="17"/>
      <c r="BGA155" s="17"/>
      <c r="BGB155" s="17"/>
      <c r="BGC155" s="17"/>
      <c r="BGD155" s="17"/>
      <c r="BGE155" s="17"/>
      <c r="BGF155" s="17"/>
      <c r="BGG155" s="17"/>
      <c r="BGH155" s="17"/>
      <c r="BGI155" s="17"/>
      <c r="BGJ155" s="17"/>
      <c r="BGK155" s="17"/>
      <c r="BGL155" s="17"/>
      <c r="BGM155" s="17"/>
      <c r="BGN155" s="17"/>
      <c r="BGO155" s="17"/>
      <c r="BGP155" s="17"/>
      <c r="BGQ155" s="17"/>
      <c r="BGR155" s="17"/>
      <c r="BGS155" s="17"/>
      <c r="BGT155" s="17"/>
      <c r="BGU155" s="17"/>
      <c r="BGV155" s="17"/>
      <c r="BGW155" s="17"/>
      <c r="BGX155" s="17"/>
      <c r="BGY155" s="17"/>
      <c r="BGZ155" s="17"/>
      <c r="BHA155" s="17"/>
      <c r="BHB155" s="17"/>
      <c r="BHC155" s="17"/>
      <c r="BHD155" s="17"/>
      <c r="BHE155" s="17"/>
      <c r="BHF155" s="17"/>
      <c r="BHG155" s="17"/>
      <c r="BHH155" s="17"/>
      <c r="BHI155" s="17"/>
      <c r="BHJ155" s="17"/>
      <c r="BHK155" s="17"/>
      <c r="BHL155" s="17"/>
      <c r="BHM155" s="17"/>
      <c r="BHN155" s="17"/>
      <c r="BHO155" s="17"/>
      <c r="BHP155" s="17"/>
      <c r="BHQ155" s="17"/>
      <c r="BHR155" s="17"/>
      <c r="BHS155" s="17"/>
      <c r="BHT155" s="17"/>
      <c r="BHU155" s="17"/>
      <c r="BHV155" s="17"/>
      <c r="BHW155" s="17"/>
      <c r="BHX155" s="17"/>
      <c r="BHY155" s="17"/>
      <c r="BHZ155" s="17"/>
      <c r="BIA155" s="17"/>
      <c r="BIB155" s="17"/>
      <c r="BIC155" s="17"/>
      <c r="BID155" s="17"/>
      <c r="BIE155" s="17"/>
      <c r="BIF155" s="17"/>
      <c r="BIG155" s="17"/>
      <c r="BIH155" s="17"/>
      <c r="BII155" s="17"/>
      <c r="BIJ155" s="17"/>
      <c r="BIK155" s="17"/>
      <c r="BIL155" s="17"/>
      <c r="BIM155" s="17"/>
      <c r="BIN155" s="17"/>
      <c r="BIO155" s="17"/>
      <c r="BIP155" s="17"/>
      <c r="BIQ155" s="17"/>
      <c r="BIR155" s="17"/>
      <c r="BIS155" s="17"/>
      <c r="BIT155" s="17"/>
      <c r="BIU155" s="17"/>
      <c r="BIV155" s="17"/>
      <c r="BIW155" s="17"/>
      <c r="BIX155" s="17"/>
      <c r="BIY155" s="17"/>
      <c r="BIZ155" s="17"/>
      <c r="BJA155" s="17"/>
      <c r="BJB155" s="17"/>
      <c r="BJC155" s="17"/>
      <c r="BJD155" s="17"/>
      <c r="BJE155" s="17"/>
      <c r="BJF155" s="17"/>
      <c r="BJG155" s="17"/>
      <c r="BJH155" s="17"/>
      <c r="BJI155" s="17"/>
      <c r="BJJ155" s="17"/>
      <c r="BJK155" s="17"/>
      <c r="BJL155" s="17"/>
      <c r="BJM155" s="17"/>
      <c r="BJN155" s="17"/>
      <c r="BJO155" s="17"/>
      <c r="BJP155" s="17"/>
      <c r="BJQ155" s="17"/>
      <c r="BJR155" s="17"/>
      <c r="BJS155" s="17"/>
      <c r="BJT155" s="17"/>
      <c r="BJU155" s="17"/>
      <c r="BJV155" s="17"/>
      <c r="BJW155" s="17"/>
      <c r="BJX155" s="17"/>
      <c r="BJY155" s="17"/>
      <c r="BJZ155" s="17"/>
      <c r="BKA155" s="17"/>
      <c r="BKB155" s="17"/>
      <c r="BKC155" s="17"/>
      <c r="BKD155" s="17"/>
      <c r="BKE155" s="17"/>
      <c r="BKF155" s="17"/>
      <c r="BKG155" s="17"/>
      <c r="BKH155" s="17"/>
      <c r="BKI155" s="17"/>
      <c r="BKJ155" s="17"/>
      <c r="BKK155" s="17"/>
      <c r="BKL155" s="17"/>
      <c r="BKM155" s="17"/>
      <c r="BKN155" s="17"/>
      <c r="BKO155" s="17"/>
      <c r="BKP155" s="17"/>
      <c r="BKQ155" s="17"/>
      <c r="BKR155" s="17"/>
      <c r="BKS155" s="17"/>
      <c r="BKT155" s="17"/>
      <c r="BKU155" s="17"/>
      <c r="BKV155" s="17"/>
      <c r="BKW155" s="17"/>
      <c r="BKX155" s="17"/>
      <c r="BKY155" s="17"/>
      <c r="BKZ155" s="17"/>
      <c r="BLA155" s="17"/>
      <c r="BLB155" s="17"/>
      <c r="BLC155" s="17"/>
      <c r="BLD155" s="17"/>
      <c r="BLE155" s="17"/>
      <c r="BLF155" s="17"/>
      <c r="BLG155" s="17"/>
      <c r="BLH155" s="17"/>
      <c r="BLI155" s="17"/>
      <c r="BLJ155" s="17"/>
      <c r="BLK155" s="17"/>
      <c r="BLL155" s="17"/>
      <c r="BLM155" s="17"/>
      <c r="BLN155" s="17"/>
      <c r="BLO155" s="17"/>
      <c r="BLP155" s="17"/>
      <c r="BLQ155" s="17"/>
      <c r="BLR155" s="17"/>
      <c r="BLS155" s="17"/>
      <c r="BLT155" s="17"/>
      <c r="BLU155" s="17"/>
      <c r="BLV155" s="17"/>
      <c r="BLW155" s="17"/>
      <c r="BLX155" s="17"/>
      <c r="BLY155" s="17"/>
      <c r="BLZ155" s="17"/>
      <c r="BMA155" s="17"/>
      <c r="BMB155" s="17"/>
      <c r="BMC155" s="17"/>
      <c r="BMD155" s="17"/>
      <c r="BME155" s="17"/>
      <c r="BMF155" s="17"/>
      <c r="BMG155" s="17"/>
      <c r="BMH155" s="17"/>
      <c r="BMI155" s="17"/>
      <c r="BMJ155" s="17"/>
      <c r="BMK155" s="17"/>
      <c r="BML155" s="17"/>
      <c r="BMM155" s="17"/>
      <c r="BMN155" s="17"/>
      <c r="BMO155" s="17"/>
      <c r="BMP155" s="17"/>
      <c r="BMQ155" s="17"/>
      <c r="BMR155" s="17"/>
      <c r="BMS155" s="17"/>
      <c r="BMT155" s="17"/>
      <c r="BMU155" s="17"/>
      <c r="BMV155" s="17"/>
      <c r="BMW155" s="17"/>
      <c r="BMX155" s="17"/>
      <c r="BMY155" s="17"/>
      <c r="BMZ155" s="17"/>
      <c r="BNA155" s="17"/>
      <c r="BNB155" s="17"/>
      <c r="BNC155" s="17"/>
      <c r="BND155" s="17"/>
      <c r="BNE155" s="17"/>
      <c r="BNF155" s="17"/>
      <c r="BNG155" s="17"/>
      <c r="BNH155" s="17"/>
      <c r="BNI155" s="17"/>
      <c r="BNJ155" s="17"/>
      <c r="BNK155" s="17"/>
      <c r="BNL155" s="17"/>
      <c r="BNM155" s="17"/>
      <c r="BNN155" s="17"/>
      <c r="BNO155" s="17"/>
      <c r="BNP155" s="17"/>
      <c r="BNQ155" s="17"/>
      <c r="BNR155" s="17"/>
      <c r="BNS155" s="17"/>
      <c r="BNT155" s="17"/>
      <c r="BNU155" s="17"/>
      <c r="BNV155" s="17"/>
      <c r="BNW155" s="17"/>
      <c r="BNX155" s="17"/>
      <c r="BNY155" s="17"/>
      <c r="BNZ155" s="17"/>
      <c r="BOA155" s="17"/>
      <c r="BOB155" s="17"/>
      <c r="BOC155" s="17"/>
      <c r="BOD155" s="17"/>
      <c r="BOE155" s="17"/>
      <c r="BOF155" s="17"/>
      <c r="BOG155" s="17"/>
      <c r="BOH155" s="17"/>
      <c r="BOI155" s="17"/>
      <c r="BOJ155" s="17"/>
      <c r="BOK155" s="17"/>
      <c r="BOL155" s="17"/>
      <c r="BOM155" s="17"/>
      <c r="BON155" s="17"/>
      <c r="BOO155" s="17"/>
      <c r="BOP155" s="17"/>
      <c r="BOQ155" s="17"/>
      <c r="BOR155" s="17"/>
      <c r="BOS155" s="17"/>
      <c r="BOT155" s="17"/>
      <c r="BOU155" s="17"/>
      <c r="BOV155" s="17"/>
      <c r="BOW155" s="17"/>
      <c r="BOX155" s="17"/>
      <c r="BOY155" s="17"/>
      <c r="BOZ155" s="17"/>
      <c r="BPA155" s="17"/>
      <c r="BPB155" s="17"/>
      <c r="BPC155" s="17"/>
      <c r="BPD155" s="17"/>
      <c r="BPE155" s="17"/>
      <c r="BPF155" s="17"/>
      <c r="BPG155" s="17"/>
      <c r="BPH155" s="17"/>
      <c r="BPI155" s="17"/>
      <c r="BPJ155" s="17"/>
      <c r="BPK155" s="17"/>
      <c r="BPL155" s="17"/>
      <c r="BPM155" s="17"/>
      <c r="BPN155" s="17"/>
      <c r="BPO155" s="17"/>
      <c r="BPP155" s="17"/>
      <c r="BPQ155" s="17"/>
      <c r="BPR155" s="17"/>
      <c r="BPS155" s="17"/>
      <c r="BPT155" s="17"/>
      <c r="BPU155" s="17"/>
      <c r="BPV155" s="17"/>
      <c r="BPW155" s="17"/>
      <c r="BPX155" s="17"/>
      <c r="BPY155" s="17"/>
      <c r="BPZ155" s="17"/>
      <c r="BQA155" s="17"/>
      <c r="BQB155" s="17"/>
      <c r="BQC155" s="17"/>
      <c r="BQD155" s="17"/>
      <c r="BQE155" s="17"/>
      <c r="BQF155" s="17"/>
      <c r="BQG155" s="17"/>
      <c r="BQH155" s="17"/>
      <c r="BQI155" s="17"/>
      <c r="BQJ155" s="17"/>
      <c r="BQK155" s="17"/>
      <c r="BQL155" s="17"/>
      <c r="BQM155" s="17"/>
      <c r="BQN155" s="17"/>
      <c r="BQO155" s="17"/>
      <c r="BQP155" s="17"/>
      <c r="BQQ155" s="17"/>
      <c r="BQR155" s="17"/>
      <c r="BQS155" s="17"/>
      <c r="BQT155" s="17"/>
      <c r="BQU155" s="17"/>
      <c r="BQV155" s="17"/>
      <c r="BQW155" s="17"/>
      <c r="BQX155" s="17"/>
      <c r="BQY155" s="17"/>
      <c r="BQZ155" s="17"/>
      <c r="BRA155" s="17"/>
      <c r="BRB155" s="17"/>
      <c r="BRC155" s="17"/>
      <c r="BRD155" s="17"/>
      <c r="BRE155" s="17"/>
      <c r="BRF155" s="17"/>
      <c r="BRG155" s="17"/>
      <c r="BRH155" s="17"/>
      <c r="BRI155" s="17"/>
      <c r="BRJ155" s="17"/>
      <c r="BRK155" s="17"/>
      <c r="BRL155" s="17"/>
      <c r="BRM155" s="17"/>
      <c r="BRN155" s="17"/>
      <c r="BRO155" s="17"/>
      <c r="BRP155" s="17"/>
      <c r="BRQ155" s="17"/>
      <c r="BRR155" s="17"/>
      <c r="BRS155" s="17"/>
      <c r="BRT155" s="17"/>
      <c r="BRU155" s="17"/>
      <c r="BRV155" s="17"/>
      <c r="BRW155" s="17"/>
      <c r="BRX155" s="17"/>
      <c r="BRY155" s="17"/>
      <c r="BRZ155" s="17"/>
      <c r="BSA155" s="17"/>
      <c r="BSB155" s="17"/>
      <c r="BSC155" s="17"/>
      <c r="BSD155" s="17"/>
      <c r="BSE155" s="17"/>
      <c r="BSF155" s="17"/>
      <c r="BSG155" s="17"/>
      <c r="BSH155" s="17"/>
      <c r="BSI155" s="17"/>
      <c r="BSJ155" s="17"/>
      <c r="BSK155" s="17"/>
      <c r="BSL155" s="17"/>
      <c r="BSM155" s="17"/>
      <c r="BSN155" s="17"/>
      <c r="BSO155" s="17"/>
      <c r="BSP155" s="17"/>
      <c r="BSQ155" s="17"/>
      <c r="BSR155" s="17"/>
      <c r="BSS155" s="17"/>
      <c r="BST155" s="17"/>
      <c r="BSU155" s="17"/>
      <c r="BSV155" s="17"/>
      <c r="BSW155" s="17"/>
      <c r="BSX155" s="17"/>
      <c r="BSY155" s="17"/>
      <c r="BSZ155" s="17"/>
      <c r="BTA155" s="17"/>
      <c r="BTB155" s="17"/>
      <c r="BTC155" s="17"/>
      <c r="BTD155" s="17"/>
      <c r="BTE155" s="17"/>
      <c r="BTF155" s="17"/>
      <c r="BTG155" s="17"/>
      <c r="BTH155" s="17"/>
      <c r="BTI155" s="17"/>
      <c r="BTJ155" s="17"/>
      <c r="BTK155" s="17"/>
      <c r="BTL155" s="17"/>
      <c r="BTM155" s="17"/>
      <c r="BTN155" s="17"/>
      <c r="BTO155" s="17"/>
      <c r="BTP155" s="17"/>
      <c r="BTQ155" s="17"/>
      <c r="BTR155" s="17"/>
      <c r="BTS155" s="17"/>
      <c r="BTT155" s="17"/>
      <c r="BTU155" s="17"/>
      <c r="BTV155" s="17"/>
      <c r="BTW155" s="17"/>
      <c r="BTX155" s="17"/>
      <c r="BTY155" s="17"/>
      <c r="BTZ155" s="17"/>
      <c r="BUA155" s="17"/>
      <c r="BUB155" s="17"/>
      <c r="BUC155" s="17"/>
      <c r="BUD155" s="17"/>
      <c r="BUE155" s="17"/>
      <c r="BUF155" s="17"/>
      <c r="BUG155" s="17"/>
      <c r="BUH155" s="17"/>
      <c r="BUI155" s="17"/>
      <c r="BUJ155" s="17"/>
      <c r="BUK155" s="17"/>
      <c r="BUL155" s="17"/>
      <c r="BUM155" s="17"/>
      <c r="BUN155" s="17"/>
      <c r="BUO155" s="17"/>
      <c r="BUP155" s="17"/>
      <c r="BUQ155" s="17"/>
      <c r="BUR155" s="17"/>
      <c r="BUS155" s="17"/>
      <c r="BUT155" s="17"/>
      <c r="BUU155" s="17"/>
      <c r="BUV155" s="17"/>
      <c r="BUW155" s="17"/>
      <c r="BUX155" s="17"/>
      <c r="BUY155" s="17"/>
      <c r="BUZ155" s="17"/>
      <c r="BVA155" s="17"/>
      <c r="BVB155" s="17"/>
      <c r="BVC155" s="17"/>
      <c r="BVD155" s="17"/>
      <c r="BVE155" s="17"/>
      <c r="BVF155" s="17"/>
      <c r="BVG155" s="17"/>
      <c r="BVH155" s="17"/>
      <c r="BVI155" s="17"/>
      <c r="BVJ155" s="17"/>
      <c r="BVK155" s="17"/>
      <c r="BVL155" s="17"/>
      <c r="BVM155" s="17"/>
      <c r="BVN155" s="17"/>
      <c r="BVO155" s="17"/>
      <c r="BVP155" s="17"/>
      <c r="BVQ155" s="17"/>
      <c r="BVR155" s="17"/>
      <c r="BVS155" s="17"/>
      <c r="BVT155" s="17"/>
      <c r="BVU155" s="17"/>
      <c r="BVV155" s="17"/>
      <c r="BVW155" s="17"/>
      <c r="BVX155" s="17"/>
      <c r="BVY155" s="17"/>
      <c r="BVZ155" s="17"/>
      <c r="BWA155" s="17"/>
      <c r="BWB155" s="17"/>
      <c r="BWC155" s="17"/>
      <c r="BWD155" s="17"/>
      <c r="BWE155" s="17"/>
      <c r="BWF155" s="17"/>
      <c r="BWG155" s="17"/>
      <c r="BWH155" s="17"/>
      <c r="BWI155" s="17"/>
      <c r="BWJ155" s="17"/>
      <c r="BWK155" s="17"/>
      <c r="BWL155" s="17"/>
      <c r="BWM155" s="17"/>
      <c r="BWN155" s="17"/>
      <c r="BWO155" s="17"/>
      <c r="BWP155" s="17"/>
      <c r="BWQ155" s="17"/>
      <c r="BWR155" s="17"/>
      <c r="BWS155" s="17"/>
      <c r="BWT155" s="17"/>
      <c r="BWU155" s="17"/>
      <c r="BWV155" s="17"/>
      <c r="BWW155" s="17"/>
      <c r="BWX155" s="17"/>
      <c r="BWY155" s="17"/>
      <c r="BWZ155" s="17"/>
      <c r="BXA155" s="17"/>
      <c r="BXB155" s="17"/>
      <c r="BXC155" s="17"/>
      <c r="BXD155" s="17"/>
      <c r="BXE155" s="17"/>
      <c r="BXF155" s="17"/>
      <c r="BXG155" s="17"/>
      <c r="BXH155" s="17"/>
      <c r="BXI155" s="17"/>
      <c r="BXJ155" s="17"/>
      <c r="BXK155" s="17"/>
      <c r="BXL155" s="17"/>
      <c r="BXM155" s="17"/>
      <c r="BXN155" s="17"/>
      <c r="BXO155" s="17"/>
      <c r="BXP155" s="17"/>
      <c r="BXQ155" s="17"/>
      <c r="BXR155" s="17"/>
      <c r="BXS155" s="17"/>
      <c r="BXT155" s="17"/>
      <c r="BXU155" s="17"/>
      <c r="BXV155" s="17"/>
      <c r="BXW155" s="17"/>
      <c r="BXX155" s="17"/>
      <c r="BXY155" s="17"/>
      <c r="BXZ155" s="17"/>
      <c r="BYA155" s="17"/>
      <c r="BYB155" s="17"/>
      <c r="BYC155" s="17"/>
      <c r="BYD155" s="17"/>
      <c r="BYE155" s="17"/>
      <c r="BYF155" s="17"/>
      <c r="BYG155" s="17"/>
      <c r="BYH155" s="17"/>
      <c r="BYI155" s="17"/>
      <c r="BYJ155" s="17"/>
      <c r="BYK155" s="17"/>
      <c r="BYL155" s="17"/>
      <c r="BYM155" s="17"/>
      <c r="BYN155" s="17"/>
      <c r="BYO155" s="17"/>
      <c r="BYP155" s="17"/>
      <c r="BYQ155" s="17"/>
      <c r="BYR155" s="17"/>
      <c r="BYS155" s="17"/>
      <c r="BYT155" s="17"/>
      <c r="BYU155" s="17"/>
      <c r="BYV155" s="17"/>
      <c r="BYW155" s="17"/>
      <c r="BYX155" s="17"/>
      <c r="BYY155" s="17"/>
      <c r="BYZ155" s="17"/>
      <c r="BZA155" s="17"/>
      <c r="BZB155" s="17"/>
      <c r="BZC155" s="17"/>
      <c r="BZD155" s="17"/>
      <c r="BZE155" s="17"/>
      <c r="BZF155" s="17"/>
      <c r="BZG155" s="17"/>
      <c r="BZH155" s="17"/>
      <c r="BZI155" s="17"/>
      <c r="BZJ155" s="17"/>
      <c r="BZK155" s="17"/>
      <c r="BZL155" s="17"/>
      <c r="BZM155" s="17"/>
      <c r="BZN155" s="17"/>
      <c r="BZO155" s="17"/>
      <c r="BZP155" s="17"/>
      <c r="BZQ155" s="17"/>
      <c r="BZR155" s="17"/>
      <c r="BZS155" s="17"/>
      <c r="BZT155" s="17"/>
      <c r="BZU155" s="17"/>
      <c r="BZV155" s="17"/>
      <c r="BZW155" s="17"/>
      <c r="BZX155" s="17"/>
      <c r="BZY155" s="17"/>
      <c r="BZZ155" s="17"/>
      <c r="CAA155" s="17"/>
      <c r="CAB155" s="17"/>
      <c r="CAC155" s="17"/>
      <c r="CAD155" s="17"/>
      <c r="CAE155" s="17"/>
      <c r="CAF155" s="17"/>
      <c r="CAG155" s="17"/>
      <c r="CAH155" s="17"/>
      <c r="CAI155" s="17"/>
      <c r="CAJ155" s="17"/>
      <c r="CAK155" s="17"/>
      <c r="CAL155" s="17"/>
      <c r="CAM155" s="17"/>
      <c r="CAN155" s="17"/>
      <c r="CAO155" s="17"/>
      <c r="CAP155" s="17"/>
      <c r="CAQ155" s="17"/>
      <c r="CAR155" s="17"/>
      <c r="CAS155" s="17"/>
      <c r="CAT155" s="17"/>
      <c r="CAU155" s="17"/>
      <c r="CAV155" s="17"/>
      <c r="CAW155" s="17"/>
      <c r="CAX155" s="17"/>
      <c r="CAY155" s="17"/>
      <c r="CAZ155" s="17"/>
      <c r="CBA155" s="17"/>
      <c r="CBB155" s="17"/>
      <c r="CBC155" s="17"/>
      <c r="CBD155" s="17"/>
      <c r="CBE155" s="17"/>
      <c r="CBF155" s="17"/>
      <c r="CBG155" s="17"/>
      <c r="CBH155" s="17"/>
      <c r="CBI155" s="17"/>
      <c r="CBJ155" s="17"/>
      <c r="CBK155" s="17"/>
      <c r="CBL155" s="17"/>
      <c r="CBM155" s="17"/>
      <c r="CBN155" s="17"/>
      <c r="CBO155" s="17"/>
      <c r="CBP155" s="17"/>
      <c r="CBQ155" s="17"/>
      <c r="CBR155" s="17"/>
      <c r="CBS155" s="17"/>
      <c r="CBT155" s="17"/>
      <c r="CBU155" s="17"/>
      <c r="CBV155" s="17"/>
      <c r="CBW155" s="17"/>
      <c r="CBX155" s="17"/>
      <c r="CBY155" s="17"/>
      <c r="CBZ155" s="17"/>
      <c r="CCA155" s="17"/>
      <c r="CCB155" s="17"/>
      <c r="CCC155" s="17"/>
      <c r="CCD155" s="17"/>
      <c r="CCE155" s="17"/>
      <c r="CCF155" s="17"/>
      <c r="CCG155" s="17"/>
      <c r="CCH155" s="17"/>
      <c r="CCI155" s="17"/>
      <c r="CCJ155" s="17"/>
      <c r="CCK155" s="17"/>
      <c r="CCL155" s="17"/>
      <c r="CCM155" s="17"/>
      <c r="CCN155" s="17"/>
      <c r="CCO155" s="17"/>
      <c r="CCP155" s="17"/>
      <c r="CCQ155" s="17"/>
      <c r="CCR155" s="17"/>
      <c r="CCS155" s="17"/>
      <c r="CCT155" s="17"/>
      <c r="CCU155" s="17"/>
      <c r="CCV155" s="17"/>
      <c r="CCW155" s="17"/>
      <c r="CCX155" s="17"/>
      <c r="CCY155" s="17"/>
      <c r="CCZ155" s="17"/>
      <c r="CDA155" s="17"/>
      <c r="CDB155" s="17"/>
      <c r="CDC155" s="17"/>
      <c r="CDD155" s="17"/>
      <c r="CDE155" s="17"/>
      <c r="CDF155" s="17"/>
      <c r="CDG155" s="17"/>
      <c r="CDH155" s="17"/>
      <c r="CDI155" s="17"/>
      <c r="CDJ155" s="17"/>
      <c r="CDK155" s="17"/>
      <c r="CDL155" s="17"/>
      <c r="CDM155" s="17"/>
      <c r="CDN155" s="17"/>
      <c r="CDO155" s="17"/>
      <c r="CDP155" s="17"/>
      <c r="CDQ155" s="17"/>
      <c r="CDR155" s="17"/>
      <c r="CDS155" s="17"/>
      <c r="CDT155" s="17"/>
      <c r="CDU155" s="17"/>
      <c r="CDV155" s="17"/>
      <c r="CDW155" s="17"/>
      <c r="CDX155" s="17"/>
      <c r="CDY155" s="17"/>
      <c r="CDZ155" s="17"/>
      <c r="CEA155" s="17"/>
      <c r="CEB155" s="17"/>
      <c r="CEC155" s="17"/>
      <c r="CED155" s="17"/>
      <c r="CEE155" s="17"/>
      <c r="CEF155" s="17"/>
      <c r="CEG155" s="17"/>
      <c r="CEH155" s="17"/>
      <c r="CEI155" s="17"/>
      <c r="CEJ155" s="17"/>
      <c r="CEK155" s="17"/>
      <c r="CEL155" s="17"/>
      <c r="CEM155" s="17"/>
      <c r="CEN155" s="17"/>
      <c r="CEO155" s="17"/>
      <c r="CEP155" s="17"/>
      <c r="CEQ155" s="17"/>
      <c r="CER155" s="17"/>
      <c r="CES155" s="17"/>
      <c r="CET155" s="17"/>
      <c r="CEU155" s="17"/>
      <c r="CEV155" s="17"/>
      <c r="CEW155" s="17"/>
      <c r="CEX155" s="17"/>
      <c r="CEY155" s="17"/>
      <c r="CEZ155" s="17"/>
      <c r="CFA155" s="17"/>
      <c r="CFB155" s="17"/>
      <c r="CFC155" s="17"/>
      <c r="CFD155" s="17"/>
      <c r="CFE155" s="17"/>
      <c r="CFF155" s="17"/>
      <c r="CFG155" s="17"/>
      <c r="CFH155" s="17"/>
      <c r="CFI155" s="17"/>
      <c r="CFJ155" s="17"/>
      <c r="CFK155" s="17"/>
      <c r="CFL155" s="17"/>
      <c r="CFM155" s="17"/>
      <c r="CFN155" s="17"/>
      <c r="CFO155" s="17"/>
      <c r="CFP155" s="17"/>
      <c r="CFQ155" s="17"/>
      <c r="CFR155" s="17"/>
      <c r="CFS155" s="17"/>
      <c r="CFT155" s="17"/>
      <c r="CFU155" s="17"/>
      <c r="CFV155" s="17"/>
      <c r="CFW155" s="17"/>
      <c r="CFX155" s="17"/>
      <c r="CFY155" s="17"/>
      <c r="CFZ155" s="17"/>
      <c r="CGA155" s="17"/>
      <c r="CGB155" s="17"/>
      <c r="CGC155" s="17"/>
      <c r="CGD155" s="17"/>
      <c r="CGE155" s="17"/>
      <c r="CGF155" s="17"/>
      <c r="CGG155" s="17"/>
      <c r="CGH155" s="17"/>
      <c r="CGI155" s="17"/>
      <c r="CGJ155" s="17"/>
      <c r="CGK155" s="17"/>
      <c r="CGL155" s="17"/>
      <c r="CGM155" s="17"/>
      <c r="CGN155" s="17"/>
      <c r="CGO155" s="17"/>
      <c r="CGP155" s="17"/>
      <c r="CGQ155" s="17"/>
      <c r="CGR155" s="17"/>
      <c r="CGS155" s="17"/>
      <c r="CGT155" s="17"/>
      <c r="CGU155" s="17"/>
      <c r="CGV155" s="17"/>
      <c r="CGW155" s="17"/>
      <c r="CGX155" s="17"/>
      <c r="CGY155" s="17"/>
      <c r="CGZ155" s="17"/>
      <c r="CHA155" s="17"/>
      <c r="CHB155" s="17"/>
      <c r="CHC155" s="17"/>
      <c r="CHD155" s="17"/>
      <c r="CHE155" s="17"/>
      <c r="CHF155" s="17"/>
      <c r="CHG155" s="17"/>
      <c r="CHH155" s="17"/>
      <c r="CHI155" s="17"/>
      <c r="CHJ155" s="17"/>
      <c r="CHK155" s="17"/>
      <c r="CHL155" s="17"/>
      <c r="CHM155" s="17"/>
      <c r="CHN155" s="17"/>
      <c r="CHO155" s="17"/>
      <c r="CHP155" s="17"/>
      <c r="CHQ155" s="17"/>
      <c r="CHR155" s="17"/>
      <c r="CHS155" s="17"/>
      <c r="CHT155" s="17"/>
      <c r="CHU155" s="17"/>
      <c r="CHV155" s="17"/>
      <c r="CHW155" s="17"/>
      <c r="CHX155" s="17"/>
      <c r="CHY155" s="17"/>
      <c r="CHZ155" s="17"/>
      <c r="CIA155" s="17"/>
      <c r="CIB155" s="17"/>
      <c r="CIC155" s="17"/>
      <c r="CID155" s="17"/>
      <c r="CIE155" s="17"/>
      <c r="CIF155" s="17"/>
      <c r="CIG155" s="17"/>
      <c r="CIH155" s="17"/>
      <c r="CII155" s="17"/>
      <c r="CIJ155" s="17"/>
      <c r="CIK155" s="17"/>
      <c r="CIL155" s="17"/>
      <c r="CIM155" s="17"/>
      <c r="CIN155" s="17"/>
      <c r="CIO155" s="17"/>
      <c r="CIP155" s="17"/>
      <c r="CIQ155" s="17"/>
      <c r="CIR155" s="17"/>
      <c r="CIS155" s="17"/>
      <c r="CIT155" s="17"/>
      <c r="CIU155" s="17"/>
      <c r="CIV155" s="17"/>
      <c r="CIW155" s="17"/>
      <c r="CIX155" s="17"/>
      <c r="CIY155" s="17"/>
      <c r="CIZ155" s="17"/>
      <c r="CJA155" s="17"/>
      <c r="CJB155" s="17"/>
      <c r="CJC155" s="17"/>
      <c r="CJD155" s="17"/>
      <c r="CJE155" s="17"/>
      <c r="CJF155" s="17"/>
      <c r="CJG155" s="17"/>
      <c r="CJH155" s="17"/>
      <c r="CJI155" s="17"/>
      <c r="CJJ155" s="17"/>
      <c r="CJK155" s="17"/>
      <c r="CJL155" s="17"/>
      <c r="CJM155" s="17"/>
      <c r="CJN155" s="17"/>
      <c r="CJO155" s="17"/>
      <c r="CJP155" s="17"/>
      <c r="CJQ155" s="17"/>
      <c r="CJR155" s="17"/>
      <c r="CJS155" s="17"/>
      <c r="CJT155" s="17"/>
      <c r="CJU155" s="17"/>
      <c r="CJV155" s="17"/>
      <c r="CJW155" s="17"/>
      <c r="CJX155" s="17"/>
      <c r="CJY155" s="17"/>
      <c r="CJZ155" s="17"/>
      <c r="CKA155" s="17"/>
      <c r="CKB155" s="17"/>
      <c r="CKC155" s="17"/>
      <c r="CKD155" s="17"/>
      <c r="CKE155" s="17"/>
      <c r="CKF155" s="17"/>
      <c r="CKG155" s="17"/>
      <c r="CKH155" s="17"/>
      <c r="CKI155" s="17"/>
      <c r="CKJ155" s="17"/>
      <c r="CKK155" s="17"/>
      <c r="CKL155" s="17"/>
      <c r="CKM155" s="17"/>
      <c r="CKN155" s="17"/>
      <c r="CKO155" s="17"/>
      <c r="CKP155" s="17"/>
      <c r="CKQ155" s="17"/>
      <c r="CKR155" s="17"/>
      <c r="CKS155" s="17"/>
      <c r="CKT155" s="17"/>
      <c r="CKU155" s="17"/>
      <c r="CKV155" s="17"/>
      <c r="CKW155" s="17"/>
      <c r="CKX155" s="17"/>
      <c r="CKY155" s="17"/>
      <c r="CKZ155" s="17"/>
      <c r="CLA155" s="17"/>
      <c r="CLB155" s="17"/>
      <c r="CLC155" s="17"/>
      <c r="CLD155" s="17"/>
      <c r="CLE155" s="17"/>
      <c r="CLF155" s="17"/>
      <c r="CLG155" s="17"/>
      <c r="CLH155" s="17"/>
      <c r="CLI155" s="17"/>
      <c r="CLJ155" s="17"/>
      <c r="CLK155" s="17"/>
      <c r="CLL155" s="17"/>
      <c r="CLM155" s="17"/>
      <c r="CLN155" s="17"/>
      <c r="CLO155" s="17"/>
      <c r="CLP155" s="17"/>
      <c r="CLQ155" s="17"/>
      <c r="CLR155" s="17"/>
      <c r="CLS155" s="17"/>
      <c r="CLT155" s="17"/>
      <c r="CLU155" s="17"/>
      <c r="CLV155" s="17"/>
      <c r="CLW155" s="17"/>
      <c r="CLX155" s="17"/>
      <c r="CLY155" s="17"/>
      <c r="CLZ155" s="17"/>
      <c r="CMA155" s="17"/>
      <c r="CMB155" s="17"/>
      <c r="CMC155" s="17"/>
      <c r="CMD155" s="17"/>
      <c r="CME155" s="17"/>
      <c r="CMF155" s="17"/>
      <c r="CMG155" s="17"/>
      <c r="CMH155" s="17"/>
      <c r="CMI155" s="17"/>
      <c r="CMJ155" s="17"/>
      <c r="CMK155" s="17"/>
      <c r="CML155" s="17"/>
      <c r="CMM155" s="17"/>
      <c r="CMN155" s="17"/>
      <c r="CMO155" s="17"/>
      <c r="CMP155" s="17"/>
      <c r="CMQ155" s="17"/>
      <c r="CMR155" s="17"/>
      <c r="CMS155" s="17"/>
      <c r="CMT155" s="17"/>
      <c r="CMU155" s="17"/>
      <c r="CMV155" s="17"/>
      <c r="CMW155" s="17"/>
      <c r="CMX155" s="17"/>
      <c r="CMY155" s="17"/>
      <c r="CMZ155" s="17"/>
      <c r="CNA155" s="17"/>
      <c r="CNB155" s="17"/>
      <c r="CNC155" s="17"/>
      <c r="CND155" s="17"/>
      <c r="CNE155" s="17"/>
      <c r="CNF155" s="17"/>
      <c r="CNG155" s="17"/>
      <c r="CNH155" s="17"/>
      <c r="CNI155" s="17"/>
      <c r="CNJ155" s="17"/>
      <c r="CNK155" s="17"/>
      <c r="CNL155" s="17"/>
      <c r="CNM155" s="17"/>
      <c r="CNN155" s="17"/>
      <c r="CNO155" s="17"/>
      <c r="CNP155" s="17"/>
      <c r="CNQ155" s="17"/>
      <c r="CNR155" s="17"/>
      <c r="CNS155" s="17"/>
      <c r="CNT155" s="17"/>
      <c r="CNU155" s="17"/>
      <c r="CNV155" s="17"/>
      <c r="CNW155" s="17"/>
      <c r="CNX155" s="17"/>
      <c r="CNY155" s="17"/>
      <c r="CNZ155" s="17"/>
      <c r="COA155" s="17"/>
      <c r="COB155" s="17"/>
      <c r="COC155" s="17"/>
      <c r="COD155" s="17"/>
      <c r="COE155" s="17"/>
      <c r="COF155" s="17"/>
      <c r="COG155" s="17"/>
      <c r="COH155" s="17"/>
      <c r="COI155" s="17"/>
      <c r="COJ155" s="17"/>
      <c r="COK155" s="17"/>
      <c r="COL155" s="17"/>
      <c r="COM155" s="17"/>
      <c r="CON155" s="17"/>
      <c r="COO155" s="17"/>
      <c r="COP155" s="17"/>
      <c r="COQ155" s="17"/>
      <c r="COR155" s="17"/>
      <c r="COS155" s="17"/>
      <c r="COT155" s="17"/>
      <c r="COU155" s="17"/>
      <c r="COV155" s="17"/>
      <c r="COW155" s="17"/>
      <c r="COX155" s="17"/>
      <c r="COY155" s="17"/>
      <c r="COZ155" s="17"/>
      <c r="CPA155" s="17"/>
      <c r="CPB155" s="17"/>
      <c r="CPC155" s="17"/>
      <c r="CPD155" s="17"/>
      <c r="CPE155" s="17"/>
      <c r="CPF155" s="17"/>
      <c r="CPG155" s="17"/>
      <c r="CPH155" s="17"/>
      <c r="CPI155" s="17"/>
      <c r="CPJ155" s="17"/>
      <c r="CPK155" s="17"/>
      <c r="CPL155" s="17"/>
      <c r="CPM155" s="17"/>
      <c r="CPN155" s="17"/>
      <c r="CPO155" s="17"/>
      <c r="CPP155" s="17"/>
      <c r="CPQ155" s="17"/>
      <c r="CPR155" s="17"/>
      <c r="CPS155" s="17"/>
      <c r="CPT155" s="17"/>
      <c r="CPU155" s="17"/>
      <c r="CPV155" s="17"/>
      <c r="CPW155" s="17"/>
      <c r="CPX155" s="17"/>
      <c r="CPY155" s="17"/>
      <c r="CPZ155" s="17"/>
      <c r="CQA155" s="17"/>
      <c r="CQB155" s="17"/>
      <c r="CQC155" s="17"/>
      <c r="CQD155" s="17"/>
      <c r="CQE155" s="17"/>
      <c r="CQF155" s="17"/>
      <c r="CQG155" s="17"/>
      <c r="CQH155" s="17"/>
      <c r="CQI155" s="17"/>
      <c r="CQJ155" s="17"/>
      <c r="CQK155" s="17"/>
      <c r="CQL155" s="17"/>
      <c r="CQM155" s="17"/>
      <c r="CQN155" s="17"/>
      <c r="CQO155" s="17"/>
      <c r="CQP155" s="17"/>
      <c r="CQQ155" s="17"/>
      <c r="CQR155" s="17"/>
      <c r="CQS155" s="17"/>
      <c r="CQT155" s="17"/>
      <c r="CQU155" s="17"/>
      <c r="CQV155" s="17"/>
      <c r="CQW155" s="17"/>
      <c r="CQX155" s="17"/>
      <c r="CQY155" s="17"/>
      <c r="CQZ155" s="17"/>
      <c r="CRA155" s="17"/>
      <c r="CRB155" s="17"/>
      <c r="CRC155" s="17"/>
      <c r="CRD155" s="17"/>
      <c r="CRE155" s="17"/>
      <c r="CRF155" s="17"/>
      <c r="CRG155" s="17"/>
      <c r="CRH155" s="17"/>
      <c r="CRI155" s="17"/>
      <c r="CRJ155" s="17"/>
      <c r="CRK155" s="17"/>
      <c r="CRL155" s="17"/>
      <c r="CRM155" s="17"/>
      <c r="CRN155" s="17"/>
      <c r="CRO155" s="17"/>
      <c r="CRP155" s="17"/>
      <c r="CRQ155" s="17"/>
      <c r="CRR155" s="17"/>
      <c r="CRS155" s="17"/>
      <c r="CRT155" s="17"/>
      <c r="CRU155" s="17"/>
      <c r="CRV155" s="17"/>
      <c r="CRW155" s="17"/>
      <c r="CRX155" s="17"/>
      <c r="CRY155" s="17"/>
      <c r="CRZ155" s="17"/>
      <c r="CSA155" s="17"/>
      <c r="CSB155" s="17"/>
      <c r="CSC155" s="17"/>
      <c r="CSD155" s="17"/>
      <c r="CSE155" s="17"/>
      <c r="CSF155" s="17"/>
      <c r="CSG155" s="17"/>
      <c r="CSH155" s="17"/>
      <c r="CSI155" s="17"/>
      <c r="CSJ155" s="17"/>
      <c r="CSK155" s="17"/>
      <c r="CSL155" s="17"/>
      <c r="CSM155" s="17"/>
      <c r="CSN155" s="17"/>
      <c r="CSO155" s="17"/>
      <c r="CSP155" s="17"/>
      <c r="CSQ155" s="17"/>
      <c r="CSR155" s="17"/>
      <c r="CSS155" s="17"/>
      <c r="CST155" s="17"/>
      <c r="CSU155" s="17"/>
      <c r="CSV155" s="17"/>
      <c r="CSW155" s="17"/>
      <c r="CSX155" s="17"/>
      <c r="CSY155" s="17"/>
      <c r="CSZ155" s="17"/>
      <c r="CTA155" s="17"/>
      <c r="CTB155" s="17"/>
      <c r="CTC155" s="17"/>
      <c r="CTD155" s="17"/>
      <c r="CTE155" s="17"/>
      <c r="CTF155" s="17"/>
      <c r="CTG155" s="17"/>
      <c r="CTH155" s="17"/>
      <c r="CTI155" s="17"/>
      <c r="CTJ155" s="17"/>
      <c r="CTK155" s="17"/>
      <c r="CTL155" s="17"/>
      <c r="CTM155" s="17"/>
      <c r="CTN155" s="17"/>
      <c r="CTO155" s="17"/>
      <c r="CTP155" s="17"/>
      <c r="CTQ155" s="17"/>
      <c r="CTR155" s="17"/>
      <c r="CTS155" s="17"/>
      <c r="CTT155" s="17"/>
      <c r="CTU155" s="17"/>
      <c r="CTV155" s="17"/>
      <c r="CTW155" s="17"/>
      <c r="CTX155" s="17"/>
      <c r="CTY155" s="17"/>
      <c r="CTZ155" s="17"/>
      <c r="CUA155" s="17"/>
      <c r="CUB155" s="17"/>
      <c r="CUC155" s="17"/>
      <c r="CUD155" s="17"/>
      <c r="CUE155" s="17"/>
      <c r="CUF155" s="17"/>
      <c r="CUG155" s="17"/>
      <c r="CUH155" s="17"/>
      <c r="CUI155" s="17"/>
      <c r="CUJ155" s="17"/>
      <c r="CUK155" s="17"/>
      <c r="CUL155" s="17"/>
      <c r="CUM155" s="17"/>
      <c r="CUN155" s="17"/>
      <c r="CUO155" s="17"/>
      <c r="CUP155" s="17"/>
      <c r="CUQ155" s="17"/>
      <c r="CUR155" s="17"/>
      <c r="CUS155" s="17"/>
      <c r="CUT155" s="17"/>
      <c r="CUU155" s="17"/>
      <c r="CUV155" s="17"/>
      <c r="CUW155" s="17"/>
      <c r="CUX155" s="17"/>
      <c r="CUY155" s="17"/>
      <c r="CUZ155" s="17"/>
      <c r="CVA155" s="17"/>
      <c r="CVB155" s="17"/>
      <c r="CVC155" s="17"/>
      <c r="CVD155" s="17"/>
      <c r="CVE155" s="17"/>
      <c r="CVF155" s="17"/>
      <c r="CVG155" s="17"/>
      <c r="CVH155" s="17"/>
      <c r="CVI155" s="17"/>
      <c r="CVJ155" s="17"/>
      <c r="CVK155" s="17"/>
      <c r="CVL155" s="17"/>
      <c r="CVM155" s="17"/>
      <c r="CVN155" s="17"/>
      <c r="CVO155" s="17"/>
      <c r="CVP155" s="17"/>
      <c r="CVQ155" s="17"/>
      <c r="CVR155" s="17"/>
      <c r="CVS155" s="17"/>
      <c r="CVT155" s="17"/>
      <c r="CVU155" s="17"/>
      <c r="CVV155" s="17"/>
      <c r="CVW155" s="17"/>
      <c r="CVX155" s="17"/>
      <c r="CVY155" s="17"/>
      <c r="CVZ155" s="17"/>
      <c r="CWA155" s="17"/>
      <c r="CWB155" s="17"/>
      <c r="CWC155" s="17"/>
      <c r="CWD155" s="17"/>
      <c r="CWE155" s="17"/>
      <c r="CWF155" s="17"/>
      <c r="CWG155" s="17"/>
      <c r="CWH155" s="17"/>
      <c r="CWI155" s="17"/>
      <c r="CWJ155" s="17"/>
      <c r="CWK155" s="17"/>
      <c r="CWL155" s="17"/>
      <c r="CWM155" s="17"/>
      <c r="CWN155" s="17"/>
      <c r="CWO155" s="17"/>
      <c r="CWP155" s="17"/>
      <c r="CWQ155" s="17"/>
      <c r="CWR155" s="17"/>
      <c r="CWS155" s="17"/>
      <c r="CWT155" s="17"/>
      <c r="CWU155" s="17"/>
      <c r="CWV155" s="17"/>
      <c r="CWW155" s="17"/>
      <c r="CWX155" s="17"/>
      <c r="CWY155" s="17"/>
      <c r="CWZ155" s="17"/>
      <c r="CXA155" s="17"/>
      <c r="CXB155" s="17"/>
      <c r="CXC155" s="17"/>
      <c r="CXD155" s="17"/>
      <c r="CXE155" s="17"/>
      <c r="CXF155" s="17"/>
      <c r="CXG155" s="17"/>
      <c r="CXH155" s="17"/>
      <c r="CXI155" s="17"/>
      <c r="CXJ155" s="17"/>
      <c r="CXK155" s="17"/>
      <c r="CXL155" s="17"/>
      <c r="CXM155" s="17"/>
      <c r="CXN155" s="17"/>
      <c r="CXO155" s="17"/>
      <c r="CXP155" s="17"/>
      <c r="CXQ155" s="17"/>
      <c r="CXR155" s="17"/>
      <c r="CXS155" s="17"/>
      <c r="CXT155" s="17"/>
      <c r="CXU155" s="17"/>
      <c r="CXV155" s="17"/>
      <c r="CXW155" s="17"/>
      <c r="CXX155" s="17"/>
      <c r="CXY155" s="17"/>
      <c r="CXZ155" s="17"/>
      <c r="CYA155" s="17"/>
      <c r="CYB155" s="17"/>
      <c r="CYC155" s="17"/>
      <c r="CYD155" s="17"/>
      <c r="CYE155" s="17"/>
      <c r="CYF155" s="17"/>
      <c r="CYG155" s="17"/>
      <c r="CYH155" s="17"/>
      <c r="CYI155" s="17"/>
      <c r="CYJ155" s="17"/>
      <c r="CYK155" s="17"/>
      <c r="CYL155" s="17"/>
      <c r="CYM155" s="17"/>
      <c r="CYN155" s="17"/>
      <c r="CYO155" s="17"/>
      <c r="CYP155" s="17"/>
      <c r="CYQ155" s="17"/>
      <c r="CYR155" s="17"/>
      <c r="CYS155" s="17"/>
      <c r="CYT155" s="17"/>
      <c r="CYU155" s="17"/>
      <c r="CYV155" s="17"/>
      <c r="CYW155" s="17"/>
      <c r="CYX155" s="17"/>
      <c r="CYY155" s="17"/>
      <c r="CYZ155" s="17"/>
      <c r="CZA155" s="17"/>
      <c r="CZB155" s="17"/>
      <c r="CZC155" s="17"/>
      <c r="CZD155" s="17"/>
      <c r="CZE155" s="17"/>
      <c r="CZF155" s="17"/>
      <c r="CZG155" s="17"/>
      <c r="CZH155" s="17"/>
      <c r="CZI155" s="17"/>
      <c r="CZJ155" s="17"/>
      <c r="CZK155" s="17"/>
      <c r="CZL155" s="17"/>
      <c r="CZM155" s="17"/>
      <c r="CZN155" s="17"/>
      <c r="CZO155" s="17"/>
      <c r="CZP155" s="17"/>
      <c r="CZQ155" s="17"/>
      <c r="CZR155" s="17"/>
      <c r="CZS155" s="17"/>
      <c r="CZT155" s="17"/>
      <c r="CZU155" s="17"/>
      <c r="CZV155" s="17"/>
      <c r="CZW155" s="17"/>
      <c r="CZX155" s="17"/>
      <c r="CZY155" s="17"/>
      <c r="CZZ155" s="17"/>
      <c r="DAA155" s="17"/>
      <c r="DAB155" s="17"/>
      <c r="DAC155" s="17"/>
      <c r="DAD155" s="17"/>
      <c r="DAE155" s="17"/>
      <c r="DAF155" s="17"/>
      <c r="DAG155" s="17"/>
      <c r="DAH155" s="17"/>
      <c r="DAI155" s="17"/>
      <c r="DAJ155" s="17"/>
      <c r="DAK155" s="17"/>
      <c r="DAL155" s="17"/>
      <c r="DAM155" s="17"/>
      <c r="DAN155" s="17"/>
      <c r="DAO155" s="17"/>
      <c r="DAP155" s="17"/>
      <c r="DAQ155" s="17"/>
      <c r="DAR155" s="17"/>
      <c r="DAS155" s="17"/>
      <c r="DAT155" s="17"/>
      <c r="DAU155" s="17"/>
      <c r="DAV155" s="17"/>
      <c r="DAW155" s="17"/>
      <c r="DAX155" s="17"/>
      <c r="DAY155" s="17"/>
      <c r="DAZ155" s="17"/>
      <c r="DBA155" s="17"/>
      <c r="DBB155" s="17"/>
      <c r="DBC155" s="17"/>
      <c r="DBD155" s="17"/>
      <c r="DBE155" s="17"/>
      <c r="DBF155" s="17"/>
      <c r="DBG155" s="17"/>
      <c r="DBH155" s="17"/>
      <c r="DBI155" s="17"/>
      <c r="DBJ155" s="17"/>
      <c r="DBK155" s="17"/>
      <c r="DBL155" s="17"/>
      <c r="DBM155" s="17"/>
      <c r="DBN155" s="17"/>
      <c r="DBO155" s="17"/>
      <c r="DBP155" s="17"/>
      <c r="DBQ155" s="17"/>
      <c r="DBR155" s="17"/>
      <c r="DBS155" s="17"/>
      <c r="DBT155" s="17"/>
      <c r="DBU155" s="17"/>
      <c r="DBV155" s="17"/>
      <c r="DBW155" s="17"/>
      <c r="DBX155" s="17"/>
      <c r="DBY155" s="17"/>
      <c r="DBZ155" s="17"/>
      <c r="DCA155" s="17"/>
      <c r="DCB155" s="17"/>
      <c r="DCC155" s="17"/>
      <c r="DCD155" s="17"/>
      <c r="DCE155" s="17"/>
      <c r="DCF155" s="17"/>
      <c r="DCG155" s="17"/>
      <c r="DCH155" s="17"/>
      <c r="DCI155" s="17"/>
      <c r="DCJ155" s="17"/>
      <c r="DCK155" s="17"/>
      <c r="DCL155" s="17"/>
      <c r="DCM155" s="17"/>
      <c r="DCN155" s="17"/>
      <c r="DCO155" s="17"/>
      <c r="DCP155" s="17"/>
      <c r="DCQ155" s="17"/>
      <c r="DCR155" s="17"/>
      <c r="DCS155" s="17"/>
      <c r="DCT155" s="17"/>
      <c r="DCU155" s="17"/>
      <c r="DCV155" s="17"/>
      <c r="DCW155" s="17"/>
      <c r="DCX155" s="17"/>
      <c r="DCY155" s="17"/>
      <c r="DCZ155" s="17"/>
      <c r="DDA155" s="17"/>
      <c r="DDB155" s="17"/>
      <c r="DDC155" s="17"/>
      <c r="DDD155" s="17"/>
      <c r="DDE155" s="17"/>
      <c r="DDF155" s="17"/>
      <c r="DDG155" s="17"/>
      <c r="DDH155" s="17"/>
      <c r="DDI155" s="17"/>
      <c r="DDJ155" s="17"/>
      <c r="DDK155" s="17"/>
      <c r="DDL155" s="17"/>
      <c r="DDM155" s="17"/>
      <c r="DDN155" s="17"/>
      <c r="DDO155" s="17"/>
      <c r="DDP155" s="17"/>
      <c r="DDQ155" s="17"/>
      <c r="DDR155" s="17"/>
      <c r="DDS155" s="17"/>
      <c r="DDT155" s="17"/>
      <c r="DDU155" s="17"/>
      <c r="DDV155" s="17"/>
      <c r="DDW155" s="17"/>
      <c r="DDX155" s="17"/>
      <c r="DDY155" s="17"/>
      <c r="DDZ155" s="17"/>
      <c r="DEA155" s="17"/>
      <c r="DEB155" s="17"/>
      <c r="DEC155" s="17"/>
      <c r="DED155" s="17"/>
      <c r="DEE155" s="17"/>
      <c r="DEF155" s="17"/>
      <c r="DEG155" s="17"/>
      <c r="DEH155" s="17"/>
      <c r="DEI155" s="17"/>
      <c r="DEJ155" s="17"/>
      <c r="DEK155" s="17"/>
      <c r="DEL155" s="17"/>
      <c r="DEM155" s="17"/>
      <c r="DEN155" s="17"/>
      <c r="DEO155" s="17"/>
      <c r="DEP155" s="17"/>
      <c r="DEQ155" s="17"/>
      <c r="DER155" s="17"/>
      <c r="DES155" s="17"/>
      <c r="DET155" s="17"/>
      <c r="DEU155" s="17"/>
      <c r="DEV155" s="17"/>
      <c r="DEW155" s="17"/>
      <c r="DEX155" s="17"/>
      <c r="DEY155" s="17"/>
      <c r="DEZ155" s="17"/>
      <c r="DFA155" s="17"/>
      <c r="DFB155" s="17"/>
      <c r="DFC155" s="17"/>
      <c r="DFD155" s="17"/>
      <c r="DFE155" s="17"/>
      <c r="DFF155" s="17"/>
      <c r="DFG155" s="17"/>
      <c r="DFH155" s="17"/>
      <c r="DFI155" s="17"/>
      <c r="DFJ155" s="17"/>
      <c r="DFK155" s="17"/>
      <c r="DFL155" s="17"/>
      <c r="DFM155" s="17"/>
      <c r="DFN155" s="17"/>
      <c r="DFO155" s="17"/>
      <c r="DFP155" s="17"/>
      <c r="DFQ155" s="17"/>
      <c r="DFR155" s="17"/>
      <c r="DFS155" s="17"/>
      <c r="DFT155" s="17"/>
      <c r="DFU155" s="17"/>
      <c r="DFV155" s="17"/>
      <c r="DFW155" s="17"/>
      <c r="DFX155" s="17"/>
      <c r="DFY155" s="17"/>
      <c r="DFZ155" s="17"/>
      <c r="DGA155" s="17"/>
      <c r="DGB155" s="17"/>
      <c r="DGC155" s="17"/>
      <c r="DGD155" s="17"/>
      <c r="DGE155" s="17"/>
      <c r="DGF155" s="17"/>
      <c r="DGG155" s="17"/>
      <c r="DGH155" s="17"/>
      <c r="DGI155" s="17"/>
      <c r="DGJ155" s="17"/>
      <c r="DGK155" s="17"/>
      <c r="DGL155" s="17"/>
      <c r="DGM155" s="17"/>
      <c r="DGN155" s="17"/>
      <c r="DGO155" s="17"/>
      <c r="DGP155" s="17"/>
      <c r="DGQ155" s="17"/>
      <c r="DGR155" s="17"/>
      <c r="DGS155" s="17"/>
      <c r="DGT155" s="17"/>
      <c r="DGU155" s="17"/>
      <c r="DGV155" s="17"/>
      <c r="DGW155" s="17"/>
      <c r="DGX155" s="17"/>
      <c r="DGY155" s="17"/>
      <c r="DGZ155" s="17"/>
      <c r="DHA155" s="17"/>
      <c r="DHB155" s="17"/>
      <c r="DHC155" s="17"/>
      <c r="DHD155" s="17"/>
      <c r="DHE155" s="17"/>
      <c r="DHF155" s="17"/>
      <c r="DHG155" s="17"/>
      <c r="DHH155" s="17"/>
      <c r="DHI155" s="17"/>
      <c r="DHJ155" s="17"/>
      <c r="DHK155" s="17"/>
      <c r="DHL155" s="17"/>
      <c r="DHM155" s="17"/>
      <c r="DHN155" s="17"/>
      <c r="DHO155" s="17"/>
      <c r="DHP155" s="17"/>
      <c r="DHQ155" s="17"/>
      <c r="DHR155" s="17"/>
      <c r="DHS155" s="17"/>
      <c r="DHT155" s="17"/>
      <c r="DHU155" s="17"/>
      <c r="DHV155" s="17"/>
      <c r="DHW155" s="17"/>
      <c r="DHX155" s="17"/>
      <c r="DHY155" s="17"/>
      <c r="DHZ155" s="17"/>
      <c r="DIA155" s="17"/>
      <c r="DIB155" s="17"/>
      <c r="DIC155" s="17"/>
      <c r="DID155" s="17"/>
      <c r="DIE155" s="17"/>
      <c r="DIF155" s="17"/>
      <c r="DIG155" s="17"/>
      <c r="DIH155" s="17"/>
      <c r="DII155" s="17"/>
      <c r="DIJ155" s="17"/>
      <c r="DIK155" s="17"/>
      <c r="DIL155" s="17"/>
      <c r="DIM155" s="17"/>
      <c r="DIN155" s="17"/>
      <c r="DIO155" s="17"/>
      <c r="DIP155" s="17"/>
      <c r="DIQ155" s="17"/>
      <c r="DIR155" s="17"/>
      <c r="DIS155" s="17"/>
      <c r="DIT155" s="17"/>
      <c r="DIU155" s="17"/>
      <c r="DIV155" s="17"/>
      <c r="DIW155" s="17"/>
      <c r="DIX155" s="17"/>
      <c r="DIY155" s="17"/>
      <c r="DIZ155" s="17"/>
      <c r="DJA155" s="17"/>
      <c r="DJB155" s="17"/>
      <c r="DJC155" s="17"/>
      <c r="DJD155" s="17"/>
      <c r="DJE155" s="17"/>
      <c r="DJF155" s="17"/>
      <c r="DJG155" s="17"/>
      <c r="DJH155" s="17"/>
      <c r="DJI155" s="17"/>
      <c r="DJJ155" s="17"/>
      <c r="DJK155" s="17"/>
      <c r="DJL155" s="17"/>
      <c r="DJM155" s="17"/>
      <c r="DJN155" s="17"/>
      <c r="DJO155" s="17"/>
      <c r="DJP155" s="17"/>
      <c r="DJQ155" s="17"/>
      <c r="DJR155" s="17"/>
      <c r="DJS155" s="17"/>
      <c r="DJT155" s="17"/>
      <c r="DJU155" s="17"/>
      <c r="DJV155" s="17"/>
      <c r="DJW155" s="17"/>
      <c r="DJX155" s="17"/>
      <c r="DJY155" s="17"/>
      <c r="DJZ155" s="17"/>
      <c r="DKA155" s="17"/>
      <c r="DKB155" s="17"/>
      <c r="DKC155" s="17"/>
      <c r="DKD155" s="17"/>
      <c r="DKE155" s="17"/>
      <c r="DKF155" s="17"/>
      <c r="DKG155" s="17"/>
      <c r="DKH155" s="17"/>
      <c r="DKI155" s="17"/>
      <c r="DKJ155" s="17"/>
      <c r="DKK155" s="17"/>
      <c r="DKL155" s="17"/>
      <c r="DKM155" s="17"/>
      <c r="DKN155" s="17"/>
      <c r="DKO155" s="17"/>
      <c r="DKP155" s="17"/>
      <c r="DKQ155" s="17"/>
      <c r="DKR155" s="17"/>
      <c r="DKS155" s="17"/>
      <c r="DKT155" s="17"/>
      <c r="DKU155" s="17"/>
      <c r="DKV155" s="17"/>
      <c r="DKW155" s="17"/>
      <c r="DKX155" s="17"/>
      <c r="DKY155" s="17"/>
      <c r="DKZ155" s="17"/>
      <c r="DLA155" s="17"/>
      <c r="DLB155" s="17"/>
      <c r="DLC155" s="17"/>
      <c r="DLD155" s="17"/>
      <c r="DLE155" s="17"/>
      <c r="DLF155" s="17"/>
      <c r="DLG155" s="17"/>
      <c r="DLH155" s="17"/>
      <c r="DLI155" s="17"/>
      <c r="DLJ155" s="17"/>
      <c r="DLK155" s="17"/>
      <c r="DLL155" s="17"/>
      <c r="DLM155" s="17"/>
      <c r="DLN155" s="17"/>
      <c r="DLO155" s="17"/>
      <c r="DLP155" s="17"/>
      <c r="DLQ155" s="17"/>
      <c r="DLR155" s="17"/>
      <c r="DLS155" s="17"/>
      <c r="DLT155" s="17"/>
      <c r="DLU155" s="17"/>
      <c r="DLV155" s="17"/>
      <c r="DLW155" s="17"/>
      <c r="DLX155" s="17"/>
      <c r="DLY155" s="17"/>
      <c r="DLZ155" s="17"/>
      <c r="DMA155" s="17"/>
      <c r="DMB155" s="17"/>
      <c r="DMC155" s="17"/>
      <c r="DMD155" s="17"/>
      <c r="DME155" s="17"/>
      <c r="DMF155" s="17"/>
      <c r="DMG155" s="17"/>
      <c r="DMH155" s="17"/>
      <c r="DMI155" s="17"/>
      <c r="DMJ155" s="17"/>
      <c r="DMK155" s="17"/>
      <c r="DML155" s="17"/>
      <c r="DMM155" s="17"/>
      <c r="DMN155" s="17"/>
      <c r="DMO155" s="17"/>
      <c r="DMP155" s="17"/>
      <c r="DMQ155" s="17"/>
      <c r="DMR155" s="17"/>
      <c r="DMS155" s="17"/>
      <c r="DMT155" s="17"/>
      <c r="DMU155" s="17"/>
      <c r="DMV155" s="17"/>
      <c r="DMW155" s="17"/>
      <c r="DMX155" s="17"/>
      <c r="DMY155" s="17"/>
      <c r="DMZ155" s="17"/>
      <c r="DNA155" s="17"/>
      <c r="DNB155" s="17"/>
      <c r="DNC155" s="17"/>
      <c r="DND155" s="17"/>
      <c r="DNE155" s="17"/>
      <c r="DNF155" s="17"/>
      <c r="DNG155" s="17"/>
      <c r="DNH155" s="17"/>
      <c r="DNI155" s="17"/>
      <c r="DNJ155" s="17"/>
      <c r="DNK155" s="17"/>
      <c r="DNL155" s="17"/>
      <c r="DNM155" s="17"/>
      <c r="DNN155" s="17"/>
      <c r="DNO155" s="17"/>
      <c r="DNP155" s="17"/>
      <c r="DNQ155" s="17"/>
      <c r="DNR155" s="17"/>
      <c r="DNS155" s="17"/>
      <c r="DNT155" s="17"/>
      <c r="DNU155" s="17"/>
      <c r="DNV155" s="17"/>
      <c r="DNW155" s="17"/>
      <c r="DNX155" s="17"/>
      <c r="DNY155" s="17"/>
      <c r="DNZ155" s="17"/>
      <c r="DOA155" s="17"/>
      <c r="DOB155" s="17"/>
      <c r="DOC155" s="17"/>
      <c r="DOD155" s="17"/>
      <c r="DOE155" s="17"/>
      <c r="DOF155" s="17"/>
      <c r="DOG155" s="17"/>
      <c r="DOH155" s="17"/>
      <c r="DOI155" s="17"/>
      <c r="DOJ155" s="17"/>
      <c r="DOK155" s="17"/>
      <c r="DOL155" s="17"/>
      <c r="DOM155" s="17"/>
      <c r="DON155" s="17"/>
      <c r="DOO155" s="17"/>
      <c r="DOP155" s="17"/>
      <c r="DOQ155" s="17"/>
      <c r="DOR155" s="17"/>
      <c r="DOS155" s="17"/>
      <c r="DOT155" s="17"/>
      <c r="DOU155" s="17"/>
      <c r="DOV155" s="17"/>
      <c r="DOW155" s="17"/>
      <c r="DOX155" s="17"/>
      <c r="DOY155" s="17"/>
      <c r="DOZ155" s="17"/>
      <c r="DPA155" s="17"/>
      <c r="DPB155" s="17"/>
      <c r="DPC155" s="17"/>
      <c r="DPD155" s="17"/>
      <c r="DPE155" s="17"/>
      <c r="DPF155" s="17"/>
      <c r="DPG155" s="17"/>
      <c r="DPH155" s="17"/>
      <c r="DPI155" s="17"/>
      <c r="DPJ155" s="17"/>
      <c r="DPK155" s="17"/>
      <c r="DPL155" s="17"/>
      <c r="DPM155" s="17"/>
      <c r="DPN155" s="17"/>
      <c r="DPO155" s="17"/>
      <c r="DPP155" s="17"/>
      <c r="DPQ155" s="17"/>
      <c r="DPR155" s="17"/>
      <c r="DPS155" s="17"/>
      <c r="DPT155" s="17"/>
      <c r="DPU155" s="17"/>
      <c r="DPV155" s="17"/>
      <c r="DPW155" s="17"/>
      <c r="DPX155" s="17"/>
      <c r="DPY155" s="17"/>
      <c r="DPZ155" s="17"/>
      <c r="DQA155" s="17"/>
      <c r="DQB155" s="17"/>
      <c r="DQC155" s="17"/>
      <c r="DQD155" s="17"/>
      <c r="DQE155" s="17"/>
      <c r="DQF155" s="17"/>
      <c r="DQG155" s="17"/>
      <c r="DQH155" s="17"/>
      <c r="DQI155" s="17"/>
      <c r="DQJ155" s="17"/>
      <c r="DQK155" s="17"/>
      <c r="DQL155" s="17"/>
      <c r="DQM155" s="17"/>
      <c r="DQN155" s="17"/>
      <c r="DQO155" s="17"/>
      <c r="DQP155" s="17"/>
      <c r="DQQ155" s="17"/>
      <c r="DQR155" s="17"/>
      <c r="DQS155" s="17"/>
      <c r="DQT155" s="17"/>
      <c r="DQU155" s="17"/>
      <c r="DQV155" s="17"/>
      <c r="DQW155" s="17"/>
      <c r="DQX155" s="17"/>
      <c r="DQY155" s="17"/>
      <c r="DQZ155" s="17"/>
      <c r="DRA155" s="17"/>
      <c r="DRB155" s="17"/>
      <c r="DRC155" s="17"/>
      <c r="DRD155" s="17"/>
      <c r="DRE155" s="17"/>
      <c r="DRF155" s="17"/>
      <c r="DRG155" s="17"/>
      <c r="DRH155" s="17"/>
      <c r="DRI155" s="17"/>
      <c r="DRJ155" s="17"/>
      <c r="DRK155" s="17"/>
      <c r="DRL155" s="17"/>
      <c r="DRM155" s="17"/>
      <c r="DRN155" s="17"/>
      <c r="DRO155" s="17"/>
      <c r="DRP155" s="17"/>
      <c r="DRQ155" s="17"/>
      <c r="DRR155" s="17"/>
      <c r="DRS155" s="17"/>
      <c r="DRT155" s="17"/>
      <c r="DRU155" s="17"/>
      <c r="DRV155" s="17"/>
      <c r="DRW155" s="17"/>
      <c r="DRX155" s="17"/>
      <c r="DRY155" s="17"/>
      <c r="DRZ155" s="17"/>
      <c r="DSA155" s="17"/>
      <c r="DSB155" s="17"/>
      <c r="DSC155" s="17"/>
      <c r="DSD155" s="17"/>
      <c r="DSE155" s="17"/>
      <c r="DSF155" s="17"/>
      <c r="DSG155" s="17"/>
      <c r="DSH155" s="17"/>
      <c r="DSI155" s="17"/>
      <c r="DSJ155" s="17"/>
      <c r="DSK155" s="17"/>
      <c r="DSL155" s="17"/>
      <c r="DSM155" s="17"/>
      <c r="DSN155" s="17"/>
      <c r="DSO155" s="17"/>
      <c r="DSP155" s="17"/>
      <c r="DSQ155" s="17"/>
      <c r="DSR155" s="17"/>
      <c r="DSS155" s="17"/>
      <c r="DST155" s="17"/>
      <c r="DSU155" s="17"/>
      <c r="DSV155" s="17"/>
      <c r="DSW155" s="17"/>
      <c r="DSX155" s="17"/>
      <c r="DSY155" s="17"/>
      <c r="DSZ155" s="17"/>
      <c r="DTA155" s="17"/>
      <c r="DTB155" s="17"/>
      <c r="DTC155" s="17"/>
      <c r="DTD155" s="17"/>
      <c r="DTE155" s="17"/>
      <c r="DTF155" s="17"/>
      <c r="DTG155" s="17"/>
      <c r="DTH155" s="17"/>
      <c r="DTI155" s="17"/>
      <c r="DTJ155" s="17"/>
      <c r="DTK155" s="17"/>
      <c r="DTL155" s="17"/>
      <c r="DTM155" s="17"/>
      <c r="DTN155" s="17"/>
      <c r="DTO155" s="17"/>
      <c r="DTP155" s="17"/>
      <c r="DTQ155" s="17"/>
      <c r="DTR155" s="17"/>
      <c r="DTS155" s="17"/>
      <c r="DTT155" s="17"/>
      <c r="DTU155" s="17"/>
      <c r="DTV155" s="17"/>
      <c r="DTW155" s="17"/>
      <c r="DTX155" s="17"/>
      <c r="DTY155" s="17"/>
      <c r="DTZ155" s="17"/>
      <c r="DUA155" s="17"/>
      <c r="DUB155" s="17"/>
      <c r="DUC155" s="17"/>
      <c r="DUD155" s="17"/>
      <c r="DUE155" s="17"/>
      <c r="DUF155" s="17"/>
      <c r="DUG155" s="17"/>
      <c r="DUH155" s="17"/>
      <c r="DUI155" s="17"/>
      <c r="DUJ155" s="17"/>
      <c r="DUK155" s="17"/>
      <c r="DUL155" s="17"/>
      <c r="DUM155" s="17"/>
      <c r="DUN155" s="17"/>
      <c r="DUO155" s="17"/>
      <c r="DUP155" s="17"/>
      <c r="DUQ155" s="17"/>
      <c r="DUR155" s="17"/>
      <c r="DUS155" s="17"/>
      <c r="DUT155" s="17"/>
      <c r="DUU155" s="17"/>
      <c r="DUV155" s="17"/>
      <c r="DUW155" s="17"/>
      <c r="DUX155" s="17"/>
      <c r="DUY155" s="17"/>
      <c r="DUZ155" s="17"/>
      <c r="DVA155" s="17"/>
      <c r="DVB155" s="17"/>
      <c r="DVC155" s="17"/>
      <c r="DVD155" s="17"/>
      <c r="DVE155" s="17"/>
      <c r="DVF155" s="17"/>
      <c r="DVG155" s="17"/>
      <c r="DVH155" s="17"/>
      <c r="DVI155" s="17"/>
      <c r="DVJ155" s="17"/>
      <c r="DVK155" s="17"/>
      <c r="DVL155" s="17"/>
      <c r="DVM155" s="17"/>
      <c r="DVN155" s="17"/>
      <c r="DVO155" s="17"/>
      <c r="DVP155" s="17"/>
      <c r="DVQ155" s="17"/>
      <c r="DVR155" s="17"/>
      <c r="DVS155" s="17"/>
      <c r="DVT155" s="17"/>
      <c r="DVU155" s="17"/>
      <c r="DVV155" s="17"/>
      <c r="DVW155" s="17"/>
      <c r="DVX155" s="17"/>
      <c r="DVY155" s="17"/>
      <c r="DVZ155" s="17"/>
      <c r="DWA155" s="17"/>
      <c r="DWB155" s="17"/>
      <c r="DWC155" s="17"/>
      <c r="DWD155" s="17"/>
      <c r="DWE155" s="17"/>
      <c r="DWF155" s="17"/>
      <c r="DWG155" s="17"/>
      <c r="DWH155" s="17"/>
      <c r="DWI155" s="17"/>
      <c r="DWJ155" s="17"/>
      <c r="DWK155" s="17"/>
      <c r="DWL155" s="17"/>
      <c r="DWM155" s="17"/>
      <c r="DWN155" s="17"/>
      <c r="DWO155" s="17"/>
      <c r="DWP155" s="17"/>
      <c r="DWQ155" s="17"/>
      <c r="DWR155" s="17"/>
      <c r="DWS155" s="17"/>
      <c r="DWT155" s="17"/>
      <c r="DWU155" s="17"/>
      <c r="DWV155" s="17"/>
      <c r="DWW155" s="17"/>
      <c r="DWX155" s="17"/>
      <c r="DWY155" s="17"/>
      <c r="DWZ155" s="17"/>
      <c r="DXA155" s="17"/>
      <c r="DXB155" s="17"/>
      <c r="DXC155" s="17"/>
      <c r="DXD155" s="17"/>
      <c r="DXE155" s="17"/>
      <c r="DXF155" s="17"/>
      <c r="DXG155" s="17"/>
      <c r="DXH155" s="17"/>
      <c r="DXI155" s="17"/>
      <c r="DXJ155" s="17"/>
      <c r="DXK155" s="17"/>
      <c r="DXL155" s="17"/>
      <c r="DXM155" s="17"/>
      <c r="DXN155" s="17"/>
      <c r="DXO155" s="17"/>
      <c r="DXP155" s="17"/>
      <c r="DXQ155" s="17"/>
      <c r="DXR155" s="17"/>
      <c r="DXS155" s="17"/>
      <c r="DXT155" s="17"/>
      <c r="DXU155" s="17"/>
      <c r="DXV155" s="17"/>
      <c r="DXW155" s="17"/>
      <c r="DXX155" s="17"/>
      <c r="DXY155" s="17"/>
      <c r="DXZ155" s="17"/>
      <c r="DYA155" s="17"/>
      <c r="DYB155" s="17"/>
      <c r="DYC155" s="17"/>
      <c r="DYD155" s="17"/>
      <c r="DYE155" s="17"/>
      <c r="DYF155" s="17"/>
      <c r="DYG155" s="17"/>
      <c r="DYH155" s="17"/>
      <c r="DYI155" s="17"/>
      <c r="DYJ155" s="17"/>
      <c r="DYK155" s="17"/>
      <c r="DYL155" s="17"/>
      <c r="DYM155" s="17"/>
      <c r="DYN155" s="17"/>
      <c r="DYO155" s="17"/>
      <c r="DYP155" s="17"/>
      <c r="DYQ155" s="17"/>
      <c r="DYR155" s="17"/>
      <c r="DYS155" s="17"/>
      <c r="DYT155" s="17"/>
      <c r="DYU155" s="17"/>
      <c r="DYV155" s="17"/>
      <c r="DYW155" s="17"/>
      <c r="DYX155" s="17"/>
      <c r="DYY155" s="17"/>
      <c r="DYZ155" s="17"/>
      <c r="DZA155" s="17"/>
      <c r="DZB155" s="17"/>
      <c r="DZC155" s="17"/>
      <c r="DZD155" s="17"/>
      <c r="DZE155" s="17"/>
      <c r="DZF155" s="17"/>
      <c r="DZG155" s="17"/>
      <c r="DZH155" s="17"/>
      <c r="DZI155" s="17"/>
      <c r="DZJ155" s="17"/>
      <c r="DZK155" s="17"/>
      <c r="DZL155" s="17"/>
      <c r="DZM155" s="17"/>
      <c r="DZN155" s="17"/>
      <c r="DZO155" s="17"/>
      <c r="DZP155" s="17"/>
      <c r="DZQ155" s="17"/>
      <c r="DZR155" s="17"/>
      <c r="DZS155" s="17"/>
      <c r="DZT155" s="17"/>
      <c r="DZU155" s="17"/>
      <c r="DZV155" s="17"/>
      <c r="DZW155" s="17"/>
      <c r="DZX155" s="17"/>
      <c r="DZY155" s="17"/>
      <c r="DZZ155" s="17"/>
      <c r="EAA155" s="17"/>
      <c r="EAB155" s="17"/>
      <c r="EAC155" s="17"/>
      <c r="EAD155" s="17"/>
      <c r="EAE155" s="17"/>
      <c r="EAF155" s="17"/>
      <c r="EAG155" s="17"/>
      <c r="EAH155" s="17"/>
      <c r="EAI155" s="17"/>
      <c r="EAJ155" s="17"/>
      <c r="EAK155" s="17"/>
      <c r="EAL155" s="17"/>
      <c r="EAM155" s="17"/>
      <c r="EAN155" s="17"/>
      <c r="EAO155" s="17"/>
      <c r="EAP155" s="17"/>
      <c r="EAQ155" s="17"/>
      <c r="EAR155" s="17"/>
      <c r="EAS155" s="17"/>
      <c r="EAT155" s="17"/>
      <c r="EAU155" s="17"/>
      <c r="EAV155" s="17"/>
      <c r="EAW155" s="17"/>
      <c r="EAX155" s="17"/>
      <c r="EAY155" s="17"/>
      <c r="EAZ155" s="17"/>
      <c r="EBA155" s="17"/>
      <c r="EBB155" s="17"/>
      <c r="EBC155" s="17"/>
      <c r="EBD155" s="17"/>
      <c r="EBE155" s="17"/>
      <c r="EBF155" s="17"/>
      <c r="EBG155" s="17"/>
      <c r="EBH155" s="17"/>
      <c r="EBI155" s="17"/>
      <c r="EBJ155" s="17"/>
      <c r="EBK155" s="17"/>
      <c r="EBL155" s="17"/>
      <c r="EBM155" s="17"/>
      <c r="EBN155" s="17"/>
      <c r="EBO155" s="17"/>
      <c r="EBP155" s="17"/>
      <c r="EBQ155" s="17"/>
      <c r="EBR155" s="17"/>
      <c r="EBS155" s="17"/>
      <c r="EBT155" s="17"/>
      <c r="EBU155" s="17"/>
      <c r="EBV155" s="17"/>
      <c r="EBW155" s="17"/>
      <c r="EBX155" s="17"/>
      <c r="EBY155" s="17"/>
      <c r="EBZ155" s="17"/>
      <c r="ECA155" s="17"/>
      <c r="ECB155" s="17"/>
      <c r="ECC155" s="17"/>
      <c r="ECD155" s="17"/>
      <c r="ECE155" s="17"/>
      <c r="ECF155" s="17"/>
      <c r="ECG155" s="17"/>
      <c r="ECH155" s="17"/>
      <c r="ECI155" s="17"/>
      <c r="ECJ155" s="17"/>
      <c r="ECK155" s="17"/>
      <c r="ECL155" s="17"/>
      <c r="ECM155" s="17"/>
      <c r="ECN155" s="17"/>
      <c r="ECO155" s="17"/>
      <c r="ECP155" s="17"/>
      <c r="ECQ155" s="17"/>
      <c r="ECR155" s="17"/>
      <c r="ECS155" s="17"/>
      <c r="ECT155" s="17"/>
      <c r="ECU155" s="17"/>
      <c r="ECV155" s="17"/>
      <c r="ECW155" s="17"/>
      <c r="ECX155" s="17"/>
      <c r="ECY155" s="17"/>
      <c r="ECZ155" s="17"/>
      <c r="EDA155" s="17"/>
      <c r="EDB155" s="17"/>
      <c r="EDC155" s="17"/>
      <c r="EDD155" s="17"/>
      <c r="EDE155" s="17"/>
      <c r="EDF155" s="17"/>
      <c r="EDG155" s="17"/>
      <c r="EDH155" s="17"/>
      <c r="EDI155" s="17"/>
      <c r="EDJ155" s="17"/>
      <c r="EDK155" s="17"/>
      <c r="EDL155" s="17"/>
      <c r="EDM155" s="17"/>
      <c r="EDN155" s="17"/>
      <c r="EDO155" s="17"/>
      <c r="EDP155" s="17"/>
      <c r="EDQ155" s="17"/>
      <c r="EDR155" s="17"/>
      <c r="EDS155" s="17"/>
      <c r="EDT155" s="17"/>
      <c r="EDU155" s="17"/>
      <c r="EDV155" s="17"/>
      <c r="EDW155" s="17"/>
      <c r="EDX155" s="17"/>
      <c r="EDY155" s="17"/>
      <c r="EDZ155" s="17"/>
      <c r="EEA155" s="17"/>
      <c r="EEB155" s="17"/>
      <c r="EEC155" s="17"/>
      <c r="EED155" s="17"/>
      <c r="EEE155" s="17"/>
      <c r="EEF155" s="17"/>
      <c r="EEG155" s="17"/>
      <c r="EEH155" s="17"/>
      <c r="EEI155" s="17"/>
      <c r="EEJ155" s="17"/>
      <c r="EEK155" s="17"/>
      <c r="EEL155" s="17"/>
      <c r="EEM155" s="17"/>
      <c r="EEN155" s="17"/>
      <c r="EEO155" s="17"/>
      <c r="EEP155" s="17"/>
      <c r="EEQ155" s="17"/>
      <c r="EER155" s="17"/>
      <c r="EES155" s="17"/>
      <c r="EET155" s="17"/>
      <c r="EEU155" s="17"/>
      <c r="EEV155" s="17"/>
      <c r="EEW155" s="17"/>
      <c r="EEX155" s="17"/>
      <c r="EEY155" s="17"/>
      <c r="EEZ155" s="17"/>
      <c r="EFA155" s="17"/>
      <c r="EFB155" s="17"/>
      <c r="EFC155" s="17"/>
      <c r="EFD155" s="17"/>
      <c r="EFE155" s="17"/>
      <c r="EFF155" s="17"/>
      <c r="EFG155" s="17"/>
      <c r="EFH155" s="17"/>
      <c r="EFI155" s="17"/>
      <c r="EFJ155" s="17"/>
      <c r="EFK155" s="17"/>
      <c r="EFL155" s="17"/>
      <c r="EFM155" s="17"/>
      <c r="EFN155" s="17"/>
      <c r="EFO155" s="17"/>
      <c r="EFP155" s="17"/>
      <c r="EFQ155" s="17"/>
      <c r="EFR155" s="17"/>
      <c r="EFS155" s="17"/>
      <c r="EFT155" s="17"/>
      <c r="EFU155" s="17"/>
      <c r="EFV155" s="17"/>
      <c r="EFW155" s="17"/>
      <c r="EFX155" s="17"/>
      <c r="EFY155" s="17"/>
      <c r="EFZ155" s="17"/>
      <c r="EGA155" s="17"/>
      <c r="EGB155" s="17"/>
      <c r="EGC155" s="17"/>
      <c r="EGD155" s="17"/>
      <c r="EGE155" s="17"/>
      <c r="EGF155" s="17"/>
      <c r="EGG155" s="17"/>
      <c r="EGH155" s="17"/>
      <c r="EGI155" s="17"/>
      <c r="EGJ155" s="17"/>
      <c r="EGK155" s="17"/>
      <c r="EGL155" s="17"/>
      <c r="EGM155" s="17"/>
      <c r="EGN155" s="17"/>
      <c r="EGO155" s="17"/>
      <c r="EGP155" s="17"/>
      <c r="EGQ155" s="17"/>
      <c r="EGR155" s="17"/>
      <c r="EGS155" s="17"/>
      <c r="EGT155" s="17"/>
      <c r="EGU155" s="17"/>
      <c r="EGV155" s="17"/>
      <c r="EGW155" s="17"/>
      <c r="EGX155" s="17"/>
      <c r="EGY155" s="17"/>
      <c r="EGZ155" s="17"/>
      <c r="EHA155" s="17"/>
      <c r="EHB155" s="17"/>
      <c r="EHC155" s="17"/>
      <c r="EHD155" s="17"/>
      <c r="EHE155" s="17"/>
      <c r="EHF155" s="17"/>
      <c r="EHG155" s="17"/>
      <c r="EHH155" s="17"/>
      <c r="EHI155" s="17"/>
      <c r="EHJ155" s="17"/>
      <c r="EHK155" s="17"/>
      <c r="EHL155" s="17"/>
      <c r="EHM155" s="17"/>
      <c r="EHN155" s="17"/>
      <c r="EHO155" s="17"/>
      <c r="EHP155" s="17"/>
      <c r="EHQ155" s="17"/>
      <c r="EHR155" s="17"/>
      <c r="EHS155" s="17"/>
      <c r="EHT155" s="17"/>
      <c r="EHU155" s="17"/>
      <c r="EHV155" s="17"/>
      <c r="EHW155" s="17"/>
      <c r="EHX155" s="17"/>
      <c r="EHY155" s="17"/>
      <c r="EHZ155" s="17"/>
      <c r="EIA155" s="17"/>
      <c r="EIB155" s="17"/>
      <c r="EIC155" s="17"/>
      <c r="EID155" s="17"/>
      <c r="EIE155" s="17"/>
      <c r="EIF155" s="17"/>
      <c r="EIG155" s="17"/>
      <c r="EIH155" s="17"/>
      <c r="EII155" s="17"/>
      <c r="EIJ155" s="17"/>
      <c r="EIK155" s="17"/>
      <c r="EIL155" s="17"/>
      <c r="EIM155" s="17"/>
      <c r="EIN155" s="17"/>
      <c r="EIO155" s="17"/>
      <c r="EIP155" s="17"/>
      <c r="EIQ155" s="17"/>
      <c r="EIR155" s="17"/>
      <c r="EIS155" s="17"/>
      <c r="EIT155" s="17"/>
      <c r="EIU155" s="17"/>
      <c r="EIV155" s="17"/>
      <c r="EIW155" s="17"/>
      <c r="EIX155" s="17"/>
      <c r="EIY155" s="17"/>
      <c r="EIZ155" s="17"/>
      <c r="EJA155" s="17"/>
      <c r="EJB155" s="17"/>
      <c r="EJC155" s="17"/>
      <c r="EJD155" s="17"/>
      <c r="EJE155" s="17"/>
      <c r="EJF155" s="17"/>
      <c r="EJG155" s="17"/>
      <c r="EJH155" s="17"/>
      <c r="EJI155" s="17"/>
      <c r="EJJ155" s="17"/>
      <c r="EJK155" s="17"/>
      <c r="EJL155" s="17"/>
      <c r="EJM155" s="17"/>
      <c r="EJN155" s="17"/>
      <c r="EJO155" s="17"/>
      <c r="EJP155" s="17"/>
      <c r="EJQ155" s="17"/>
      <c r="EJR155" s="17"/>
      <c r="EJS155" s="17"/>
      <c r="EJT155" s="17"/>
      <c r="EJU155" s="17"/>
      <c r="EJV155" s="17"/>
      <c r="EJW155" s="17"/>
      <c r="EJX155" s="17"/>
      <c r="EJY155" s="17"/>
      <c r="EJZ155" s="17"/>
      <c r="EKA155" s="17"/>
      <c r="EKB155" s="17"/>
      <c r="EKC155" s="17"/>
      <c r="EKD155" s="17"/>
      <c r="EKE155" s="17"/>
      <c r="EKF155" s="17"/>
      <c r="EKG155" s="17"/>
      <c r="EKH155" s="17"/>
      <c r="EKI155" s="17"/>
      <c r="EKJ155" s="17"/>
      <c r="EKK155" s="17"/>
      <c r="EKL155" s="17"/>
      <c r="EKM155" s="17"/>
      <c r="EKN155" s="17"/>
      <c r="EKO155" s="17"/>
      <c r="EKP155" s="17"/>
      <c r="EKQ155" s="17"/>
      <c r="EKR155" s="17"/>
      <c r="EKS155" s="17"/>
      <c r="EKT155" s="17"/>
      <c r="EKU155" s="17"/>
      <c r="EKV155" s="17"/>
      <c r="EKW155" s="17"/>
      <c r="EKX155" s="17"/>
      <c r="EKY155" s="17"/>
      <c r="EKZ155" s="17"/>
      <c r="ELA155" s="17"/>
      <c r="ELB155" s="17"/>
      <c r="ELC155" s="17"/>
      <c r="ELD155" s="17"/>
      <c r="ELE155" s="17"/>
      <c r="ELF155" s="17"/>
      <c r="ELG155" s="17"/>
      <c r="ELH155" s="17"/>
      <c r="ELI155" s="17"/>
      <c r="ELJ155" s="17"/>
      <c r="ELK155" s="17"/>
      <c r="ELL155" s="17"/>
      <c r="ELM155" s="17"/>
      <c r="ELN155" s="17"/>
      <c r="ELO155" s="17"/>
      <c r="ELP155" s="17"/>
      <c r="ELQ155" s="17"/>
      <c r="ELR155" s="17"/>
      <c r="ELS155" s="17"/>
      <c r="ELT155" s="17"/>
      <c r="ELU155" s="17"/>
      <c r="ELV155" s="17"/>
      <c r="ELW155" s="17"/>
      <c r="ELX155" s="17"/>
      <c r="ELY155" s="17"/>
      <c r="ELZ155" s="17"/>
      <c r="EMA155" s="17"/>
      <c r="EMB155" s="17"/>
      <c r="EMC155" s="17"/>
      <c r="EMD155" s="17"/>
      <c r="EME155" s="17"/>
      <c r="EMF155" s="17"/>
      <c r="EMG155" s="17"/>
      <c r="EMH155" s="17"/>
      <c r="EMI155" s="17"/>
      <c r="EMJ155" s="17"/>
      <c r="EMK155" s="17"/>
      <c r="EML155" s="17"/>
      <c r="EMM155" s="17"/>
      <c r="EMN155" s="17"/>
      <c r="EMO155" s="17"/>
      <c r="EMP155" s="17"/>
      <c r="EMQ155" s="17"/>
      <c r="EMR155" s="17"/>
      <c r="EMS155" s="17"/>
      <c r="EMT155" s="17"/>
      <c r="EMU155" s="17"/>
      <c r="EMV155" s="17"/>
      <c r="EMW155" s="17"/>
      <c r="EMX155" s="17"/>
      <c r="EMY155" s="17"/>
      <c r="EMZ155" s="17"/>
      <c r="ENA155" s="17"/>
      <c r="ENB155" s="17"/>
      <c r="ENC155" s="17"/>
      <c r="END155" s="17"/>
      <c r="ENE155" s="17"/>
      <c r="ENF155" s="17"/>
      <c r="ENG155" s="17"/>
      <c r="ENH155" s="17"/>
      <c r="ENI155" s="17"/>
      <c r="ENJ155" s="17"/>
      <c r="ENK155" s="17"/>
      <c r="ENL155" s="17"/>
      <c r="ENM155" s="17"/>
      <c r="ENN155" s="17"/>
      <c r="ENO155" s="17"/>
      <c r="ENP155" s="17"/>
      <c r="ENQ155" s="17"/>
      <c r="ENR155" s="17"/>
      <c r="ENS155" s="17"/>
      <c r="ENT155" s="17"/>
      <c r="ENU155" s="17"/>
      <c r="ENV155" s="17"/>
      <c r="ENW155" s="17"/>
      <c r="ENX155" s="17"/>
      <c r="ENY155" s="17"/>
      <c r="ENZ155" s="17"/>
      <c r="EOA155" s="17"/>
      <c r="EOB155" s="17"/>
      <c r="EOC155" s="17"/>
      <c r="EOD155" s="17"/>
      <c r="EOE155" s="17"/>
      <c r="EOF155" s="17"/>
      <c r="EOG155" s="17"/>
      <c r="EOH155" s="17"/>
      <c r="EOI155" s="17"/>
      <c r="EOJ155" s="17"/>
      <c r="EOK155" s="17"/>
      <c r="EOL155" s="17"/>
      <c r="EOM155" s="17"/>
      <c r="EON155" s="17"/>
      <c r="EOO155" s="17"/>
      <c r="EOP155" s="17"/>
      <c r="EOQ155" s="17"/>
      <c r="EOR155" s="17"/>
      <c r="EOS155" s="17"/>
      <c r="EOT155" s="17"/>
      <c r="EOU155" s="17"/>
      <c r="EOV155" s="17"/>
      <c r="EOW155" s="17"/>
      <c r="EOX155" s="17"/>
      <c r="EOY155" s="17"/>
      <c r="EOZ155" s="17"/>
      <c r="EPA155" s="17"/>
      <c r="EPB155" s="17"/>
      <c r="EPC155" s="17"/>
      <c r="EPD155" s="17"/>
      <c r="EPE155" s="17"/>
      <c r="EPF155" s="17"/>
      <c r="EPG155" s="17"/>
      <c r="EPH155" s="17"/>
      <c r="EPI155" s="17"/>
      <c r="EPJ155" s="17"/>
      <c r="EPK155" s="17"/>
      <c r="EPL155" s="17"/>
      <c r="EPM155" s="17"/>
      <c r="EPN155" s="17"/>
      <c r="EPO155" s="17"/>
      <c r="EPP155" s="17"/>
      <c r="EPQ155" s="17"/>
      <c r="EPR155" s="17"/>
      <c r="EPS155" s="17"/>
      <c r="EPT155" s="17"/>
      <c r="EPU155" s="17"/>
      <c r="EPV155" s="17"/>
      <c r="EPW155" s="17"/>
      <c r="EPX155" s="17"/>
      <c r="EPY155" s="17"/>
      <c r="EPZ155" s="17"/>
      <c r="EQA155" s="17"/>
      <c r="EQB155" s="17"/>
      <c r="EQC155" s="17"/>
      <c r="EQD155" s="17"/>
      <c r="EQE155" s="17"/>
      <c r="EQF155" s="17"/>
      <c r="EQG155" s="17"/>
      <c r="EQH155" s="17"/>
      <c r="EQI155" s="17"/>
      <c r="EQJ155" s="17"/>
      <c r="EQK155" s="17"/>
      <c r="EQL155" s="17"/>
      <c r="EQM155" s="17"/>
      <c r="EQN155" s="17"/>
      <c r="EQO155" s="17"/>
      <c r="EQP155" s="17"/>
      <c r="EQQ155" s="17"/>
      <c r="EQR155" s="17"/>
      <c r="EQS155" s="17"/>
      <c r="EQT155" s="17"/>
      <c r="EQU155" s="17"/>
      <c r="EQV155" s="17"/>
      <c r="EQW155" s="17"/>
      <c r="EQX155" s="17"/>
      <c r="EQY155" s="17"/>
      <c r="EQZ155" s="17"/>
      <c r="ERA155" s="17"/>
      <c r="ERB155" s="17"/>
      <c r="ERC155" s="17"/>
      <c r="ERD155" s="17"/>
      <c r="ERE155" s="17"/>
      <c r="ERF155" s="17"/>
      <c r="ERG155" s="17"/>
      <c r="ERH155" s="17"/>
      <c r="ERI155" s="17"/>
      <c r="ERJ155" s="17"/>
      <c r="ERK155" s="17"/>
      <c r="ERL155" s="17"/>
      <c r="ERM155" s="17"/>
      <c r="ERN155" s="17"/>
      <c r="ERO155" s="17"/>
      <c r="ERP155" s="17"/>
      <c r="ERQ155" s="17"/>
      <c r="ERR155" s="17"/>
      <c r="ERS155" s="17"/>
      <c r="ERT155" s="17"/>
      <c r="ERU155" s="17"/>
      <c r="ERV155" s="17"/>
      <c r="ERW155" s="17"/>
      <c r="ERX155" s="17"/>
      <c r="ERY155" s="17"/>
      <c r="ERZ155" s="17"/>
      <c r="ESA155" s="17"/>
      <c r="ESB155" s="17"/>
      <c r="ESC155" s="17"/>
      <c r="ESD155" s="17"/>
      <c r="ESE155" s="17"/>
      <c r="ESF155" s="17"/>
      <c r="ESG155" s="17"/>
      <c r="ESH155" s="17"/>
      <c r="ESI155" s="17"/>
      <c r="ESJ155" s="17"/>
      <c r="ESK155" s="17"/>
      <c r="ESL155" s="17"/>
      <c r="ESM155" s="17"/>
      <c r="ESN155" s="17"/>
      <c r="ESO155" s="17"/>
      <c r="ESP155" s="17"/>
      <c r="ESQ155" s="17"/>
      <c r="ESR155" s="17"/>
      <c r="ESS155" s="17"/>
      <c r="EST155" s="17"/>
      <c r="ESU155" s="17"/>
      <c r="ESV155" s="17"/>
      <c r="ESW155" s="17"/>
      <c r="ESX155" s="17"/>
      <c r="ESY155" s="17"/>
      <c r="ESZ155" s="17"/>
      <c r="ETA155" s="17"/>
      <c r="ETB155" s="17"/>
      <c r="ETC155" s="17"/>
      <c r="ETD155" s="17"/>
      <c r="ETE155" s="17"/>
      <c r="ETF155" s="17"/>
      <c r="ETG155" s="17"/>
      <c r="ETH155" s="17"/>
      <c r="ETI155" s="17"/>
      <c r="ETJ155" s="17"/>
      <c r="ETK155" s="17"/>
      <c r="ETL155" s="17"/>
      <c r="ETM155" s="17"/>
      <c r="ETN155" s="17"/>
      <c r="ETO155" s="17"/>
      <c r="ETP155" s="17"/>
      <c r="ETQ155" s="17"/>
      <c r="ETR155" s="17"/>
      <c r="ETS155" s="17"/>
      <c r="ETT155" s="17"/>
      <c r="ETU155" s="17"/>
      <c r="ETV155" s="17"/>
      <c r="ETW155" s="17"/>
      <c r="ETX155" s="17"/>
      <c r="ETY155" s="17"/>
      <c r="ETZ155" s="17"/>
      <c r="EUA155" s="17"/>
      <c r="EUB155" s="17"/>
      <c r="EUC155" s="17"/>
      <c r="EUD155" s="17"/>
      <c r="EUE155" s="17"/>
      <c r="EUF155" s="17"/>
      <c r="EUG155" s="17"/>
      <c r="EUH155" s="17"/>
      <c r="EUI155" s="17"/>
      <c r="EUJ155" s="17"/>
      <c r="EUK155" s="17"/>
      <c r="EUL155" s="17"/>
      <c r="EUM155" s="17"/>
      <c r="EUN155" s="17"/>
      <c r="EUO155" s="17"/>
      <c r="EUP155" s="17"/>
      <c r="EUQ155" s="17"/>
      <c r="EUR155" s="17"/>
      <c r="EUS155" s="17"/>
      <c r="EUT155" s="17"/>
      <c r="EUU155" s="17"/>
      <c r="EUV155" s="17"/>
      <c r="EUW155" s="17"/>
      <c r="EUX155" s="17"/>
      <c r="EUY155" s="17"/>
      <c r="EUZ155" s="17"/>
      <c r="EVA155" s="17"/>
      <c r="EVB155" s="17"/>
      <c r="EVC155" s="17"/>
      <c r="EVD155" s="17"/>
      <c r="EVE155" s="17"/>
      <c r="EVF155" s="17"/>
      <c r="EVG155" s="17"/>
      <c r="EVH155" s="17"/>
      <c r="EVI155" s="17"/>
      <c r="EVJ155" s="17"/>
      <c r="EVK155" s="17"/>
      <c r="EVL155" s="17"/>
      <c r="EVM155" s="17"/>
      <c r="EVN155" s="17"/>
      <c r="EVO155" s="17"/>
      <c r="EVP155" s="17"/>
      <c r="EVQ155" s="17"/>
      <c r="EVR155" s="17"/>
      <c r="EVS155" s="17"/>
      <c r="EVT155" s="17"/>
      <c r="EVU155" s="17"/>
      <c r="EVV155" s="17"/>
      <c r="EVW155" s="17"/>
      <c r="EVX155" s="17"/>
      <c r="EVY155" s="17"/>
      <c r="EVZ155" s="17"/>
      <c r="EWA155" s="17"/>
      <c r="EWB155" s="17"/>
      <c r="EWC155" s="17"/>
      <c r="EWD155" s="17"/>
      <c r="EWE155" s="17"/>
      <c r="EWF155" s="17"/>
      <c r="EWG155" s="17"/>
      <c r="EWH155" s="17"/>
      <c r="EWI155" s="17"/>
      <c r="EWJ155" s="17"/>
      <c r="EWK155" s="17"/>
      <c r="EWL155" s="17"/>
      <c r="EWM155" s="17"/>
      <c r="EWN155" s="17"/>
      <c r="EWO155" s="17"/>
      <c r="EWP155" s="17"/>
      <c r="EWQ155" s="17"/>
      <c r="EWR155" s="17"/>
      <c r="EWS155" s="17"/>
      <c r="EWT155" s="17"/>
      <c r="EWU155" s="17"/>
      <c r="EWV155" s="17"/>
      <c r="EWW155" s="17"/>
      <c r="EWX155" s="17"/>
      <c r="EWY155" s="17"/>
      <c r="EWZ155" s="17"/>
      <c r="EXA155" s="17"/>
      <c r="EXB155" s="17"/>
      <c r="EXC155" s="17"/>
      <c r="EXD155" s="17"/>
      <c r="EXE155" s="17"/>
      <c r="EXF155" s="17"/>
      <c r="EXG155" s="17"/>
      <c r="EXH155" s="17"/>
      <c r="EXI155" s="17"/>
      <c r="EXJ155" s="17"/>
      <c r="EXK155" s="17"/>
      <c r="EXL155" s="17"/>
      <c r="EXM155" s="17"/>
      <c r="EXN155" s="17"/>
      <c r="EXO155" s="17"/>
      <c r="EXP155" s="17"/>
      <c r="EXQ155" s="17"/>
      <c r="EXR155" s="17"/>
      <c r="EXS155" s="17"/>
      <c r="EXT155" s="17"/>
      <c r="EXU155" s="17"/>
      <c r="EXV155" s="17"/>
      <c r="EXW155" s="17"/>
      <c r="EXX155" s="17"/>
      <c r="EXY155" s="17"/>
      <c r="EXZ155" s="17"/>
      <c r="EYA155" s="17"/>
      <c r="EYB155" s="17"/>
      <c r="EYC155" s="17"/>
      <c r="EYD155" s="17"/>
      <c r="EYE155" s="17"/>
      <c r="EYF155" s="17"/>
      <c r="EYG155" s="17"/>
      <c r="EYH155" s="17"/>
      <c r="EYI155" s="17"/>
      <c r="EYJ155" s="17"/>
      <c r="EYK155" s="17"/>
      <c r="EYL155" s="17"/>
      <c r="EYM155" s="17"/>
      <c r="EYN155" s="17"/>
      <c r="EYO155" s="17"/>
      <c r="EYP155" s="17"/>
      <c r="EYQ155" s="17"/>
      <c r="EYR155" s="17"/>
      <c r="EYS155" s="17"/>
      <c r="EYT155" s="17"/>
      <c r="EYU155" s="17"/>
      <c r="EYV155" s="17"/>
      <c r="EYW155" s="17"/>
      <c r="EYX155" s="17"/>
      <c r="EYY155" s="17"/>
      <c r="EYZ155" s="17"/>
      <c r="EZA155" s="17"/>
      <c r="EZB155" s="17"/>
      <c r="EZC155" s="17"/>
      <c r="EZD155" s="17"/>
      <c r="EZE155" s="17"/>
      <c r="EZF155" s="17"/>
      <c r="EZG155" s="17"/>
      <c r="EZH155" s="17"/>
      <c r="EZI155" s="17"/>
      <c r="EZJ155" s="17"/>
      <c r="EZK155" s="17"/>
      <c r="EZL155" s="17"/>
      <c r="EZM155" s="17"/>
      <c r="EZN155" s="17"/>
      <c r="EZO155" s="17"/>
      <c r="EZP155" s="17"/>
      <c r="EZQ155" s="17"/>
      <c r="EZR155" s="17"/>
      <c r="EZS155" s="17"/>
      <c r="EZT155" s="17"/>
      <c r="EZU155" s="17"/>
      <c r="EZV155" s="17"/>
      <c r="EZW155" s="17"/>
      <c r="EZX155" s="17"/>
      <c r="EZY155" s="17"/>
      <c r="EZZ155" s="17"/>
      <c r="FAA155" s="17"/>
      <c r="FAB155" s="17"/>
      <c r="FAC155" s="17"/>
      <c r="FAD155" s="17"/>
      <c r="FAE155" s="17"/>
      <c r="FAF155" s="17"/>
      <c r="FAG155" s="17"/>
      <c r="FAH155" s="17"/>
      <c r="FAI155" s="17"/>
      <c r="FAJ155" s="17"/>
      <c r="FAK155" s="17"/>
      <c r="FAL155" s="17"/>
      <c r="FAM155" s="17"/>
      <c r="FAN155" s="17"/>
      <c r="FAO155" s="17"/>
      <c r="FAP155" s="17"/>
      <c r="FAQ155" s="17"/>
      <c r="FAR155" s="17"/>
      <c r="FAS155" s="17"/>
      <c r="FAT155" s="17"/>
      <c r="FAU155" s="17"/>
      <c r="FAV155" s="17"/>
      <c r="FAW155" s="17"/>
      <c r="FAX155" s="17"/>
      <c r="FAY155" s="17"/>
      <c r="FAZ155" s="17"/>
      <c r="FBA155" s="17"/>
      <c r="FBB155" s="17"/>
      <c r="FBC155" s="17"/>
      <c r="FBD155" s="17"/>
      <c r="FBE155" s="17"/>
      <c r="FBF155" s="17"/>
      <c r="FBG155" s="17"/>
      <c r="FBH155" s="17"/>
      <c r="FBI155" s="17"/>
      <c r="FBJ155" s="17"/>
      <c r="FBK155" s="17"/>
      <c r="FBL155" s="17"/>
      <c r="FBM155" s="17"/>
      <c r="FBN155" s="17"/>
      <c r="FBO155" s="17"/>
      <c r="FBP155" s="17"/>
      <c r="FBQ155" s="17"/>
      <c r="FBR155" s="17"/>
      <c r="FBS155" s="17"/>
      <c r="FBT155" s="17"/>
      <c r="FBU155" s="17"/>
      <c r="FBV155" s="17"/>
      <c r="FBW155" s="17"/>
      <c r="FBX155" s="17"/>
      <c r="FBY155" s="17"/>
      <c r="FBZ155" s="17"/>
      <c r="FCA155" s="17"/>
      <c r="FCB155" s="17"/>
      <c r="FCC155" s="17"/>
      <c r="FCD155" s="17"/>
      <c r="FCE155" s="17"/>
      <c r="FCF155" s="17"/>
      <c r="FCG155" s="17"/>
      <c r="FCH155" s="17"/>
      <c r="FCI155" s="17"/>
      <c r="FCJ155" s="17"/>
      <c r="FCK155" s="17"/>
      <c r="FCL155" s="17"/>
      <c r="FCM155" s="17"/>
      <c r="FCN155" s="17"/>
      <c r="FCO155" s="17"/>
      <c r="FCP155" s="17"/>
      <c r="FCQ155" s="17"/>
      <c r="FCR155" s="17"/>
      <c r="FCS155" s="17"/>
      <c r="FCT155" s="17"/>
      <c r="FCU155" s="17"/>
      <c r="FCV155" s="17"/>
      <c r="FCW155" s="17"/>
      <c r="FCX155" s="17"/>
      <c r="FCY155" s="17"/>
      <c r="FCZ155" s="17"/>
      <c r="FDA155" s="17"/>
      <c r="FDB155" s="17"/>
      <c r="FDC155" s="17"/>
      <c r="FDD155" s="17"/>
      <c r="FDE155" s="17"/>
      <c r="FDF155" s="17"/>
      <c r="FDG155" s="17"/>
      <c r="FDH155" s="17"/>
      <c r="FDI155" s="17"/>
      <c r="FDJ155" s="17"/>
      <c r="FDK155" s="17"/>
      <c r="FDL155" s="17"/>
      <c r="FDM155" s="17"/>
      <c r="FDN155" s="17"/>
      <c r="FDO155" s="17"/>
      <c r="FDP155" s="17"/>
      <c r="FDQ155" s="17"/>
      <c r="FDR155" s="17"/>
      <c r="FDS155" s="17"/>
      <c r="FDT155" s="17"/>
      <c r="FDU155" s="17"/>
      <c r="FDV155" s="17"/>
      <c r="FDW155" s="17"/>
      <c r="FDX155" s="17"/>
      <c r="FDY155" s="17"/>
      <c r="FDZ155" s="17"/>
      <c r="FEA155" s="17"/>
      <c r="FEB155" s="17"/>
      <c r="FEC155" s="17"/>
      <c r="FED155" s="17"/>
      <c r="FEE155" s="17"/>
      <c r="FEF155" s="17"/>
      <c r="FEG155" s="17"/>
      <c r="FEH155" s="17"/>
      <c r="FEI155" s="17"/>
      <c r="FEJ155" s="17"/>
      <c r="FEK155" s="17"/>
      <c r="FEL155" s="17"/>
      <c r="FEM155" s="17"/>
      <c r="FEN155" s="17"/>
      <c r="FEO155" s="17"/>
      <c r="FEP155" s="17"/>
      <c r="FEQ155" s="17"/>
      <c r="FER155" s="17"/>
      <c r="FES155" s="17"/>
      <c r="FET155" s="17"/>
      <c r="FEU155" s="17"/>
      <c r="FEV155" s="17"/>
      <c r="FEW155" s="17"/>
      <c r="FEX155" s="17"/>
      <c r="FEY155" s="17"/>
      <c r="FEZ155" s="17"/>
      <c r="FFA155" s="17"/>
      <c r="FFB155" s="17"/>
      <c r="FFC155" s="17"/>
      <c r="FFD155" s="17"/>
      <c r="FFE155" s="17"/>
      <c r="FFF155" s="17"/>
      <c r="FFG155" s="17"/>
      <c r="FFH155" s="17"/>
      <c r="FFI155" s="17"/>
      <c r="FFJ155" s="17"/>
      <c r="FFK155" s="17"/>
      <c r="FFL155" s="17"/>
      <c r="FFM155" s="17"/>
      <c r="FFN155" s="17"/>
      <c r="FFO155" s="17"/>
      <c r="FFP155" s="17"/>
      <c r="FFQ155" s="17"/>
      <c r="FFR155" s="17"/>
      <c r="FFS155" s="17"/>
      <c r="FFT155" s="17"/>
      <c r="FFU155" s="17"/>
      <c r="FFV155" s="17"/>
      <c r="FFW155" s="17"/>
      <c r="FFX155" s="17"/>
      <c r="FFY155" s="17"/>
      <c r="FFZ155" s="17"/>
      <c r="FGA155" s="17"/>
      <c r="FGB155" s="17"/>
      <c r="FGC155" s="17"/>
      <c r="FGD155" s="17"/>
      <c r="FGE155" s="17"/>
      <c r="FGF155" s="17"/>
      <c r="FGG155" s="17"/>
      <c r="FGH155" s="17"/>
      <c r="FGI155" s="17"/>
      <c r="FGJ155" s="17"/>
      <c r="FGK155" s="17"/>
      <c r="FGL155" s="17"/>
      <c r="FGM155" s="17"/>
      <c r="FGN155" s="17"/>
      <c r="FGO155" s="17"/>
      <c r="FGP155" s="17"/>
      <c r="FGQ155" s="17"/>
      <c r="FGR155" s="17"/>
      <c r="FGS155" s="17"/>
      <c r="FGT155" s="17"/>
      <c r="FGU155" s="17"/>
      <c r="FGV155" s="17"/>
      <c r="FGW155" s="17"/>
      <c r="FGX155" s="17"/>
      <c r="FGY155" s="17"/>
      <c r="FGZ155" s="17"/>
      <c r="FHA155" s="17"/>
      <c r="FHB155" s="17"/>
      <c r="FHC155" s="17"/>
      <c r="FHD155" s="17"/>
      <c r="FHE155" s="17"/>
      <c r="FHF155" s="17"/>
      <c r="FHG155" s="17"/>
      <c r="FHH155" s="17"/>
      <c r="FHI155" s="17"/>
      <c r="FHJ155" s="17"/>
      <c r="FHK155" s="17"/>
      <c r="FHL155" s="17"/>
      <c r="FHM155" s="17"/>
      <c r="FHN155" s="17"/>
      <c r="FHO155" s="17"/>
      <c r="FHP155" s="17"/>
      <c r="FHQ155" s="17"/>
      <c r="FHR155" s="17"/>
      <c r="FHS155" s="17"/>
      <c r="FHT155" s="17"/>
      <c r="FHU155" s="17"/>
      <c r="FHV155" s="17"/>
      <c r="FHW155" s="17"/>
      <c r="FHX155" s="17"/>
      <c r="FHY155" s="17"/>
      <c r="FHZ155" s="17"/>
      <c r="FIA155" s="17"/>
      <c r="FIB155" s="17"/>
      <c r="FIC155" s="17"/>
      <c r="FID155" s="17"/>
      <c r="FIE155" s="17"/>
      <c r="FIF155" s="17"/>
      <c r="FIG155" s="17"/>
      <c r="FIH155" s="17"/>
      <c r="FII155" s="17"/>
      <c r="FIJ155" s="17"/>
      <c r="FIK155" s="17"/>
      <c r="FIL155" s="17"/>
      <c r="FIM155" s="17"/>
      <c r="FIN155" s="17"/>
      <c r="FIO155" s="17"/>
      <c r="FIP155" s="17"/>
      <c r="FIQ155" s="17"/>
      <c r="FIR155" s="17"/>
      <c r="FIS155" s="17"/>
      <c r="FIT155" s="17"/>
      <c r="FIU155" s="17"/>
      <c r="FIV155" s="17"/>
      <c r="FIW155" s="17"/>
      <c r="FIX155" s="17"/>
      <c r="FIY155" s="17"/>
      <c r="FIZ155" s="17"/>
      <c r="FJA155" s="17"/>
      <c r="FJB155" s="17"/>
      <c r="FJC155" s="17"/>
      <c r="FJD155" s="17"/>
      <c r="FJE155" s="17"/>
      <c r="FJF155" s="17"/>
      <c r="FJG155" s="17"/>
      <c r="FJH155" s="17"/>
      <c r="FJI155" s="17"/>
      <c r="FJJ155" s="17"/>
      <c r="FJK155" s="17"/>
      <c r="FJL155" s="17"/>
      <c r="FJM155" s="17"/>
      <c r="FJN155" s="17"/>
      <c r="FJO155" s="17"/>
      <c r="FJP155" s="17"/>
      <c r="FJQ155" s="17"/>
      <c r="FJR155" s="17"/>
      <c r="FJS155" s="17"/>
      <c r="FJT155" s="17"/>
      <c r="FJU155" s="17"/>
      <c r="FJV155" s="17"/>
      <c r="FJW155" s="17"/>
      <c r="FJX155" s="17"/>
      <c r="FJY155" s="17"/>
      <c r="FJZ155" s="17"/>
      <c r="FKA155" s="17"/>
      <c r="FKB155" s="17"/>
      <c r="FKC155" s="17"/>
      <c r="FKD155" s="17"/>
      <c r="FKE155" s="17"/>
      <c r="FKF155" s="17"/>
      <c r="FKG155" s="17"/>
      <c r="FKH155" s="17"/>
      <c r="FKI155" s="17"/>
      <c r="FKJ155" s="17"/>
      <c r="FKK155" s="17"/>
      <c r="FKL155" s="17"/>
      <c r="FKM155" s="17"/>
      <c r="FKN155" s="17"/>
      <c r="FKO155" s="17"/>
      <c r="FKP155" s="17"/>
      <c r="FKQ155" s="17"/>
      <c r="FKR155" s="17"/>
      <c r="FKS155" s="17"/>
      <c r="FKT155" s="17"/>
      <c r="FKU155" s="17"/>
      <c r="FKV155" s="17"/>
      <c r="FKW155" s="17"/>
      <c r="FKX155" s="17"/>
      <c r="FKY155" s="17"/>
      <c r="FKZ155" s="17"/>
      <c r="FLA155" s="17"/>
      <c r="FLB155" s="17"/>
      <c r="FLC155" s="17"/>
      <c r="FLD155" s="17"/>
      <c r="FLE155" s="17"/>
      <c r="FLF155" s="17"/>
      <c r="FLG155" s="17"/>
      <c r="FLH155" s="17"/>
      <c r="FLI155" s="17"/>
      <c r="FLJ155" s="17"/>
      <c r="FLK155" s="17"/>
      <c r="FLL155" s="17"/>
      <c r="FLM155" s="17"/>
      <c r="FLN155" s="17"/>
      <c r="FLO155" s="17"/>
      <c r="FLP155" s="17"/>
      <c r="FLQ155" s="17"/>
      <c r="FLR155" s="17"/>
      <c r="FLS155" s="17"/>
      <c r="FLT155" s="17"/>
      <c r="FLU155" s="17"/>
      <c r="FLV155" s="17"/>
      <c r="FLW155" s="17"/>
      <c r="FLX155" s="17"/>
      <c r="FLY155" s="17"/>
      <c r="FLZ155" s="17"/>
      <c r="FMA155" s="17"/>
      <c r="FMB155" s="17"/>
      <c r="FMC155" s="17"/>
      <c r="FMD155" s="17"/>
      <c r="FME155" s="17"/>
      <c r="FMF155" s="17"/>
      <c r="FMG155" s="17"/>
      <c r="FMH155" s="17"/>
      <c r="FMI155" s="17"/>
      <c r="FMJ155" s="17"/>
      <c r="FMK155" s="17"/>
      <c r="FML155" s="17"/>
      <c r="FMM155" s="17"/>
      <c r="FMN155" s="17"/>
      <c r="FMO155" s="17"/>
      <c r="FMP155" s="17"/>
      <c r="FMQ155" s="17"/>
      <c r="FMR155" s="17"/>
      <c r="FMS155" s="17"/>
      <c r="FMT155" s="17"/>
      <c r="FMU155" s="17"/>
      <c r="FMV155" s="17"/>
      <c r="FMW155" s="17"/>
      <c r="FMX155" s="17"/>
      <c r="FMY155" s="17"/>
      <c r="FMZ155" s="17"/>
      <c r="FNA155" s="17"/>
      <c r="FNB155" s="17"/>
      <c r="FNC155" s="17"/>
      <c r="FND155" s="17"/>
      <c r="FNE155" s="17"/>
      <c r="FNF155" s="17"/>
      <c r="FNG155" s="17"/>
      <c r="FNH155" s="17"/>
      <c r="FNI155" s="17"/>
      <c r="FNJ155" s="17"/>
      <c r="FNK155" s="17"/>
      <c r="FNL155" s="17"/>
      <c r="FNM155" s="17"/>
      <c r="FNN155" s="17"/>
      <c r="FNO155" s="17"/>
      <c r="FNP155" s="17"/>
      <c r="FNQ155" s="17"/>
      <c r="FNR155" s="17"/>
      <c r="FNS155" s="17"/>
      <c r="FNT155" s="17"/>
      <c r="FNU155" s="17"/>
      <c r="FNV155" s="17"/>
      <c r="FNW155" s="17"/>
      <c r="FNX155" s="17"/>
      <c r="FNY155" s="17"/>
      <c r="FNZ155" s="17"/>
      <c r="FOA155" s="17"/>
      <c r="FOB155" s="17"/>
      <c r="FOC155" s="17"/>
      <c r="FOD155" s="17"/>
      <c r="FOE155" s="17"/>
      <c r="FOF155" s="17"/>
      <c r="FOG155" s="17"/>
      <c r="FOH155" s="17"/>
      <c r="FOI155" s="17"/>
      <c r="FOJ155" s="17"/>
      <c r="FOK155" s="17"/>
      <c r="FOL155" s="17"/>
      <c r="FOM155" s="17"/>
      <c r="FON155" s="17"/>
      <c r="FOO155" s="17"/>
      <c r="FOP155" s="17"/>
      <c r="FOQ155" s="17"/>
      <c r="FOR155" s="17"/>
      <c r="FOS155" s="17"/>
      <c r="FOT155" s="17"/>
      <c r="FOU155" s="17"/>
      <c r="FOV155" s="17"/>
      <c r="FOW155" s="17"/>
      <c r="FOX155" s="17"/>
      <c r="FOY155" s="17"/>
      <c r="FOZ155" s="17"/>
      <c r="FPA155" s="17"/>
      <c r="FPB155" s="17"/>
      <c r="FPC155" s="17"/>
      <c r="FPD155" s="17"/>
      <c r="FPE155" s="17"/>
      <c r="FPF155" s="17"/>
      <c r="FPG155" s="17"/>
      <c r="FPH155" s="17"/>
      <c r="FPI155" s="17"/>
      <c r="FPJ155" s="17"/>
      <c r="FPK155" s="17"/>
      <c r="FPL155" s="17"/>
      <c r="FPM155" s="17"/>
      <c r="FPN155" s="17"/>
      <c r="FPO155" s="17"/>
      <c r="FPP155" s="17"/>
      <c r="FPQ155" s="17"/>
      <c r="FPR155" s="17"/>
      <c r="FPS155" s="17"/>
      <c r="FPT155" s="17"/>
      <c r="FPU155" s="17"/>
      <c r="FPV155" s="17"/>
      <c r="FPW155" s="17"/>
      <c r="FPX155" s="17"/>
      <c r="FPY155" s="17"/>
      <c r="FPZ155" s="17"/>
      <c r="FQA155" s="17"/>
      <c r="FQB155" s="17"/>
      <c r="FQC155" s="17"/>
      <c r="FQD155" s="17"/>
      <c r="FQE155" s="17"/>
      <c r="FQF155" s="17"/>
      <c r="FQG155" s="17"/>
      <c r="FQH155" s="17"/>
      <c r="FQI155" s="17"/>
      <c r="FQJ155" s="17"/>
      <c r="FQK155" s="17"/>
      <c r="FQL155" s="17"/>
      <c r="FQM155" s="17"/>
      <c r="FQN155" s="17"/>
      <c r="FQO155" s="17"/>
      <c r="FQP155" s="17"/>
      <c r="FQQ155" s="17"/>
      <c r="FQR155" s="17"/>
      <c r="FQS155" s="17"/>
      <c r="FQT155" s="17"/>
      <c r="FQU155" s="17"/>
      <c r="FQV155" s="17"/>
      <c r="FQW155" s="17"/>
      <c r="FQX155" s="17"/>
      <c r="FQY155" s="17"/>
      <c r="FQZ155" s="17"/>
      <c r="FRA155" s="17"/>
      <c r="FRB155" s="17"/>
      <c r="FRC155" s="17"/>
      <c r="FRD155" s="17"/>
      <c r="FRE155" s="17"/>
      <c r="FRF155" s="17"/>
      <c r="FRG155" s="17"/>
      <c r="FRH155" s="17"/>
      <c r="FRI155" s="17"/>
      <c r="FRJ155" s="17"/>
      <c r="FRK155" s="17"/>
      <c r="FRL155" s="17"/>
      <c r="FRM155" s="17"/>
      <c r="FRN155" s="17"/>
      <c r="FRO155" s="17"/>
      <c r="FRP155" s="17"/>
      <c r="FRQ155" s="17"/>
      <c r="FRR155" s="17"/>
      <c r="FRS155" s="17"/>
      <c r="FRT155" s="17"/>
      <c r="FRU155" s="17"/>
      <c r="FRV155" s="17"/>
      <c r="FRW155" s="17"/>
      <c r="FRX155" s="17"/>
      <c r="FRY155" s="17"/>
      <c r="FRZ155" s="17"/>
      <c r="FSA155" s="17"/>
      <c r="FSB155" s="17"/>
      <c r="FSC155" s="17"/>
      <c r="FSD155" s="17"/>
      <c r="FSE155" s="17"/>
      <c r="FSF155" s="17"/>
      <c r="FSG155" s="17"/>
      <c r="FSH155" s="17"/>
      <c r="FSI155" s="17"/>
      <c r="FSJ155" s="17"/>
      <c r="FSK155" s="17"/>
      <c r="FSL155" s="17"/>
      <c r="FSM155" s="17"/>
      <c r="FSN155" s="17"/>
      <c r="FSO155" s="17"/>
      <c r="FSP155" s="17"/>
      <c r="FSQ155" s="17"/>
      <c r="FSR155" s="17"/>
      <c r="FSS155" s="17"/>
      <c r="FST155" s="17"/>
      <c r="FSU155" s="17"/>
      <c r="FSV155" s="17"/>
      <c r="FSW155" s="17"/>
      <c r="FSX155" s="17"/>
      <c r="FSY155" s="17"/>
      <c r="FSZ155" s="17"/>
      <c r="FTA155" s="17"/>
      <c r="FTB155" s="17"/>
      <c r="FTC155" s="17"/>
      <c r="FTD155" s="17"/>
      <c r="FTE155" s="17"/>
      <c r="FTF155" s="17"/>
      <c r="FTG155" s="17"/>
      <c r="FTH155" s="17"/>
      <c r="FTI155" s="17"/>
      <c r="FTJ155" s="17"/>
      <c r="FTK155" s="17"/>
      <c r="FTL155" s="17"/>
      <c r="FTM155" s="17"/>
      <c r="FTN155" s="17"/>
      <c r="FTO155" s="17"/>
      <c r="FTP155" s="17"/>
      <c r="FTQ155" s="17"/>
      <c r="FTR155" s="17"/>
      <c r="FTS155" s="17"/>
      <c r="FTT155" s="17"/>
      <c r="FTU155" s="17"/>
      <c r="FTV155" s="17"/>
      <c r="FTW155" s="17"/>
      <c r="FTX155" s="17"/>
      <c r="FTY155" s="17"/>
      <c r="FTZ155" s="17"/>
      <c r="FUA155" s="17"/>
      <c r="FUB155" s="17"/>
      <c r="FUC155" s="17"/>
      <c r="FUD155" s="17"/>
      <c r="FUE155" s="17"/>
      <c r="FUF155" s="17"/>
      <c r="FUG155" s="17"/>
      <c r="FUH155" s="17"/>
      <c r="FUI155" s="17"/>
      <c r="FUJ155" s="17"/>
      <c r="FUK155" s="17"/>
      <c r="FUL155" s="17"/>
      <c r="FUM155" s="17"/>
      <c r="FUN155" s="17"/>
      <c r="FUO155" s="17"/>
      <c r="FUP155" s="17"/>
      <c r="FUQ155" s="17"/>
      <c r="FUR155" s="17"/>
      <c r="FUS155" s="17"/>
      <c r="FUT155" s="17"/>
      <c r="FUU155" s="17"/>
      <c r="FUV155" s="17"/>
      <c r="FUW155" s="17"/>
      <c r="FUX155" s="17"/>
      <c r="FUY155" s="17"/>
      <c r="FUZ155" s="17"/>
      <c r="FVA155" s="17"/>
      <c r="FVB155" s="17"/>
      <c r="FVC155" s="17"/>
      <c r="FVD155" s="17"/>
      <c r="FVE155" s="17"/>
      <c r="FVF155" s="17"/>
      <c r="FVG155" s="17"/>
      <c r="FVH155" s="17"/>
      <c r="FVI155" s="17"/>
      <c r="FVJ155" s="17"/>
      <c r="FVK155" s="17"/>
      <c r="FVL155" s="17"/>
      <c r="FVM155" s="17"/>
      <c r="FVN155" s="17"/>
      <c r="FVO155" s="17"/>
      <c r="FVP155" s="17"/>
      <c r="FVQ155" s="17"/>
      <c r="FVR155" s="17"/>
      <c r="FVS155" s="17"/>
      <c r="FVT155" s="17"/>
      <c r="FVU155" s="17"/>
      <c r="FVV155" s="17"/>
      <c r="FVW155" s="17"/>
      <c r="FVX155" s="17"/>
      <c r="FVY155" s="17"/>
      <c r="FVZ155" s="17"/>
      <c r="FWA155" s="17"/>
      <c r="FWB155" s="17"/>
      <c r="FWC155" s="17"/>
      <c r="FWD155" s="17"/>
      <c r="FWE155" s="17"/>
      <c r="FWF155" s="17"/>
      <c r="FWG155" s="17"/>
      <c r="FWH155" s="17"/>
      <c r="FWI155" s="17"/>
      <c r="FWJ155" s="17"/>
      <c r="FWK155" s="17"/>
      <c r="FWL155" s="17"/>
      <c r="FWM155" s="17"/>
      <c r="FWN155" s="17"/>
      <c r="FWO155" s="17"/>
      <c r="FWP155" s="17"/>
      <c r="FWQ155" s="17"/>
      <c r="FWR155" s="17"/>
      <c r="FWS155" s="17"/>
      <c r="FWT155" s="17"/>
      <c r="FWU155" s="17"/>
      <c r="FWV155" s="17"/>
      <c r="FWW155" s="17"/>
      <c r="FWX155" s="17"/>
      <c r="FWY155" s="17"/>
      <c r="FWZ155" s="17"/>
      <c r="FXA155" s="17"/>
      <c r="FXB155" s="17"/>
      <c r="FXC155" s="17"/>
      <c r="FXD155" s="17"/>
      <c r="FXE155" s="17"/>
      <c r="FXF155" s="17"/>
      <c r="FXG155" s="17"/>
      <c r="FXH155" s="17"/>
      <c r="FXI155" s="17"/>
      <c r="FXJ155" s="17"/>
      <c r="FXK155" s="17"/>
      <c r="FXL155" s="17"/>
      <c r="FXM155" s="17"/>
      <c r="FXN155" s="17"/>
      <c r="FXO155" s="17"/>
      <c r="FXP155" s="17"/>
      <c r="FXQ155" s="17"/>
      <c r="FXR155" s="17"/>
      <c r="FXS155" s="17"/>
      <c r="FXT155" s="17"/>
      <c r="FXU155" s="17"/>
      <c r="FXV155" s="17"/>
      <c r="FXW155" s="17"/>
      <c r="FXX155" s="17"/>
      <c r="FXY155" s="17"/>
      <c r="FXZ155" s="17"/>
      <c r="FYA155" s="17"/>
      <c r="FYB155" s="17"/>
      <c r="FYC155" s="17"/>
      <c r="FYD155" s="17"/>
      <c r="FYE155" s="17"/>
      <c r="FYF155" s="17"/>
      <c r="FYG155" s="17"/>
      <c r="FYH155" s="17"/>
      <c r="FYI155" s="17"/>
      <c r="FYJ155" s="17"/>
      <c r="FYK155" s="17"/>
      <c r="FYL155" s="17"/>
      <c r="FYM155" s="17"/>
      <c r="FYN155" s="17"/>
      <c r="FYO155" s="17"/>
      <c r="FYP155" s="17"/>
      <c r="FYQ155" s="17"/>
      <c r="FYR155" s="17"/>
      <c r="FYS155" s="17"/>
      <c r="FYT155" s="17"/>
      <c r="FYU155" s="17"/>
      <c r="FYV155" s="17"/>
      <c r="FYW155" s="17"/>
      <c r="FYX155" s="17"/>
      <c r="FYY155" s="17"/>
      <c r="FYZ155" s="17"/>
      <c r="FZA155" s="17"/>
      <c r="FZB155" s="17"/>
      <c r="FZC155" s="17"/>
      <c r="FZD155" s="17"/>
      <c r="FZE155" s="17"/>
      <c r="FZF155" s="17"/>
      <c r="FZG155" s="17"/>
      <c r="FZH155" s="17"/>
      <c r="FZI155" s="17"/>
      <c r="FZJ155" s="17"/>
      <c r="FZK155" s="17"/>
      <c r="FZL155" s="17"/>
      <c r="FZM155" s="17"/>
      <c r="FZN155" s="17"/>
      <c r="FZO155" s="17"/>
      <c r="FZP155" s="17"/>
      <c r="FZQ155" s="17"/>
      <c r="FZR155" s="17"/>
      <c r="FZS155" s="17"/>
      <c r="FZT155" s="17"/>
      <c r="FZU155" s="17"/>
      <c r="FZV155" s="17"/>
      <c r="FZW155" s="17"/>
      <c r="FZX155" s="17"/>
      <c r="FZY155" s="17"/>
      <c r="FZZ155" s="17"/>
      <c r="GAA155" s="17"/>
      <c r="GAB155" s="17"/>
      <c r="GAC155" s="17"/>
      <c r="GAD155" s="17"/>
      <c r="GAE155" s="17"/>
      <c r="GAF155" s="17"/>
      <c r="GAG155" s="17"/>
      <c r="GAH155" s="17"/>
      <c r="GAI155" s="17"/>
      <c r="GAJ155" s="17"/>
      <c r="GAK155" s="17"/>
      <c r="GAL155" s="17"/>
      <c r="GAM155" s="17"/>
      <c r="GAN155" s="17"/>
      <c r="GAO155" s="17"/>
      <c r="GAP155" s="17"/>
      <c r="GAQ155" s="17"/>
      <c r="GAR155" s="17"/>
      <c r="GAS155" s="17"/>
      <c r="GAT155" s="17"/>
      <c r="GAU155" s="17"/>
      <c r="GAV155" s="17"/>
      <c r="GAW155" s="17"/>
      <c r="GAX155" s="17"/>
      <c r="GAY155" s="17"/>
      <c r="GAZ155" s="17"/>
      <c r="GBA155" s="17"/>
      <c r="GBB155" s="17"/>
      <c r="GBC155" s="17"/>
      <c r="GBD155" s="17"/>
      <c r="GBE155" s="17"/>
      <c r="GBF155" s="17"/>
      <c r="GBG155" s="17"/>
      <c r="GBH155" s="17"/>
      <c r="GBI155" s="17"/>
      <c r="GBJ155" s="17"/>
      <c r="GBK155" s="17"/>
      <c r="GBL155" s="17"/>
      <c r="GBM155" s="17"/>
      <c r="GBN155" s="17"/>
      <c r="GBO155" s="17"/>
      <c r="GBP155" s="17"/>
      <c r="GBQ155" s="17"/>
      <c r="GBR155" s="17"/>
      <c r="GBS155" s="17"/>
      <c r="GBT155" s="17"/>
      <c r="GBU155" s="17"/>
      <c r="GBV155" s="17"/>
      <c r="GBW155" s="17"/>
      <c r="GBX155" s="17"/>
      <c r="GBY155" s="17"/>
      <c r="GBZ155" s="17"/>
      <c r="GCA155" s="17"/>
      <c r="GCB155" s="17"/>
      <c r="GCC155" s="17"/>
      <c r="GCD155" s="17"/>
      <c r="GCE155" s="17"/>
      <c r="GCF155" s="17"/>
      <c r="GCG155" s="17"/>
      <c r="GCH155" s="17"/>
      <c r="GCI155" s="17"/>
      <c r="GCJ155" s="17"/>
      <c r="GCK155" s="17"/>
      <c r="GCL155" s="17"/>
      <c r="GCM155" s="17"/>
      <c r="GCN155" s="17"/>
      <c r="GCO155" s="17"/>
      <c r="GCP155" s="17"/>
      <c r="GCQ155" s="17"/>
      <c r="GCR155" s="17"/>
      <c r="GCS155" s="17"/>
      <c r="GCT155" s="17"/>
      <c r="GCU155" s="17"/>
      <c r="GCV155" s="17"/>
      <c r="GCW155" s="17"/>
      <c r="GCX155" s="17"/>
      <c r="GCY155" s="17"/>
      <c r="GCZ155" s="17"/>
      <c r="GDA155" s="17"/>
      <c r="GDB155" s="17"/>
      <c r="GDC155" s="17"/>
      <c r="GDD155" s="17"/>
      <c r="GDE155" s="17"/>
      <c r="GDF155" s="17"/>
      <c r="GDG155" s="17"/>
      <c r="GDH155" s="17"/>
      <c r="GDI155" s="17"/>
      <c r="GDJ155" s="17"/>
      <c r="GDK155" s="17"/>
      <c r="GDL155" s="17"/>
      <c r="GDM155" s="17"/>
      <c r="GDN155" s="17"/>
      <c r="GDO155" s="17"/>
      <c r="GDP155" s="17"/>
      <c r="GDQ155" s="17"/>
      <c r="GDR155" s="17"/>
      <c r="GDS155" s="17"/>
      <c r="GDT155" s="17"/>
      <c r="GDU155" s="17"/>
      <c r="GDV155" s="17"/>
      <c r="GDW155" s="17"/>
      <c r="GDX155" s="17"/>
      <c r="GDY155" s="17"/>
      <c r="GDZ155" s="17"/>
      <c r="GEA155" s="17"/>
      <c r="GEB155" s="17"/>
      <c r="GEC155" s="17"/>
      <c r="GED155" s="17"/>
      <c r="GEE155" s="17"/>
      <c r="GEF155" s="17"/>
      <c r="GEG155" s="17"/>
      <c r="GEH155" s="17"/>
      <c r="GEI155" s="17"/>
      <c r="GEJ155" s="17"/>
      <c r="GEK155" s="17"/>
      <c r="GEL155" s="17"/>
      <c r="GEM155" s="17"/>
      <c r="GEN155" s="17"/>
      <c r="GEO155" s="17"/>
      <c r="GEP155" s="17"/>
      <c r="GEQ155" s="17"/>
      <c r="GER155" s="17"/>
      <c r="GES155" s="17"/>
      <c r="GET155" s="17"/>
      <c r="GEU155" s="17"/>
      <c r="GEV155" s="17"/>
      <c r="GEW155" s="17"/>
      <c r="GEX155" s="17"/>
      <c r="GEY155" s="17"/>
      <c r="GEZ155" s="17"/>
      <c r="GFA155" s="17"/>
      <c r="GFB155" s="17"/>
      <c r="GFC155" s="17"/>
      <c r="GFD155" s="17"/>
      <c r="GFE155" s="17"/>
      <c r="GFF155" s="17"/>
      <c r="GFG155" s="17"/>
      <c r="GFH155" s="17"/>
      <c r="GFI155" s="17"/>
      <c r="GFJ155" s="17"/>
      <c r="GFK155" s="17"/>
      <c r="GFL155" s="17"/>
      <c r="GFM155" s="17"/>
      <c r="GFN155" s="17"/>
      <c r="GFO155" s="17"/>
      <c r="GFP155" s="17"/>
      <c r="GFQ155" s="17"/>
      <c r="GFR155" s="17"/>
      <c r="GFS155" s="17"/>
      <c r="GFT155" s="17"/>
      <c r="GFU155" s="17"/>
      <c r="GFV155" s="17"/>
      <c r="GFW155" s="17"/>
      <c r="GFX155" s="17"/>
      <c r="GFY155" s="17"/>
      <c r="GFZ155" s="17"/>
      <c r="GGA155" s="17"/>
      <c r="GGB155" s="17"/>
      <c r="GGC155" s="17"/>
      <c r="GGD155" s="17"/>
      <c r="GGE155" s="17"/>
      <c r="GGF155" s="17"/>
      <c r="GGG155" s="17"/>
      <c r="GGH155" s="17"/>
      <c r="GGI155" s="17"/>
      <c r="GGJ155" s="17"/>
      <c r="GGK155" s="17"/>
      <c r="GGL155" s="17"/>
      <c r="GGM155" s="17"/>
      <c r="GGN155" s="17"/>
      <c r="GGO155" s="17"/>
      <c r="GGP155" s="17"/>
      <c r="GGQ155" s="17"/>
      <c r="GGR155" s="17"/>
      <c r="GGS155" s="17"/>
      <c r="GGT155" s="17"/>
      <c r="GGU155" s="17"/>
      <c r="GGV155" s="17"/>
      <c r="GGW155" s="17"/>
      <c r="GGX155" s="17"/>
      <c r="GGY155" s="17"/>
      <c r="GGZ155" s="17"/>
      <c r="GHA155" s="17"/>
      <c r="GHB155" s="17"/>
      <c r="GHC155" s="17"/>
      <c r="GHD155" s="17"/>
      <c r="GHE155" s="17"/>
      <c r="GHF155" s="17"/>
      <c r="GHG155" s="17"/>
      <c r="GHH155" s="17"/>
      <c r="GHI155" s="17"/>
      <c r="GHJ155" s="17"/>
      <c r="GHK155" s="17"/>
      <c r="GHL155" s="17"/>
      <c r="GHM155" s="17"/>
      <c r="GHN155" s="17"/>
      <c r="GHO155" s="17"/>
      <c r="GHP155" s="17"/>
      <c r="GHQ155" s="17"/>
      <c r="GHR155" s="17"/>
      <c r="GHS155" s="17"/>
      <c r="GHT155" s="17"/>
      <c r="GHU155" s="17"/>
      <c r="GHV155" s="17"/>
      <c r="GHW155" s="17"/>
      <c r="GHX155" s="17"/>
      <c r="GHY155" s="17"/>
      <c r="GHZ155" s="17"/>
      <c r="GIA155" s="17"/>
      <c r="GIB155" s="17"/>
      <c r="GIC155" s="17"/>
      <c r="GID155" s="17"/>
      <c r="GIE155" s="17"/>
      <c r="GIF155" s="17"/>
      <c r="GIG155" s="17"/>
      <c r="GIH155" s="17"/>
      <c r="GII155" s="17"/>
      <c r="GIJ155" s="17"/>
      <c r="GIK155" s="17"/>
      <c r="GIL155" s="17"/>
      <c r="GIM155" s="17"/>
      <c r="GIN155" s="17"/>
      <c r="GIO155" s="17"/>
      <c r="GIP155" s="17"/>
      <c r="GIQ155" s="17"/>
      <c r="GIR155" s="17"/>
      <c r="GIS155" s="17"/>
      <c r="GIT155" s="17"/>
      <c r="GIU155" s="17"/>
      <c r="GIV155" s="17"/>
      <c r="GIW155" s="17"/>
      <c r="GIX155" s="17"/>
      <c r="GIY155" s="17"/>
      <c r="GIZ155" s="17"/>
      <c r="GJA155" s="17"/>
      <c r="GJB155" s="17"/>
      <c r="GJC155" s="17"/>
      <c r="GJD155" s="17"/>
      <c r="GJE155" s="17"/>
      <c r="GJF155" s="17"/>
      <c r="GJG155" s="17"/>
      <c r="GJH155" s="17"/>
      <c r="GJI155" s="17"/>
      <c r="GJJ155" s="17"/>
      <c r="GJK155" s="17"/>
      <c r="GJL155" s="17"/>
      <c r="GJM155" s="17"/>
      <c r="GJN155" s="17"/>
      <c r="GJO155" s="17"/>
      <c r="GJP155" s="17"/>
      <c r="GJQ155" s="17"/>
      <c r="GJR155" s="17"/>
      <c r="GJS155" s="17"/>
      <c r="GJT155" s="17"/>
      <c r="GJU155" s="17"/>
      <c r="GJV155" s="17"/>
      <c r="GJW155" s="17"/>
      <c r="GJX155" s="17"/>
      <c r="GJY155" s="17"/>
      <c r="GJZ155" s="17"/>
      <c r="GKA155" s="17"/>
      <c r="GKB155" s="17"/>
      <c r="GKC155" s="17"/>
      <c r="GKD155" s="17"/>
      <c r="GKE155" s="17"/>
      <c r="GKF155" s="17"/>
      <c r="GKG155" s="17"/>
      <c r="GKH155" s="17"/>
      <c r="GKI155" s="17"/>
      <c r="GKJ155" s="17"/>
      <c r="GKK155" s="17"/>
      <c r="GKL155" s="17"/>
      <c r="GKM155" s="17"/>
      <c r="GKN155" s="17"/>
      <c r="GKO155" s="17"/>
      <c r="GKP155" s="17"/>
      <c r="GKQ155" s="17"/>
      <c r="GKR155" s="17"/>
      <c r="GKS155" s="17"/>
      <c r="GKT155" s="17"/>
      <c r="GKU155" s="17"/>
      <c r="GKV155" s="17"/>
      <c r="GKW155" s="17"/>
      <c r="GKX155" s="17"/>
      <c r="GKY155" s="17"/>
      <c r="GKZ155" s="17"/>
      <c r="GLA155" s="17"/>
      <c r="GLB155" s="17"/>
      <c r="GLC155" s="17"/>
      <c r="GLD155" s="17"/>
      <c r="GLE155" s="17"/>
      <c r="GLF155" s="17"/>
      <c r="GLG155" s="17"/>
      <c r="GLH155" s="17"/>
      <c r="GLI155" s="17"/>
      <c r="GLJ155" s="17"/>
      <c r="GLK155" s="17"/>
      <c r="GLL155" s="17"/>
      <c r="GLM155" s="17"/>
      <c r="GLN155" s="17"/>
      <c r="GLO155" s="17"/>
      <c r="GLP155" s="17"/>
      <c r="GLQ155" s="17"/>
      <c r="GLR155" s="17"/>
      <c r="GLS155" s="17"/>
      <c r="GLT155" s="17"/>
      <c r="GLU155" s="17"/>
      <c r="GLV155" s="17"/>
      <c r="GLW155" s="17"/>
      <c r="GLX155" s="17"/>
      <c r="GLY155" s="17"/>
      <c r="GLZ155" s="17"/>
      <c r="GMA155" s="17"/>
      <c r="GMB155" s="17"/>
      <c r="GMC155" s="17"/>
      <c r="GMD155" s="17"/>
      <c r="GME155" s="17"/>
      <c r="GMF155" s="17"/>
      <c r="GMG155" s="17"/>
      <c r="GMH155" s="17"/>
      <c r="GMI155" s="17"/>
      <c r="GMJ155" s="17"/>
      <c r="GMK155" s="17"/>
      <c r="GML155" s="17"/>
      <c r="GMM155" s="17"/>
      <c r="GMN155" s="17"/>
      <c r="GMO155" s="17"/>
      <c r="GMP155" s="17"/>
      <c r="GMQ155" s="17"/>
      <c r="GMR155" s="17"/>
      <c r="GMS155" s="17"/>
      <c r="GMT155" s="17"/>
      <c r="GMU155" s="17"/>
      <c r="GMV155" s="17"/>
      <c r="GMW155" s="17"/>
      <c r="GMX155" s="17"/>
      <c r="GMY155" s="17"/>
      <c r="GMZ155" s="17"/>
      <c r="GNA155" s="17"/>
      <c r="GNB155" s="17"/>
      <c r="GNC155" s="17"/>
      <c r="GND155" s="17"/>
      <c r="GNE155" s="17"/>
      <c r="GNF155" s="17"/>
      <c r="GNG155" s="17"/>
      <c r="GNH155" s="17"/>
      <c r="GNI155" s="17"/>
      <c r="GNJ155" s="17"/>
      <c r="GNK155" s="17"/>
      <c r="GNL155" s="17"/>
      <c r="GNM155" s="17"/>
      <c r="GNN155" s="17"/>
      <c r="GNO155" s="17"/>
      <c r="GNP155" s="17"/>
      <c r="GNQ155" s="17"/>
      <c r="GNR155" s="17"/>
      <c r="GNS155" s="17"/>
      <c r="GNT155" s="17"/>
      <c r="GNU155" s="17"/>
      <c r="GNV155" s="17"/>
      <c r="GNW155" s="17"/>
      <c r="GNX155" s="17"/>
      <c r="GNY155" s="17"/>
      <c r="GNZ155" s="17"/>
      <c r="GOA155" s="17"/>
      <c r="GOB155" s="17"/>
      <c r="GOC155" s="17"/>
      <c r="GOD155" s="17"/>
      <c r="GOE155" s="17"/>
      <c r="GOF155" s="17"/>
      <c r="GOG155" s="17"/>
      <c r="GOH155" s="17"/>
      <c r="GOI155" s="17"/>
      <c r="GOJ155" s="17"/>
      <c r="GOK155" s="17"/>
      <c r="GOL155" s="17"/>
      <c r="GOM155" s="17"/>
      <c r="GON155" s="17"/>
      <c r="GOO155" s="17"/>
      <c r="GOP155" s="17"/>
      <c r="GOQ155" s="17"/>
      <c r="GOR155" s="17"/>
      <c r="GOS155" s="17"/>
      <c r="GOT155" s="17"/>
      <c r="GOU155" s="17"/>
      <c r="GOV155" s="17"/>
      <c r="GOW155" s="17"/>
      <c r="GOX155" s="17"/>
      <c r="GOY155" s="17"/>
      <c r="GOZ155" s="17"/>
      <c r="GPA155" s="17"/>
      <c r="GPB155" s="17"/>
      <c r="GPC155" s="17"/>
      <c r="GPD155" s="17"/>
      <c r="GPE155" s="17"/>
      <c r="GPF155" s="17"/>
      <c r="GPG155" s="17"/>
      <c r="GPH155" s="17"/>
      <c r="GPI155" s="17"/>
      <c r="GPJ155" s="17"/>
      <c r="GPK155" s="17"/>
      <c r="GPL155" s="17"/>
      <c r="GPM155" s="17"/>
      <c r="GPN155" s="17"/>
      <c r="GPO155" s="17"/>
      <c r="GPP155" s="17"/>
      <c r="GPQ155" s="17"/>
      <c r="GPR155" s="17"/>
      <c r="GPS155" s="17"/>
      <c r="GPT155" s="17"/>
      <c r="GPU155" s="17"/>
      <c r="GPV155" s="17"/>
      <c r="GPW155" s="17"/>
      <c r="GPX155" s="17"/>
      <c r="GPY155" s="17"/>
      <c r="GPZ155" s="17"/>
      <c r="GQA155" s="17"/>
      <c r="GQB155" s="17"/>
      <c r="GQC155" s="17"/>
      <c r="GQD155" s="17"/>
      <c r="GQE155" s="17"/>
      <c r="GQF155" s="17"/>
      <c r="GQG155" s="17"/>
      <c r="GQH155" s="17"/>
      <c r="GQI155" s="17"/>
      <c r="GQJ155" s="17"/>
      <c r="GQK155" s="17"/>
      <c r="GQL155" s="17"/>
      <c r="GQM155" s="17"/>
      <c r="GQN155" s="17"/>
      <c r="GQO155" s="17"/>
      <c r="GQP155" s="17"/>
      <c r="GQQ155" s="17"/>
      <c r="GQR155" s="17"/>
      <c r="GQS155" s="17"/>
      <c r="GQT155" s="17"/>
      <c r="GQU155" s="17"/>
      <c r="GQV155" s="17"/>
      <c r="GQW155" s="17"/>
      <c r="GQX155" s="17"/>
      <c r="GQY155" s="17"/>
      <c r="GQZ155" s="17"/>
      <c r="GRA155" s="17"/>
      <c r="GRB155" s="17"/>
      <c r="GRC155" s="17"/>
      <c r="GRD155" s="17"/>
      <c r="GRE155" s="17"/>
      <c r="GRF155" s="17"/>
      <c r="GRG155" s="17"/>
      <c r="GRH155" s="17"/>
      <c r="GRI155" s="17"/>
      <c r="GRJ155" s="17"/>
      <c r="GRK155" s="17"/>
      <c r="GRL155" s="17"/>
      <c r="GRM155" s="17"/>
      <c r="GRN155" s="17"/>
      <c r="GRO155" s="17"/>
      <c r="GRP155" s="17"/>
      <c r="GRQ155" s="17"/>
      <c r="GRR155" s="17"/>
      <c r="GRS155" s="17"/>
      <c r="GRT155" s="17"/>
      <c r="GRU155" s="17"/>
      <c r="GRV155" s="17"/>
      <c r="GRW155" s="17"/>
      <c r="GRX155" s="17"/>
      <c r="GRY155" s="17"/>
      <c r="GRZ155" s="17"/>
      <c r="GSA155" s="17"/>
      <c r="GSB155" s="17"/>
      <c r="GSC155" s="17"/>
      <c r="GSD155" s="17"/>
      <c r="GSE155" s="17"/>
      <c r="GSF155" s="17"/>
      <c r="GSG155" s="17"/>
      <c r="GSH155" s="17"/>
      <c r="GSI155" s="17"/>
      <c r="GSJ155" s="17"/>
      <c r="GSK155" s="17"/>
      <c r="GSL155" s="17"/>
      <c r="GSM155" s="17"/>
      <c r="GSN155" s="17"/>
      <c r="GSO155" s="17"/>
      <c r="GSP155" s="17"/>
      <c r="GSQ155" s="17"/>
      <c r="GSR155" s="17"/>
      <c r="GSS155" s="17"/>
      <c r="GST155" s="17"/>
      <c r="GSU155" s="17"/>
      <c r="GSV155" s="17"/>
      <c r="GSW155" s="17"/>
      <c r="GSX155" s="17"/>
      <c r="GSY155" s="17"/>
      <c r="GSZ155" s="17"/>
      <c r="GTA155" s="17"/>
      <c r="GTB155" s="17"/>
      <c r="GTC155" s="17"/>
      <c r="GTD155" s="17"/>
      <c r="GTE155" s="17"/>
      <c r="GTF155" s="17"/>
      <c r="GTG155" s="17"/>
      <c r="GTH155" s="17"/>
      <c r="GTI155" s="17"/>
      <c r="GTJ155" s="17"/>
      <c r="GTK155" s="17"/>
      <c r="GTL155" s="17"/>
      <c r="GTM155" s="17"/>
      <c r="GTN155" s="17"/>
      <c r="GTO155" s="17"/>
      <c r="GTP155" s="17"/>
      <c r="GTQ155" s="17"/>
      <c r="GTR155" s="17"/>
      <c r="GTS155" s="17"/>
      <c r="GTT155" s="17"/>
      <c r="GTU155" s="17"/>
      <c r="GTV155" s="17"/>
      <c r="GTW155" s="17"/>
      <c r="GTX155" s="17"/>
      <c r="GTY155" s="17"/>
      <c r="GTZ155" s="17"/>
      <c r="GUA155" s="17"/>
      <c r="GUB155" s="17"/>
      <c r="GUC155" s="17"/>
      <c r="GUD155" s="17"/>
      <c r="GUE155" s="17"/>
      <c r="GUF155" s="17"/>
      <c r="GUG155" s="17"/>
      <c r="GUH155" s="17"/>
      <c r="GUI155" s="17"/>
      <c r="GUJ155" s="17"/>
      <c r="GUK155" s="17"/>
      <c r="GUL155" s="17"/>
      <c r="GUM155" s="17"/>
      <c r="GUN155" s="17"/>
      <c r="GUO155" s="17"/>
      <c r="GUP155" s="17"/>
      <c r="GUQ155" s="17"/>
      <c r="GUR155" s="17"/>
      <c r="GUS155" s="17"/>
      <c r="GUT155" s="17"/>
      <c r="GUU155" s="17"/>
      <c r="GUV155" s="17"/>
      <c r="GUW155" s="17"/>
      <c r="GUX155" s="17"/>
      <c r="GUY155" s="17"/>
      <c r="GUZ155" s="17"/>
      <c r="GVA155" s="17"/>
      <c r="GVB155" s="17"/>
      <c r="GVC155" s="17"/>
      <c r="GVD155" s="17"/>
      <c r="GVE155" s="17"/>
      <c r="GVF155" s="17"/>
      <c r="GVG155" s="17"/>
      <c r="GVH155" s="17"/>
      <c r="GVI155" s="17"/>
      <c r="GVJ155" s="17"/>
      <c r="GVK155" s="17"/>
      <c r="GVL155" s="17"/>
      <c r="GVM155" s="17"/>
      <c r="GVN155" s="17"/>
      <c r="GVO155" s="17"/>
      <c r="GVP155" s="17"/>
      <c r="GVQ155" s="17"/>
      <c r="GVR155" s="17"/>
      <c r="GVS155" s="17"/>
      <c r="GVT155" s="17"/>
      <c r="GVU155" s="17"/>
      <c r="GVV155" s="17"/>
      <c r="GVW155" s="17"/>
      <c r="GVX155" s="17"/>
      <c r="GVY155" s="17"/>
      <c r="GVZ155" s="17"/>
      <c r="GWA155" s="17"/>
      <c r="GWB155" s="17"/>
      <c r="GWC155" s="17"/>
      <c r="GWD155" s="17"/>
      <c r="GWE155" s="17"/>
      <c r="GWF155" s="17"/>
      <c r="GWG155" s="17"/>
      <c r="GWH155" s="17"/>
      <c r="GWI155" s="17"/>
      <c r="GWJ155" s="17"/>
      <c r="GWK155" s="17"/>
      <c r="GWL155" s="17"/>
      <c r="GWM155" s="17"/>
      <c r="GWN155" s="17"/>
      <c r="GWO155" s="17"/>
      <c r="GWP155" s="17"/>
      <c r="GWQ155" s="17"/>
      <c r="GWR155" s="17"/>
      <c r="GWS155" s="17"/>
      <c r="GWT155" s="17"/>
      <c r="GWU155" s="17"/>
      <c r="GWV155" s="17"/>
      <c r="GWW155" s="17"/>
      <c r="GWX155" s="17"/>
      <c r="GWY155" s="17"/>
      <c r="GWZ155" s="17"/>
      <c r="GXA155" s="17"/>
      <c r="GXB155" s="17"/>
      <c r="GXC155" s="17"/>
      <c r="GXD155" s="17"/>
      <c r="GXE155" s="17"/>
      <c r="GXF155" s="17"/>
      <c r="GXG155" s="17"/>
      <c r="GXH155" s="17"/>
      <c r="GXI155" s="17"/>
      <c r="GXJ155" s="17"/>
      <c r="GXK155" s="17"/>
      <c r="GXL155" s="17"/>
      <c r="GXM155" s="17"/>
      <c r="GXN155" s="17"/>
      <c r="GXO155" s="17"/>
      <c r="GXP155" s="17"/>
      <c r="GXQ155" s="17"/>
      <c r="GXR155" s="17"/>
      <c r="GXS155" s="17"/>
      <c r="GXT155" s="17"/>
      <c r="GXU155" s="17"/>
      <c r="GXV155" s="17"/>
      <c r="GXW155" s="17"/>
      <c r="GXX155" s="17"/>
      <c r="GXY155" s="17"/>
      <c r="GXZ155" s="17"/>
      <c r="GYA155" s="17"/>
      <c r="GYB155" s="17"/>
      <c r="GYC155" s="17"/>
      <c r="GYD155" s="17"/>
      <c r="GYE155" s="17"/>
      <c r="GYF155" s="17"/>
      <c r="GYG155" s="17"/>
      <c r="GYH155" s="17"/>
      <c r="GYI155" s="17"/>
      <c r="GYJ155" s="17"/>
      <c r="GYK155" s="17"/>
      <c r="GYL155" s="17"/>
      <c r="GYM155" s="17"/>
      <c r="GYN155" s="17"/>
      <c r="GYO155" s="17"/>
      <c r="GYP155" s="17"/>
      <c r="GYQ155" s="17"/>
      <c r="GYR155" s="17"/>
      <c r="GYS155" s="17"/>
      <c r="GYT155" s="17"/>
      <c r="GYU155" s="17"/>
      <c r="GYV155" s="17"/>
      <c r="GYW155" s="17"/>
      <c r="GYX155" s="17"/>
      <c r="GYY155" s="17"/>
      <c r="GYZ155" s="17"/>
      <c r="GZA155" s="17"/>
      <c r="GZB155" s="17"/>
      <c r="GZC155" s="17"/>
      <c r="GZD155" s="17"/>
      <c r="GZE155" s="17"/>
      <c r="GZF155" s="17"/>
      <c r="GZG155" s="17"/>
      <c r="GZH155" s="17"/>
      <c r="GZI155" s="17"/>
      <c r="GZJ155" s="17"/>
      <c r="GZK155" s="17"/>
      <c r="GZL155" s="17"/>
      <c r="GZM155" s="17"/>
      <c r="GZN155" s="17"/>
      <c r="GZO155" s="17"/>
      <c r="GZP155" s="17"/>
      <c r="GZQ155" s="17"/>
      <c r="GZR155" s="17"/>
      <c r="GZS155" s="17"/>
      <c r="GZT155" s="17"/>
      <c r="GZU155" s="17"/>
      <c r="GZV155" s="17"/>
      <c r="GZW155" s="17"/>
      <c r="GZX155" s="17"/>
      <c r="GZY155" s="17"/>
      <c r="GZZ155" s="17"/>
      <c r="HAA155" s="17"/>
      <c r="HAB155" s="17"/>
      <c r="HAC155" s="17"/>
      <c r="HAD155" s="17"/>
      <c r="HAE155" s="17"/>
      <c r="HAF155" s="17"/>
      <c r="HAG155" s="17"/>
      <c r="HAH155" s="17"/>
      <c r="HAI155" s="17"/>
      <c r="HAJ155" s="17"/>
      <c r="HAK155" s="17"/>
      <c r="HAL155" s="17"/>
      <c r="HAM155" s="17"/>
      <c r="HAN155" s="17"/>
      <c r="HAO155" s="17"/>
      <c r="HAP155" s="17"/>
      <c r="HAQ155" s="17"/>
      <c r="HAR155" s="17"/>
      <c r="HAS155" s="17"/>
      <c r="HAT155" s="17"/>
      <c r="HAU155" s="17"/>
      <c r="HAV155" s="17"/>
      <c r="HAW155" s="17"/>
      <c r="HAX155" s="17"/>
      <c r="HAY155" s="17"/>
      <c r="HAZ155" s="17"/>
      <c r="HBA155" s="17"/>
      <c r="HBB155" s="17"/>
      <c r="HBC155" s="17"/>
      <c r="HBD155" s="17"/>
      <c r="HBE155" s="17"/>
      <c r="HBF155" s="17"/>
      <c r="HBG155" s="17"/>
      <c r="HBH155" s="17"/>
      <c r="HBI155" s="17"/>
      <c r="HBJ155" s="17"/>
      <c r="HBK155" s="17"/>
      <c r="HBL155" s="17"/>
      <c r="HBM155" s="17"/>
      <c r="HBN155" s="17"/>
      <c r="HBO155" s="17"/>
      <c r="HBP155" s="17"/>
      <c r="HBQ155" s="17"/>
      <c r="HBR155" s="17"/>
      <c r="HBS155" s="17"/>
      <c r="HBT155" s="17"/>
      <c r="HBU155" s="17"/>
      <c r="HBV155" s="17"/>
      <c r="HBW155" s="17"/>
      <c r="HBX155" s="17"/>
      <c r="HBY155" s="17"/>
      <c r="HBZ155" s="17"/>
      <c r="HCA155" s="17"/>
      <c r="HCB155" s="17"/>
      <c r="HCC155" s="17"/>
      <c r="HCD155" s="17"/>
      <c r="HCE155" s="17"/>
      <c r="HCF155" s="17"/>
      <c r="HCG155" s="17"/>
      <c r="HCH155" s="17"/>
      <c r="HCI155" s="17"/>
      <c r="HCJ155" s="17"/>
      <c r="HCK155" s="17"/>
      <c r="HCL155" s="17"/>
      <c r="HCM155" s="17"/>
      <c r="HCN155" s="17"/>
      <c r="HCO155" s="17"/>
      <c r="HCP155" s="17"/>
      <c r="HCQ155" s="17"/>
      <c r="HCR155" s="17"/>
      <c r="HCS155" s="17"/>
      <c r="HCT155" s="17"/>
      <c r="HCU155" s="17"/>
      <c r="HCV155" s="17"/>
      <c r="HCW155" s="17"/>
      <c r="HCX155" s="17"/>
      <c r="HCY155" s="17"/>
      <c r="HCZ155" s="17"/>
      <c r="HDA155" s="17"/>
      <c r="HDB155" s="17"/>
      <c r="HDC155" s="17"/>
      <c r="HDD155" s="17"/>
      <c r="HDE155" s="17"/>
      <c r="HDF155" s="17"/>
      <c r="HDG155" s="17"/>
      <c r="HDH155" s="17"/>
      <c r="HDI155" s="17"/>
      <c r="HDJ155" s="17"/>
      <c r="HDK155" s="17"/>
      <c r="HDL155" s="17"/>
      <c r="HDM155" s="17"/>
      <c r="HDN155" s="17"/>
      <c r="HDO155" s="17"/>
      <c r="HDP155" s="17"/>
      <c r="HDQ155" s="17"/>
      <c r="HDR155" s="17"/>
      <c r="HDS155" s="17"/>
      <c r="HDT155" s="17"/>
      <c r="HDU155" s="17"/>
      <c r="HDV155" s="17"/>
      <c r="HDW155" s="17"/>
      <c r="HDX155" s="17"/>
      <c r="HDY155" s="17"/>
      <c r="HDZ155" s="17"/>
      <c r="HEA155" s="17"/>
      <c r="HEB155" s="17"/>
      <c r="HEC155" s="17"/>
      <c r="HED155" s="17"/>
      <c r="HEE155" s="17"/>
      <c r="HEF155" s="17"/>
      <c r="HEG155" s="17"/>
      <c r="HEH155" s="17"/>
      <c r="HEI155" s="17"/>
      <c r="HEJ155" s="17"/>
      <c r="HEK155" s="17"/>
      <c r="HEL155" s="17"/>
      <c r="HEM155" s="17"/>
      <c r="HEN155" s="17"/>
      <c r="HEO155" s="17"/>
      <c r="HEP155" s="17"/>
      <c r="HEQ155" s="17"/>
      <c r="HER155" s="17"/>
      <c r="HES155" s="17"/>
      <c r="HET155" s="17"/>
      <c r="HEU155" s="17"/>
      <c r="HEV155" s="17"/>
      <c r="HEW155" s="17"/>
      <c r="HEX155" s="17"/>
      <c r="HEY155" s="17"/>
      <c r="HEZ155" s="17"/>
      <c r="HFA155" s="17"/>
      <c r="HFB155" s="17"/>
      <c r="HFC155" s="17"/>
      <c r="HFD155" s="17"/>
      <c r="HFE155" s="17"/>
      <c r="HFF155" s="17"/>
      <c r="HFG155" s="17"/>
      <c r="HFH155" s="17"/>
      <c r="HFI155" s="17"/>
      <c r="HFJ155" s="17"/>
      <c r="HFK155" s="17"/>
      <c r="HFL155" s="17"/>
      <c r="HFM155" s="17"/>
      <c r="HFN155" s="17"/>
      <c r="HFO155" s="17"/>
      <c r="HFP155" s="17"/>
      <c r="HFQ155" s="17"/>
      <c r="HFR155" s="17"/>
      <c r="HFS155" s="17"/>
      <c r="HFT155" s="17"/>
      <c r="HFU155" s="17"/>
      <c r="HFV155" s="17"/>
      <c r="HFW155" s="17"/>
      <c r="HFX155" s="17"/>
      <c r="HFY155" s="17"/>
      <c r="HFZ155" s="17"/>
      <c r="HGA155" s="17"/>
      <c r="HGB155" s="17"/>
      <c r="HGC155" s="17"/>
      <c r="HGD155" s="17"/>
      <c r="HGE155" s="17"/>
      <c r="HGF155" s="17"/>
      <c r="HGG155" s="17"/>
      <c r="HGH155" s="17"/>
      <c r="HGI155" s="17"/>
      <c r="HGJ155" s="17"/>
      <c r="HGK155" s="17"/>
      <c r="HGL155" s="17"/>
      <c r="HGM155" s="17"/>
      <c r="HGN155" s="17"/>
      <c r="HGO155" s="17"/>
      <c r="HGP155" s="17"/>
      <c r="HGQ155" s="17"/>
      <c r="HGR155" s="17"/>
      <c r="HGS155" s="17"/>
      <c r="HGT155" s="17"/>
      <c r="HGU155" s="17"/>
      <c r="HGV155" s="17"/>
      <c r="HGW155" s="17"/>
      <c r="HGX155" s="17"/>
      <c r="HGY155" s="17"/>
      <c r="HGZ155" s="17"/>
      <c r="HHA155" s="17"/>
      <c r="HHB155" s="17"/>
      <c r="HHC155" s="17"/>
      <c r="HHD155" s="17"/>
      <c r="HHE155" s="17"/>
      <c r="HHF155" s="17"/>
      <c r="HHG155" s="17"/>
      <c r="HHH155" s="17"/>
      <c r="HHI155" s="17"/>
      <c r="HHJ155" s="17"/>
      <c r="HHK155" s="17"/>
      <c r="HHL155" s="17"/>
      <c r="HHM155" s="17"/>
      <c r="HHN155" s="17"/>
      <c r="HHO155" s="17"/>
      <c r="HHP155" s="17"/>
      <c r="HHQ155" s="17"/>
      <c r="HHR155" s="17"/>
      <c r="HHS155" s="17"/>
      <c r="HHT155" s="17"/>
      <c r="HHU155" s="17"/>
      <c r="HHV155" s="17"/>
      <c r="HHW155" s="17"/>
      <c r="HHX155" s="17"/>
      <c r="HHY155" s="17"/>
      <c r="HHZ155" s="17"/>
      <c r="HIA155" s="17"/>
      <c r="HIB155" s="17"/>
      <c r="HIC155" s="17"/>
      <c r="HID155" s="17"/>
      <c r="HIE155" s="17"/>
      <c r="HIF155" s="17"/>
      <c r="HIG155" s="17"/>
      <c r="HIH155" s="17"/>
      <c r="HII155" s="17"/>
      <c r="HIJ155" s="17"/>
      <c r="HIK155" s="17"/>
      <c r="HIL155" s="17"/>
      <c r="HIM155" s="17"/>
      <c r="HIN155" s="17"/>
      <c r="HIO155" s="17"/>
      <c r="HIP155" s="17"/>
      <c r="HIQ155" s="17"/>
      <c r="HIR155" s="17"/>
      <c r="HIS155" s="17"/>
      <c r="HIT155" s="17"/>
      <c r="HIU155" s="17"/>
      <c r="HIV155" s="17"/>
      <c r="HIW155" s="17"/>
      <c r="HIX155" s="17"/>
      <c r="HIY155" s="17"/>
      <c r="HIZ155" s="17"/>
      <c r="HJA155" s="17"/>
      <c r="HJB155" s="17"/>
      <c r="HJC155" s="17"/>
      <c r="HJD155" s="17"/>
      <c r="HJE155" s="17"/>
      <c r="HJF155" s="17"/>
      <c r="HJG155" s="17"/>
      <c r="HJH155" s="17"/>
      <c r="HJI155" s="17"/>
      <c r="HJJ155" s="17"/>
      <c r="HJK155" s="17"/>
      <c r="HJL155" s="17"/>
      <c r="HJM155" s="17"/>
      <c r="HJN155" s="17"/>
      <c r="HJO155" s="17"/>
      <c r="HJP155" s="17"/>
      <c r="HJQ155" s="17"/>
      <c r="HJR155" s="17"/>
      <c r="HJS155" s="17"/>
      <c r="HJT155" s="17"/>
      <c r="HJU155" s="17"/>
      <c r="HJV155" s="17"/>
      <c r="HJW155" s="17"/>
      <c r="HJX155" s="17"/>
      <c r="HJY155" s="17"/>
      <c r="HJZ155" s="17"/>
      <c r="HKA155" s="17"/>
      <c r="HKB155" s="17"/>
      <c r="HKC155" s="17"/>
      <c r="HKD155" s="17"/>
      <c r="HKE155" s="17"/>
      <c r="HKF155" s="17"/>
      <c r="HKG155" s="17"/>
      <c r="HKH155" s="17"/>
      <c r="HKI155" s="17"/>
      <c r="HKJ155" s="17"/>
      <c r="HKK155" s="17"/>
      <c r="HKL155" s="17"/>
      <c r="HKM155" s="17"/>
      <c r="HKN155" s="17"/>
      <c r="HKO155" s="17"/>
      <c r="HKP155" s="17"/>
      <c r="HKQ155" s="17"/>
      <c r="HKR155" s="17"/>
      <c r="HKS155" s="17"/>
      <c r="HKT155" s="17"/>
      <c r="HKU155" s="17"/>
      <c r="HKV155" s="17"/>
      <c r="HKW155" s="17"/>
      <c r="HKX155" s="17"/>
      <c r="HKY155" s="17"/>
      <c r="HKZ155" s="17"/>
      <c r="HLA155" s="17"/>
      <c r="HLB155" s="17"/>
      <c r="HLC155" s="17"/>
      <c r="HLD155" s="17"/>
      <c r="HLE155" s="17"/>
      <c r="HLF155" s="17"/>
      <c r="HLG155" s="17"/>
      <c r="HLH155" s="17"/>
      <c r="HLI155" s="17"/>
      <c r="HLJ155" s="17"/>
      <c r="HLK155" s="17"/>
      <c r="HLL155" s="17"/>
      <c r="HLM155" s="17"/>
      <c r="HLN155" s="17"/>
      <c r="HLO155" s="17"/>
      <c r="HLP155" s="17"/>
      <c r="HLQ155" s="17"/>
      <c r="HLR155" s="17"/>
      <c r="HLS155" s="17"/>
      <c r="HLT155" s="17"/>
      <c r="HLU155" s="17"/>
      <c r="HLV155" s="17"/>
      <c r="HLW155" s="17"/>
      <c r="HLX155" s="17"/>
      <c r="HLY155" s="17"/>
      <c r="HLZ155" s="17"/>
      <c r="HMA155" s="17"/>
      <c r="HMB155" s="17"/>
      <c r="HMC155" s="17"/>
      <c r="HMD155" s="17"/>
      <c r="HME155" s="17"/>
      <c r="HMF155" s="17"/>
      <c r="HMG155" s="17"/>
      <c r="HMH155" s="17"/>
      <c r="HMI155" s="17"/>
      <c r="HMJ155" s="17"/>
      <c r="HMK155" s="17"/>
      <c r="HML155" s="17"/>
      <c r="HMM155" s="17"/>
      <c r="HMN155" s="17"/>
      <c r="HMO155" s="17"/>
      <c r="HMP155" s="17"/>
      <c r="HMQ155" s="17"/>
      <c r="HMR155" s="17"/>
      <c r="HMS155" s="17"/>
      <c r="HMT155" s="17"/>
      <c r="HMU155" s="17"/>
      <c r="HMV155" s="17"/>
      <c r="HMW155" s="17"/>
      <c r="HMX155" s="17"/>
      <c r="HMY155" s="17"/>
      <c r="HMZ155" s="17"/>
      <c r="HNA155" s="17"/>
      <c r="HNB155" s="17"/>
      <c r="HNC155" s="17"/>
      <c r="HND155" s="17"/>
      <c r="HNE155" s="17"/>
      <c r="HNF155" s="17"/>
      <c r="HNG155" s="17"/>
      <c r="HNH155" s="17"/>
      <c r="HNI155" s="17"/>
      <c r="HNJ155" s="17"/>
      <c r="HNK155" s="17"/>
      <c r="HNL155" s="17"/>
      <c r="HNM155" s="17"/>
      <c r="HNN155" s="17"/>
      <c r="HNO155" s="17"/>
      <c r="HNP155" s="17"/>
      <c r="HNQ155" s="17"/>
      <c r="HNR155" s="17"/>
      <c r="HNS155" s="17"/>
      <c r="HNT155" s="17"/>
      <c r="HNU155" s="17"/>
      <c r="HNV155" s="17"/>
      <c r="HNW155" s="17"/>
      <c r="HNX155" s="17"/>
      <c r="HNY155" s="17"/>
      <c r="HNZ155" s="17"/>
      <c r="HOA155" s="17"/>
      <c r="HOB155" s="17"/>
      <c r="HOC155" s="17"/>
      <c r="HOD155" s="17"/>
      <c r="HOE155" s="17"/>
      <c r="HOF155" s="17"/>
      <c r="HOG155" s="17"/>
      <c r="HOH155" s="17"/>
      <c r="HOI155" s="17"/>
      <c r="HOJ155" s="17"/>
      <c r="HOK155" s="17"/>
      <c r="HOL155" s="17"/>
      <c r="HOM155" s="17"/>
      <c r="HON155" s="17"/>
      <c r="HOO155" s="17"/>
      <c r="HOP155" s="17"/>
      <c r="HOQ155" s="17"/>
      <c r="HOR155" s="17"/>
      <c r="HOS155" s="17"/>
      <c r="HOT155" s="17"/>
      <c r="HOU155" s="17"/>
      <c r="HOV155" s="17"/>
      <c r="HOW155" s="17"/>
      <c r="HOX155" s="17"/>
      <c r="HOY155" s="17"/>
      <c r="HOZ155" s="17"/>
      <c r="HPA155" s="17"/>
      <c r="HPB155" s="17"/>
      <c r="HPC155" s="17"/>
      <c r="HPD155" s="17"/>
      <c r="HPE155" s="17"/>
      <c r="HPF155" s="17"/>
      <c r="HPG155" s="17"/>
      <c r="HPH155" s="17"/>
      <c r="HPI155" s="17"/>
      <c r="HPJ155" s="17"/>
      <c r="HPK155" s="17"/>
      <c r="HPL155" s="17"/>
      <c r="HPM155" s="17"/>
      <c r="HPN155" s="17"/>
      <c r="HPO155" s="17"/>
      <c r="HPP155" s="17"/>
      <c r="HPQ155" s="17"/>
      <c r="HPR155" s="17"/>
      <c r="HPS155" s="17"/>
      <c r="HPT155" s="17"/>
      <c r="HPU155" s="17"/>
      <c r="HPV155" s="17"/>
      <c r="HPW155" s="17"/>
      <c r="HPX155" s="17"/>
      <c r="HPY155" s="17"/>
      <c r="HPZ155" s="17"/>
      <c r="HQA155" s="17"/>
      <c r="HQB155" s="17"/>
      <c r="HQC155" s="17"/>
      <c r="HQD155" s="17"/>
      <c r="HQE155" s="17"/>
      <c r="HQF155" s="17"/>
      <c r="HQG155" s="17"/>
      <c r="HQH155" s="17"/>
      <c r="HQI155" s="17"/>
      <c r="HQJ155" s="17"/>
      <c r="HQK155" s="17"/>
      <c r="HQL155" s="17"/>
      <c r="HQM155" s="17"/>
      <c r="HQN155" s="17"/>
      <c r="HQO155" s="17"/>
      <c r="HQP155" s="17"/>
      <c r="HQQ155" s="17"/>
      <c r="HQR155" s="17"/>
      <c r="HQS155" s="17"/>
      <c r="HQT155" s="17"/>
      <c r="HQU155" s="17"/>
      <c r="HQV155" s="17"/>
      <c r="HQW155" s="17"/>
      <c r="HQX155" s="17"/>
      <c r="HQY155" s="17"/>
      <c r="HQZ155" s="17"/>
      <c r="HRA155" s="17"/>
      <c r="HRB155" s="17"/>
      <c r="HRC155" s="17"/>
      <c r="HRD155" s="17"/>
      <c r="HRE155" s="17"/>
      <c r="HRF155" s="17"/>
      <c r="HRG155" s="17"/>
      <c r="HRH155" s="17"/>
      <c r="HRI155" s="17"/>
      <c r="HRJ155" s="17"/>
      <c r="HRK155" s="17"/>
      <c r="HRL155" s="17"/>
      <c r="HRM155" s="17"/>
      <c r="HRN155" s="17"/>
      <c r="HRO155" s="17"/>
      <c r="HRP155" s="17"/>
      <c r="HRQ155" s="17"/>
      <c r="HRR155" s="17"/>
      <c r="HRS155" s="17"/>
      <c r="HRT155" s="17"/>
      <c r="HRU155" s="17"/>
      <c r="HRV155" s="17"/>
      <c r="HRW155" s="17"/>
      <c r="HRX155" s="17"/>
      <c r="HRY155" s="17"/>
      <c r="HRZ155" s="17"/>
      <c r="HSA155" s="17"/>
      <c r="HSB155" s="17"/>
      <c r="HSC155" s="17"/>
      <c r="HSD155" s="17"/>
      <c r="HSE155" s="17"/>
      <c r="HSF155" s="17"/>
      <c r="HSG155" s="17"/>
      <c r="HSH155" s="17"/>
      <c r="HSI155" s="17"/>
      <c r="HSJ155" s="17"/>
      <c r="HSK155" s="17"/>
      <c r="HSL155" s="17"/>
      <c r="HSM155" s="17"/>
      <c r="HSN155" s="17"/>
      <c r="HSO155" s="17"/>
      <c r="HSP155" s="17"/>
      <c r="HSQ155" s="17"/>
      <c r="HSR155" s="17"/>
      <c r="HSS155" s="17"/>
      <c r="HST155" s="17"/>
      <c r="HSU155" s="17"/>
      <c r="HSV155" s="17"/>
      <c r="HSW155" s="17"/>
      <c r="HSX155" s="17"/>
      <c r="HSY155" s="17"/>
      <c r="HSZ155" s="17"/>
      <c r="HTA155" s="17"/>
      <c r="HTB155" s="17"/>
      <c r="HTC155" s="17"/>
      <c r="HTD155" s="17"/>
      <c r="HTE155" s="17"/>
      <c r="HTF155" s="17"/>
      <c r="HTG155" s="17"/>
      <c r="HTH155" s="17"/>
      <c r="HTI155" s="17"/>
      <c r="HTJ155" s="17"/>
      <c r="HTK155" s="17"/>
      <c r="HTL155" s="17"/>
      <c r="HTM155" s="17"/>
      <c r="HTN155" s="17"/>
      <c r="HTO155" s="17"/>
      <c r="HTP155" s="17"/>
      <c r="HTQ155" s="17"/>
      <c r="HTR155" s="17"/>
      <c r="HTS155" s="17"/>
      <c r="HTT155" s="17"/>
      <c r="HTU155" s="17"/>
      <c r="HTV155" s="17"/>
      <c r="HTW155" s="17"/>
      <c r="HTX155" s="17"/>
      <c r="HTY155" s="17"/>
      <c r="HTZ155" s="17"/>
      <c r="HUA155" s="17"/>
      <c r="HUB155" s="17"/>
      <c r="HUC155" s="17"/>
      <c r="HUD155" s="17"/>
      <c r="HUE155" s="17"/>
      <c r="HUF155" s="17"/>
      <c r="HUG155" s="17"/>
      <c r="HUH155" s="17"/>
      <c r="HUI155" s="17"/>
      <c r="HUJ155" s="17"/>
      <c r="HUK155" s="17"/>
      <c r="HUL155" s="17"/>
      <c r="HUM155" s="17"/>
      <c r="HUN155" s="17"/>
      <c r="HUO155" s="17"/>
      <c r="HUP155" s="17"/>
      <c r="HUQ155" s="17"/>
      <c r="HUR155" s="17"/>
      <c r="HUS155" s="17"/>
      <c r="HUT155" s="17"/>
      <c r="HUU155" s="17"/>
      <c r="HUV155" s="17"/>
      <c r="HUW155" s="17"/>
      <c r="HUX155" s="17"/>
      <c r="HUY155" s="17"/>
      <c r="HUZ155" s="17"/>
      <c r="HVA155" s="17"/>
      <c r="HVB155" s="17"/>
      <c r="HVC155" s="17"/>
      <c r="HVD155" s="17"/>
      <c r="HVE155" s="17"/>
      <c r="HVF155" s="17"/>
      <c r="HVG155" s="17"/>
      <c r="HVH155" s="17"/>
      <c r="HVI155" s="17"/>
      <c r="HVJ155" s="17"/>
      <c r="HVK155" s="17"/>
      <c r="HVL155" s="17"/>
      <c r="HVM155" s="17"/>
      <c r="HVN155" s="17"/>
      <c r="HVO155" s="17"/>
      <c r="HVP155" s="17"/>
      <c r="HVQ155" s="17"/>
      <c r="HVR155" s="17"/>
      <c r="HVS155" s="17"/>
      <c r="HVT155" s="17"/>
      <c r="HVU155" s="17"/>
      <c r="HVV155" s="17"/>
      <c r="HVW155" s="17"/>
      <c r="HVX155" s="17"/>
      <c r="HVY155" s="17"/>
      <c r="HVZ155" s="17"/>
      <c r="HWA155" s="17"/>
      <c r="HWB155" s="17"/>
      <c r="HWC155" s="17"/>
      <c r="HWD155" s="17"/>
      <c r="HWE155" s="17"/>
      <c r="HWF155" s="17"/>
      <c r="HWG155" s="17"/>
      <c r="HWH155" s="17"/>
      <c r="HWI155" s="17"/>
      <c r="HWJ155" s="17"/>
      <c r="HWK155" s="17"/>
      <c r="HWL155" s="17"/>
      <c r="HWM155" s="17"/>
      <c r="HWN155" s="17"/>
      <c r="HWO155" s="17"/>
      <c r="HWP155" s="17"/>
      <c r="HWQ155" s="17"/>
      <c r="HWR155" s="17"/>
      <c r="HWS155" s="17"/>
      <c r="HWT155" s="17"/>
      <c r="HWU155" s="17"/>
      <c r="HWV155" s="17"/>
      <c r="HWW155" s="17"/>
      <c r="HWX155" s="17"/>
      <c r="HWY155" s="17"/>
      <c r="HWZ155" s="17"/>
      <c r="HXA155" s="17"/>
      <c r="HXB155" s="17"/>
      <c r="HXC155" s="17"/>
      <c r="HXD155" s="17"/>
      <c r="HXE155" s="17"/>
      <c r="HXF155" s="17"/>
      <c r="HXG155" s="17"/>
      <c r="HXH155" s="17"/>
      <c r="HXI155" s="17"/>
      <c r="HXJ155" s="17"/>
      <c r="HXK155" s="17"/>
      <c r="HXL155" s="17"/>
      <c r="HXM155" s="17"/>
      <c r="HXN155" s="17"/>
      <c r="HXO155" s="17"/>
      <c r="HXP155" s="17"/>
      <c r="HXQ155" s="17"/>
      <c r="HXR155" s="17"/>
      <c r="HXS155" s="17"/>
      <c r="HXT155" s="17"/>
      <c r="HXU155" s="17"/>
      <c r="HXV155" s="17"/>
      <c r="HXW155" s="17"/>
      <c r="HXX155" s="17"/>
      <c r="HXY155" s="17"/>
      <c r="HXZ155" s="17"/>
      <c r="HYA155" s="17"/>
      <c r="HYB155" s="17"/>
      <c r="HYC155" s="17"/>
      <c r="HYD155" s="17"/>
      <c r="HYE155" s="17"/>
      <c r="HYF155" s="17"/>
      <c r="HYG155" s="17"/>
      <c r="HYH155" s="17"/>
      <c r="HYI155" s="17"/>
      <c r="HYJ155" s="17"/>
      <c r="HYK155" s="17"/>
      <c r="HYL155" s="17"/>
      <c r="HYM155" s="17"/>
      <c r="HYN155" s="17"/>
      <c r="HYO155" s="17"/>
      <c r="HYP155" s="17"/>
      <c r="HYQ155" s="17"/>
      <c r="HYR155" s="17"/>
      <c r="HYS155" s="17"/>
      <c r="HYT155" s="17"/>
      <c r="HYU155" s="17"/>
      <c r="HYV155" s="17"/>
      <c r="HYW155" s="17"/>
      <c r="HYX155" s="17"/>
      <c r="HYY155" s="17"/>
      <c r="HYZ155" s="17"/>
      <c r="HZA155" s="17"/>
      <c r="HZB155" s="17"/>
      <c r="HZC155" s="17"/>
      <c r="HZD155" s="17"/>
      <c r="HZE155" s="17"/>
      <c r="HZF155" s="17"/>
      <c r="HZG155" s="17"/>
      <c r="HZH155" s="17"/>
      <c r="HZI155" s="17"/>
      <c r="HZJ155" s="17"/>
      <c r="HZK155" s="17"/>
      <c r="HZL155" s="17"/>
      <c r="HZM155" s="17"/>
      <c r="HZN155" s="17"/>
      <c r="HZO155" s="17"/>
      <c r="HZP155" s="17"/>
      <c r="HZQ155" s="17"/>
      <c r="HZR155" s="17"/>
      <c r="HZS155" s="17"/>
      <c r="HZT155" s="17"/>
      <c r="HZU155" s="17"/>
      <c r="HZV155" s="17"/>
      <c r="HZW155" s="17"/>
      <c r="HZX155" s="17"/>
      <c r="HZY155" s="17"/>
      <c r="HZZ155" s="17"/>
      <c r="IAA155" s="17"/>
      <c r="IAB155" s="17"/>
      <c r="IAC155" s="17"/>
      <c r="IAD155" s="17"/>
      <c r="IAE155" s="17"/>
      <c r="IAF155" s="17"/>
      <c r="IAG155" s="17"/>
      <c r="IAH155" s="17"/>
      <c r="IAI155" s="17"/>
      <c r="IAJ155" s="17"/>
      <c r="IAK155" s="17"/>
      <c r="IAL155" s="17"/>
      <c r="IAM155" s="17"/>
      <c r="IAN155" s="17"/>
      <c r="IAO155" s="17"/>
      <c r="IAP155" s="17"/>
      <c r="IAQ155" s="17"/>
      <c r="IAR155" s="17"/>
      <c r="IAS155" s="17"/>
      <c r="IAT155" s="17"/>
      <c r="IAU155" s="17"/>
      <c r="IAV155" s="17"/>
      <c r="IAW155" s="17"/>
      <c r="IAX155" s="17"/>
      <c r="IAY155" s="17"/>
      <c r="IAZ155" s="17"/>
      <c r="IBA155" s="17"/>
      <c r="IBB155" s="17"/>
      <c r="IBC155" s="17"/>
      <c r="IBD155" s="17"/>
      <c r="IBE155" s="17"/>
      <c r="IBF155" s="17"/>
      <c r="IBG155" s="17"/>
      <c r="IBH155" s="17"/>
      <c r="IBI155" s="17"/>
      <c r="IBJ155" s="17"/>
      <c r="IBK155" s="17"/>
      <c r="IBL155" s="17"/>
      <c r="IBM155" s="17"/>
      <c r="IBN155" s="17"/>
      <c r="IBO155" s="17"/>
      <c r="IBP155" s="17"/>
      <c r="IBQ155" s="17"/>
      <c r="IBR155" s="17"/>
      <c r="IBS155" s="17"/>
      <c r="IBT155" s="17"/>
      <c r="IBU155" s="17"/>
      <c r="IBV155" s="17"/>
      <c r="IBW155" s="17"/>
      <c r="IBX155" s="17"/>
      <c r="IBY155" s="17"/>
      <c r="IBZ155" s="17"/>
      <c r="ICA155" s="17"/>
      <c r="ICB155" s="17"/>
      <c r="ICC155" s="17"/>
      <c r="ICD155" s="17"/>
      <c r="ICE155" s="17"/>
      <c r="ICF155" s="17"/>
      <c r="ICG155" s="17"/>
      <c r="ICH155" s="17"/>
      <c r="ICI155" s="17"/>
      <c r="ICJ155" s="17"/>
      <c r="ICK155" s="17"/>
      <c r="ICL155" s="17"/>
      <c r="ICM155" s="17"/>
      <c r="ICN155" s="17"/>
      <c r="ICO155" s="17"/>
      <c r="ICP155" s="17"/>
      <c r="ICQ155" s="17"/>
      <c r="ICR155" s="17"/>
      <c r="ICS155" s="17"/>
      <c r="ICT155" s="17"/>
      <c r="ICU155" s="17"/>
      <c r="ICV155" s="17"/>
      <c r="ICW155" s="17"/>
      <c r="ICX155" s="17"/>
      <c r="ICY155" s="17"/>
      <c r="ICZ155" s="17"/>
      <c r="IDA155" s="17"/>
      <c r="IDB155" s="17"/>
      <c r="IDC155" s="17"/>
      <c r="IDD155" s="17"/>
      <c r="IDE155" s="17"/>
      <c r="IDF155" s="17"/>
      <c r="IDG155" s="17"/>
      <c r="IDH155" s="17"/>
      <c r="IDI155" s="17"/>
      <c r="IDJ155" s="17"/>
      <c r="IDK155" s="17"/>
      <c r="IDL155" s="17"/>
      <c r="IDM155" s="17"/>
      <c r="IDN155" s="17"/>
      <c r="IDO155" s="17"/>
      <c r="IDP155" s="17"/>
      <c r="IDQ155" s="17"/>
      <c r="IDR155" s="17"/>
      <c r="IDS155" s="17"/>
      <c r="IDT155" s="17"/>
      <c r="IDU155" s="17"/>
      <c r="IDV155" s="17"/>
      <c r="IDW155" s="17"/>
      <c r="IDX155" s="17"/>
      <c r="IDY155" s="17"/>
      <c r="IDZ155" s="17"/>
      <c r="IEA155" s="17"/>
      <c r="IEB155" s="17"/>
      <c r="IEC155" s="17"/>
      <c r="IED155" s="17"/>
      <c r="IEE155" s="17"/>
      <c r="IEF155" s="17"/>
      <c r="IEG155" s="17"/>
      <c r="IEH155" s="17"/>
      <c r="IEI155" s="17"/>
      <c r="IEJ155" s="17"/>
      <c r="IEK155" s="17"/>
      <c r="IEL155" s="17"/>
      <c r="IEM155" s="17"/>
      <c r="IEN155" s="17"/>
      <c r="IEO155" s="17"/>
      <c r="IEP155" s="17"/>
      <c r="IEQ155" s="17"/>
      <c r="IER155" s="17"/>
      <c r="IES155" s="17"/>
      <c r="IET155" s="17"/>
      <c r="IEU155" s="17"/>
      <c r="IEV155" s="17"/>
      <c r="IEW155" s="17"/>
      <c r="IEX155" s="17"/>
      <c r="IEY155" s="17"/>
      <c r="IEZ155" s="17"/>
      <c r="IFA155" s="17"/>
      <c r="IFB155" s="17"/>
      <c r="IFC155" s="17"/>
      <c r="IFD155" s="17"/>
      <c r="IFE155" s="17"/>
      <c r="IFF155" s="17"/>
      <c r="IFG155" s="17"/>
      <c r="IFH155" s="17"/>
      <c r="IFI155" s="17"/>
      <c r="IFJ155" s="17"/>
      <c r="IFK155" s="17"/>
      <c r="IFL155" s="17"/>
      <c r="IFM155" s="17"/>
      <c r="IFN155" s="17"/>
      <c r="IFO155" s="17"/>
      <c r="IFP155" s="17"/>
      <c r="IFQ155" s="17"/>
      <c r="IFR155" s="17"/>
      <c r="IFS155" s="17"/>
      <c r="IFT155" s="17"/>
      <c r="IFU155" s="17"/>
      <c r="IFV155" s="17"/>
      <c r="IFW155" s="17"/>
      <c r="IFX155" s="17"/>
      <c r="IFY155" s="17"/>
      <c r="IFZ155" s="17"/>
      <c r="IGA155" s="17"/>
      <c r="IGB155" s="17"/>
      <c r="IGC155" s="17"/>
      <c r="IGD155" s="17"/>
      <c r="IGE155" s="17"/>
      <c r="IGF155" s="17"/>
      <c r="IGG155" s="17"/>
      <c r="IGH155" s="17"/>
      <c r="IGI155" s="17"/>
      <c r="IGJ155" s="17"/>
      <c r="IGK155" s="17"/>
      <c r="IGL155" s="17"/>
      <c r="IGM155" s="17"/>
      <c r="IGN155" s="17"/>
      <c r="IGO155" s="17"/>
      <c r="IGP155" s="17"/>
      <c r="IGQ155" s="17"/>
      <c r="IGR155" s="17"/>
      <c r="IGS155" s="17"/>
      <c r="IGT155" s="17"/>
      <c r="IGU155" s="17"/>
      <c r="IGV155" s="17"/>
      <c r="IGW155" s="17"/>
      <c r="IGX155" s="17"/>
      <c r="IGY155" s="17"/>
      <c r="IGZ155" s="17"/>
      <c r="IHA155" s="17"/>
      <c r="IHB155" s="17"/>
      <c r="IHC155" s="17"/>
      <c r="IHD155" s="17"/>
      <c r="IHE155" s="17"/>
      <c r="IHF155" s="17"/>
      <c r="IHG155" s="17"/>
      <c r="IHH155" s="17"/>
      <c r="IHI155" s="17"/>
      <c r="IHJ155" s="17"/>
      <c r="IHK155" s="17"/>
      <c r="IHL155" s="17"/>
      <c r="IHM155" s="17"/>
      <c r="IHN155" s="17"/>
      <c r="IHO155" s="17"/>
      <c r="IHP155" s="17"/>
      <c r="IHQ155" s="17"/>
      <c r="IHR155" s="17"/>
      <c r="IHS155" s="17"/>
      <c r="IHT155" s="17"/>
      <c r="IHU155" s="17"/>
      <c r="IHV155" s="17"/>
      <c r="IHW155" s="17"/>
      <c r="IHX155" s="17"/>
      <c r="IHY155" s="17"/>
      <c r="IHZ155" s="17"/>
      <c r="IIA155" s="17"/>
      <c r="IIB155" s="17"/>
      <c r="IIC155" s="17"/>
      <c r="IID155" s="17"/>
      <c r="IIE155" s="17"/>
      <c r="IIF155" s="17"/>
      <c r="IIG155" s="17"/>
      <c r="IIH155" s="17"/>
      <c r="III155" s="17"/>
      <c r="IIJ155" s="17"/>
      <c r="IIK155" s="17"/>
      <c r="IIL155" s="17"/>
      <c r="IIM155" s="17"/>
      <c r="IIN155" s="17"/>
      <c r="IIO155" s="17"/>
      <c r="IIP155" s="17"/>
      <c r="IIQ155" s="17"/>
      <c r="IIR155" s="17"/>
      <c r="IIS155" s="17"/>
      <c r="IIT155" s="17"/>
      <c r="IIU155" s="17"/>
      <c r="IIV155" s="17"/>
      <c r="IIW155" s="17"/>
      <c r="IIX155" s="17"/>
      <c r="IIY155" s="17"/>
      <c r="IIZ155" s="17"/>
      <c r="IJA155" s="17"/>
      <c r="IJB155" s="17"/>
      <c r="IJC155" s="17"/>
      <c r="IJD155" s="17"/>
      <c r="IJE155" s="17"/>
      <c r="IJF155" s="17"/>
      <c r="IJG155" s="17"/>
      <c r="IJH155" s="17"/>
      <c r="IJI155" s="17"/>
      <c r="IJJ155" s="17"/>
      <c r="IJK155" s="17"/>
      <c r="IJL155" s="17"/>
      <c r="IJM155" s="17"/>
      <c r="IJN155" s="17"/>
      <c r="IJO155" s="17"/>
      <c r="IJP155" s="17"/>
      <c r="IJQ155" s="17"/>
      <c r="IJR155" s="17"/>
      <c r="IJS155" s="17"/>
      <c r="IJT155" s="17"/>
      <c r="IJU155" s="17"/>
      <c r="IJV155" s="17"/>
      <c r="IJW155" s="17"/>
      <c r="IJX155" s="17"/>
      <c r="IJY155" s="17"/>
      <c r="IJZ155" s="17"/>
      <c r="IKA155" s="17"/>
      <c r="IKB155" s="17"/>
      <c r="IKC155" s="17"/>
      <c r="IKD155" s="17"/>
      <c r="IKE155" s="17"/>
      <c r="IKF155" s="17"/>
      <c r="IKG155" s="17"/>
      <c r="IKH155" s="17"/>
      <c r="IKI155" s="17"/>
      <c r="IKJ155" s="17"/>
      <c r="IKK155" s="17"/>
      <c r="IKL155" s="17"/>
      <c r="IKM155" s="17"/>
      <c r="IKN155" s="17"/>
      <c r="IKO155" s="17"/>
      <c r="IKP155" s="17"/>
      <c r="IKQ155" s="17"/>
      <c r="IKR155" s="17"/>
      <c r="IKS155" s="17"/>
      <c r="IKT155" s="17"/>
      <c r="IKU155" s="17"/>
      <c r="IKV155" s="17"/>
      <c r="IKW155" s="17"/>
      <c r="IKX155" s="17"/>
      <c r="IKY155" s="17"/>
      <c r="IKZ155" s="17"/>
      <c r="ILA155" s="17"/>
      <c r="ILB155" s="17"/>
      <c r="ILC155" s="17"/>
      <c r="ILD155" s="17"/>
      <c r="ILE155" s="17"/>
      <c r="ILF155" s="17"/>
      <c r="ILG155" s="17"/>
      <c r="ILH155" s="17"/>
      <c r="ILI155" s="17"/>
      <c r="ILJ155" s="17"/>
      <c r="ILK155" s="17"/>
      <c r="ILL155" s="17"/>
      <c r="ILM155" s="17"/>
      <c r="ILN155" s="17"/>
      <c r="ILO155" s="17"/>
      <c r="ILP155" s="17"/>
      <c r="ILQ155" s="17"/>
      <c r="ILR155" s="17"/>
      <c r="ILS155" s="17"/>
      <c r="ILT155" s="17"/>
      <c r="ILU155" s="17"/>
      <c r="ILV155" s="17"/>
      <c r="ILW155" s="17"/>
      <c r="ILX155" s="17"/>
      <c r="ILY155" s="17"/>
      <c r="ILZ155" s="17"/>
      <c r="IMA155" s="17"/>
      <c r="IMB155" s="17"/>
      <c r="IMC155" s="17"/>
      <c r="IMD155" s="17"/>
      <c r="IME155" s="17"/>
      <c r="IMF155" s="17"/>
      <c r="IMG155" s="17"/>
      <c r="IMH155" s="17"/>
      <c r="IMI155" s="17"/>
      <c r="IMJ155" s="17"/>
      <c r="IMK155" s="17"/>
      <c r="IML155" s="17"/>
      <c r="IMM155" s="17"/>
      <c r="IMN155" s="17"/>
      <c r="IMO155" s="17"/>
      <c r="IMP155" s="17"/>
      <c r="IMQ155" s="17"/>
      <c r="IMR155" s="17"/>
      <c r="IMS155" s="17"/>
      <c r="IMT155" s="17"/>
      <c r="IMU155" s="17"/>
      <c r="IMV155" s="17"/>
      <c r="IMW155" s="17"/>
      <c r="IMX155" s="17"/>
      <c r="IMY155" s="17"/>
      <c r="IMZ155" s="17"/>
      <c r="INA155" s="17"/>
      <c r="INB155" s="17"/>
      <c r="INC155" s="17"/>
      <c r="IND155" s="17"/>
      <c r="INE155" s="17"/>
      <c r="INF155" s="17"/>
      <c r="ING155" s="17"/>
      <c r="INH155" s="17"/>
      <c r="INI155" s="17"/>
      <c r="INJ155" s="17"/>
      <c r="INK155" s="17"/>
      <c r="INL155" s="17"/>
      <c r="INM155" s="17"/>
      <c r="INN155" s="17"/>
      <c r="INO155" s="17"/>
      <c r="INP155" s="17"/>
      <c r="INQ155" s="17"/>
      <c r="INR155" s="17"/>
      <c r="INS155" s="17"/>
      <c r="INT155" s="17"/>
      <c r="INU155" s="17"/>
      <c r="INV155" s="17"/>
      <c r="INW155" s="17"/>
      <c r="INX155" s="17"/>
      <c r="INY155" s="17"/>
      <c r="INZ155" s="17"/>
      <c r="IOA155" s="17"/>
      <c r="IOB155" s="17"/>
      <c r="IOC155" s="17"/>
      <c r="IOD155" s="17"/>
      <c r="IOE155" s="17"/>
      <c r="IOF155" s="17"/>
      <c r="IOG155" s="17"/>
      <c r="IOH155" s="17"/>
      <c r="IOI155" s="17"/>
      <c r="IOJ155" s="17"/>
      <c r="IOK155" s="17"/>
      <c r="IOL155" s="17"/>
      <c r="IOM155" s="17"/>
      <c r="ION155" s="17"/>
      <c r="IOO155" s="17"/>
      <c r="IOP155" s="17"/>
      <c r="IOQ155" s="17"/>
      <c r="IOR155" s="17"/>
      <c r="IOS155" s="17"/>
      <c r="IOT155" s="17"/>
      <c r="IOU155" s="17"/>
      <c r="IOV155" s="17"/>
      <c r="IOW155" s="17"/>
      <c r="IOX155" s="17"/>
      <c r="IOY155" s="17"/>
      <c r="IOZ155" s="17"/>
      <c r="IPA155" s="17"/>
      <c r="IPB155" s="17"/>
      <c r="IPC155" s="17"/>
      <c r="IPD155" s="17"/>
      <c r="IPE155" s="17"/>
      <c r="IPF155" s="17"/>
      <c r="IPG155" s="17"/>
      <c r="IPH155" s="17"/>
      <c r="IPI155" s="17"/>
      <c r="IPJ155" s="17"/>
      <c r="IPK155" s="17"/>
      <c r="IPL155" s="17"/>
      <c r="IPM155" s="17"/>
      <c r="IPN155" s="17"/>
      <c r="IPO155" s="17"/>
      <c r="IPP155" s="17"/>
      <c r="IPQ155" s="17"/>
      <c r="IPR155" s="17"/>
      <c r="IPS155" s="17"/>
      <c r="IPT155" s="17"/>
      <c r="IPU155" s="17"/>
      <c r="IPV155" s="17"/>
      <c r="IPW155" s="17"/>
      <c r="IPX155" s="17"/>
      <c r="IPY155" s="17"/>
      <c r="IPZ155" s="17"/>
      <c r="IQA155" s="17"/>
      <c r="IQB155" s="17"/>
      <c r="IQC155" s="17"/>
      <c r="IQD155" s="17"/>
      <c r="IQE155" s="17"/>
      <c r="IQF155" s="17"/>
      <c r="IQG155" s="17"/>
      <c r="IQH155" s="17"/>
      <c r="IQI155" s="17"/>
      <c r="IQJ155" s="17"/>
      <c r="IQK155" s="17"/>
      <c r="IQL155" s="17"/>
      <c r="IQM155" s="17"/>
      <c r="IQN155" s="17"/>
      <c r="IQO155" s="17"/>
      <c r="IQP155" s="17"/>
      <c r="IQQ155" s="17"/>
      <c r="IQR155" s="17"/>
      <c r="IQS155" s="17"/>
      <c r="IQT155" s="17"/>
      <c r="IQU155" s="17"/>
      <c r="IQV155" s="17"/>
      <c r="IQW155" s="17"/>
      <c r="IQX155" s="17"/>
      <c r="IQY155" s="17"/>
      <c r="IQZ155" s="17"/>
      <c r="IRA155" s="17"/>
      <c r="IRB155" s="17"/>
      <c r="IRC155" s="17"/>
      <c r="IRD155" s="17"/>
      <c r="IRE155" s="17"/>
      <c r="IRF155" s="17"/>
      <c r="IRG155" s="17"/>
      <c r="IRH155" s="17"/>
      <c r="IRI155" s="17"/>
      <c r="IRJ155" s="17"/>
      <c r="IRK155" s="17"/>
      <c r="IRL155" s="17"/>
      <c r="IRM155" s="17"/>
      <c r="IRN155" s="17"/>
      <c r="IRO155" s="17"/>
      <c r="IRP155" s="17"/>
      <c r="IRQ155" s="17"/>
      <c r="IRR155" s="17"/>
      <c r="IRS155" s="17"/>
      <c r="IRT155" s="17"/>
      <c r="IRU155" s="17"/>
      <c r="IRV155" s="17"/>
      <c r="IRW155" s="17"/>
      <c r="IRX155" s="17"/>
      <c r="IRY155" s="17"/>
      <c r="IRZ155" s="17"/>
      <c r="ISA155" s="17"/>
      <c r="ISB155" s="17"/>
      <c r="ISC155" s="17"/>
      <c r="ISD155" s="17"/>
      <c r="ISE155" s="17"/>
      <c r="ISF155" s="17"/>
      <c r="ISG155" s="17"/>
      <c r="ISH155" s="17"/>
      <c r="ISI155" s="17"/>
      <c r="ISJ155" s="17"/>
      <c r="ISK155" s="17"/>
      <c r="ISL155" s="17"/>
      <c r="ISM155" s="17"/>
      <c r="ISN155" s="17"/>
      <c r="ISO155" s="17"/>
      <c r="ISP155" s="17"/>
      <c r="ISQ155" s="17"/>
      <c r="ISR155" s="17"/>
      <c r="ISS155" s="17"/>
      <c r="IST155" s="17"/>
      <c r="ISU155" s="17"/>
      <c r="ISV155" s="17"/>
      <c r="ISW155" s="17"/>
      <c r="ISX155" s="17"/>
      <c r="ISY155" s="17"/>
      <c r="ISZ155" s="17"/>
      <c r="ITA155" s="17"/>
      <c r="ITB155" s="17"/>
      <c r="ITC155" s="17"/>
      <c r="ITD155" s="17"/>
      <c r="ITE155" s="17"/>
      <c r="ITF155" s="17"/>
      <c r="ITG155" s="17"/>
      <c r="ITH155" s="17"/>
      <c r="ITI155" s="17"/>
      <c r="ITJ155" s="17"/>
      <c r="ITK155" s="17"/>
      <c r="ITL155" s="17"/>
      <c r="ITM155" s="17"/>
      <c r="ITN155" s="17"/>
      <c r="ITO155" s="17"/>
      <c r="ITP155" s="17"/>
      <c r="ITQ155" s="17"/>
      <c r="ITR155" s="17"/>
      <c r="ITS155" s="17"/>
      <c r="ITT155" s="17"/>
      <c r="ITU155" s="17"/>
      <c r="ITV155" s="17"/>
      <c r="ITW155" s="17"/>
      <c r="ITX155" s="17"/>
      <c r="ITY155" s="17"/>
      <c r="ITZ155" s="17"/>
      <c r="IUA155" s="17"/>
      <c r="IUB155" s="17"/>
      <c r="IUC155" s="17"/>
      <c r="IUD155" s="17"/>
      <c r="IUE155" s="17"/>
      <c r="IUF155" s="17"/>
      <c r="IUG155" s="17"/>
      <c r="IUH155" s="17"/>
      <c r="IUI155" s="17"/>
      <c r="IUJ155" s="17"/>
      <c r="IUK155" s="17"/>
      <c r="IUL155" s="17"/>
      <c r="IUM155" s="17"/>
      <c r="IUN155" s="17"/>
      <c r="IUO155" s="17"/>
      <c r="IUP155" s="17"/>
      <c r="IUQ155" s="17"/>
      <c r="IUR155" s="17"/>
      <c r="IUS155" s="17"/>
      <c r="IUT155" s="17"/>
      <c r="IUU155" s="17"/>
      <c r="IUV155" s="17"/>
      <c r="IUW155" s="17"/>
      <c r="IUX155" s="17"/>
      <c r="IUY155" s="17"/>
      <c r="IUZ155" s="17"/>
      <c r="IVA155" s="17"/>
      <c r="IVB155" s="17"/>
      <c r="IVC155" s="17"/>
      <c r="IVD155" s="17"/>
      <c r="IVE155" s="17"/>
      <c r="IVF155" s="17"/>
      <c r="IVG155" s="17"/>
      <c r="IVH155" s="17"/>
      <c r="IVI155" s="17"/>
      <c r="IVJ155" s="17"/>
      <c r="IVK155" s="17"/>
      <c r="IVL155" s="17"/>
      <c r="IVM155" s="17"/>
      <c r="IVN155" s="17"/>
      <c r="IVO155" s="17"/>
      <c r="IVP155" s="17"/>
      <c r="IVQ155" s="17"/>
      <c r="IVR155" s="17"/>
      <c r="IVS155" s="17"/>
      <c r="IVT155" s="17"/>
      <c r="IVU155" s="17"/>
      <c r="IVV155" s="17"/>
      <c r="IVW155" s="17"/>
      <c r="IVX155" s="17"/>
      <c r="IVY155" s="17"/>
      <c r="IVZ155" s="17"/>
      <c r="IWA155" s="17"/>
      <c r="IWB155" s="17"/>
      <c r="IWC155" s="17"/>
      <c r="IWD155" s="17"/>
      <c r="IWE155" s="17"/>
      <c r="IWF155" s="17"/>
      <c r="IWG155" s="17"/>
      <c r="IWH155" s="17"/>
      <c r="IWI155" s="17"/>
      <c r="IWJ155" s="17"/>
      <c r="IWK155" s="17"/>
      <c r="IWL155" s="17"/>
      <c r="IWM155" s="17"/>
      <c r="IWN155" s="17"/>
      <c r="IWO155" s="17"/>
      <c r="IWP155" s="17"/>
      <c r="IWQ155" s="17"/>
      <c r="IWR155" s="17"/>
      <c r="IWS155" s="17"/>
      <c r="IWT155" s="17"/>
      <c r="IWU155" s="17"/>
      <c r="IWV155" s="17"/>
      <c r="IWW155" s="17"/>
      <c r="IWX155" s="17"/>
      <c r="IWY155" s="17"/>
      <c r="IWZ155" s="17"/>
      <c r="IXA155" s="17"/>
      <c r="IXB155" s="17"/>
      <c r="IXC155" s="17"/>
      <c r="IXD155" s="17"/>
      <c r="IXE155" s="17"/>
      <c r="IXF155" s="17"/>
      <c r="IXG155" s="17"/>
      <c r="IXH155" s="17"/>
      <c r="IXI155" s="17"/>
      <c r="IXJ155" s="17"/>
      <c r="IXK155" s="17"/>
      <c r="IXL155" s="17"/>
      <c r="IXM155" s="17"/>
      <c r="IXN155" s="17"/>
      <c r="IXO155" s="17"/>
      <c r="IXP155" s="17"/>
      <c r="IXQ155" s="17"/>
      <c r="IXR155" s="17"/>
      <c r="IXS155" s="17"/>
      <c r="IXT155" s="17"/>
      <c r="IXU155" s="17"/>
      <c r="IXV155" s="17"/>
      <c r="IXW155" s="17"/>
      <c r="IXX155" s="17"/>
      <c r="IXY155" s="17"/>
      <c r="IXZ155" s="17"/>
      <c r="IYA155" s="17"/>
      <c r="IYB155" s="17"/>
      <c r="IYC155" s="17"/>
      <c r="IYD155" s="17"/>
      <c r="IYE155" s="17"/>
      <c r="IYF155" s="17"/>
      <c r="IYG155" s="17"/>
      <c r="IYH155" s="17"/>
      <c r="IYI155" s="17"/>
      <c r="IYJ155" s="17"/>
      <c r="IYK155" s="17"/>
      <c r="IYL155" s="17"/>
      <c r="IYM155" s="17"/>
      <c r="IYN155" s="17"/>
      <c r="IYO155" s="17"/>
      <c r="IYP155" s="17"/>
      <c r="IYQ155" s="17"/>
      <c r="IYR155" s="17"/>
      <c r="IYS155" s="17"/>
      <c r="IYT155" s="17"/>
      <c r="IYU155" s="17"/>
      <c r="IYV155" s="17"/>
      <c r="IYW155" s="17"/>
      <c r="IYX155" s="17"/>
      <c r="IYY155" s="17"/>
      <c r="IYZ155" s="17"/>
      <c r="IZA155" s="17"/>
      <c r="IZB155" s="17"/>
      <c r="IZC155" s="17"/>
      <c r="IZD155" s="17"/>
      <c r="IZE155" s="17"/>
      <c r="IZF155" s="17"/>
      <c r="IZG155" s="17"/>
      <c r="IZH155" s="17"/>
      <c r="IZI155" s="17"/>
      <c r="IZJ155" s="17"/>
      <c r="IZK155" s="17"/>
      <c r="IZL155" s="17"/>
      <c r="IZM155" s="17"/>
      <c r="IZN155" s="17"/>
      <c r="IZO155" s="17"/>
      <c r="IZP155" s="17"/>
      <c r="IZQ155" s="17"/>
      <c r="IZR155" s="17"/>
      <c r="IZS155" s="17"/>
      <c r="IZT155" s="17"/>
      <c r="IZU155" s="17"/>
      <c r="IZV155" s="17"/>
      <c r="IZW155" s="17"/>
      <c r="IZX155" s="17"/>
      <c r="IZY155" s="17"/>
      <c r="IZZ155" s="17"/>
      <c r="JAA155" s="17"/>
      <c r="JAB155" s="17"/>
      <c r="JAC155" s="17"/>
      <c r="JAD155" s="17"/>
      <c r="JAE155" s="17"/>
      <c r="JAF155" s="17"/>
      <c r="JAG155" s="17"/>
      <c r="JAH155" s="17"/>
      <c r="JAI155" s="17"/>
      <c r="JAJ155" s="17"/>
      <c r="JAK155" s="17"/>
      <c r="JAL155" s="17"/>
      <c r="JAM155" s="17"/>
      <c r="JAN155" s="17"/>
      <c r="JAO155" s="17"/>
      <c r="JAP155" s="17"/>
      <c r="JAQ155" s="17"/>
      <c r="JAR155" s="17"/>
      <c r="JAS155" s="17"/>
      <c r="JAT155" s="17"/>
      <c r="JAU155" s="17"/>
      <c r="JAV155" s="17"/>
      <c r="JAW155" s="17"/>
      <c r="JAX155" s="17"/>
      <c r="JAY155" s="17"/>
      <c r="JAZ155" s="17"/>
      <c r="JBA155" s="17"/>
      <c r="JBB155" s="17"/>
      <c r="JBC155" s="17"/>
      <c r="JBD155" s="17"/>
      <c r="JBE155" s="17"/>
      <c r="JBF155" s="17"/>
      <c r="JBG155" s="17"/>
      <c r="JBH155" s="17"/>
      <c r="JBI155" s="17"/>
      <c r="JBJ155" s="17"/>
      <c r="JBK155" s="17"/>
      <c r="JBL155" s="17"/>
      <c r="JBM155" s="17"/>
      <c r="JBN155" s="17"/>
      <c r="JBO155" s="17"/>
      <c r="JBP155" s="17"/>
      <c r="JBQ155" s="17"/>
      <c r="JBR155" s="17"/>
      <c r="JBS155" s="17"/>
      <c r="JBT155" s="17"/>
      <c r="JBU155" s="17"/>
      <c r="JBV155" s="17"/>
      <c r="JBW155" s="17"/>
      <c r="JBX155" s="17"/>
      <c r="JBY155" s="17"/>
      <c r="JBZ155" s="17"/>
      <c r="JCA155" s="17"/>
      <c r="JCB155" s="17"/>
      <c r="JCC155" s="17"/>
      <c r="JCD155" s="17"/>
      <c r="JCE155" s="17"/>
      <c r="JCF155" s="17"/>
      <c r="JCG155" s="17"/>
      <c r="JCH155" s="17"/>
      <c r="JCI155" s="17"/>
      <c r="JCJ155" s="17"/>
      <c r="JCK155" s="17"/>
      <c r="JCL155" s="17"/>
      <c r="JCM155" s="17"/>
      <c r="JCN155" s="17"/>
      <c r="JCO155" s="17"/>
      <c r="JCP155" s="17"/>
      <c r="JCQ155" s="17"/>
      <c r="JCR155" s="17"/>
      <c r="JCS155" s="17"/>
      <c r="JCT155" s="17"/>
      <c r="JCU155" s="17"/>
      <c r="JCV155" s="17"/>
      <c r="JCW155" s="17"/>
      <c r="JCX155" s="17"/>
      <c r="JCY155" s="17"/>
      <c r="JCZ155" s="17"/>
      <c r="JDA155" s="17"/>
      <c r="JDB155" s="17"/>
      <c r="JDC155" s="17"/>
      <c r="JDD155" s="17"/>
      <c r="JDE155" s="17"/>
      <c r="JDF155" s="17"/>
      <c r="JDG155" s="17"/>
      <c r="JDH155" s="17"/>
      <c r="JDI155" s="17"/>
      <c r="JDJ155" s="17"/>
      <c r="JDK155" s="17"/>
      <c r="JDL155" s="17"/>
      <c r="JDM155" s="17"/>
      <c r="JDN155" s="17"/>
      <c r="JDO155" s="17"/>
      <c r="JDP155" s="17"/>
      <c r="JDQ155" s="17"/>
      <c r="JDR155" s="17"/>
      <c r="JDS155" s="17"/>
      <c r="JDT155" s="17"/>
      <c r="JDU155" s="17"/>
      <c r="JDV155" s="17"/>
      <c r="JDW155" s="17"/>
      <c r="JDX155" s="17"/>
      <c r="JDY155" s="17"/>
      <c r="JDZ155" s="17"/>
      <c r="JEA155" s="17"/>
      <c r="JEB155" s="17"/>
      <c r="JEC155" s="17"/>
      <c r="JED155" s="17"/>
      <c r="JEE155" s="17"/>
      <c r="JEF155" s="17"/>
      <c r="JEG155" s="17"/>
      <c r="JEH155" s="17"/>
      <c r="JEI155" s="17"/>
      <c r="JEJ155" s="17"/>
      <c r="JEK155" s="17"/>
      <c r="JEL155" s="17"/>
      <c r="JEM155" s="17"/>
      <c r="JEN155" s="17"/>
      <c r="JEO155" s="17"/>
      <c r="JEP155" s="17"/>
      <c r="JEQ155" s="17"/>
      <c r="JER155" s="17"/>
      <c r="JES155" s="17"/>
      <c r="JET155" s="17"/>
      <c r="JEU155" s="17"/>
      <c r="JEV155" s="17"/>
      <c r="JEW155" s="17"/>
      <c r="JEX155" s="17"/>
      <c r="JEY155" s="17"/>
      <c r="JEZ155" s="17"/>
      <c r="JFA155" s="17"/>
      <c r="JFB155" s="17"/>
      <c r="JFC155" s="17"/>
      <c r="JFD155" s="17"/>
      <c r="JFE155" s="17"/>
      <c r="JFF155" s="17"/>
      <c r="JFG155" s="17"/>
      <c r="JFH155" s="17"/>
      <c r="JFI155" s="17"/>
      <c r="JFJ155" s="17"/>
      <c r="JFK155" s="17"/>
      <c r="JFL155" s="17"/>
      <c r="JFM155" s="17"/>
      <c r="JFN155" s="17"/>
      <c r="JFO155" s="17"/>
      <c r="JFP155" s="17"/>
      <c r="JFQ155" s="17"/>
      <c r="JFR155" s="17"/>
      <c r="JFS155" s="17"/>
      <c r="JFT155" s="17"/>
      <c r="JFU155" s="17"/>
      <c r="JFV155" s="17"/>
      <c r="JFW155" s="17"/>
      <c r="JFX155" s="17"/>
      <c r="JFY155" s="17"/>
      <c r="JFZ155" s="17"/>
      <c r="JGA155" s="17"/>
      <c r="JGB155" s="17"/>
      <c r="JGC155" s="17"/>
      <c r="JGD155" s="17"/>
      <c r="JGE155" s="17"/>
      <c r="JGF155" s="17"/>
      <c r="JGG155" s="17"/>
      <c r="JGH155" s="17"/>
      <c r="JGI155" s="17"/>
      <c r="JGJ155" s="17"/>
      <c r="JGK155" s="17"/>
      <c r="JGL155" s="17"/>
      <c r="JGM155" s="17"/>
      <c r="JGN155" s="17"/>
      <c r="JGO155" s="17"/>
      <c r="JGP155" s="17"/>
      <c r="JGQ155" s="17"/>
      <c r="JGR155" s="17"/>
      <c r="JGS155" s="17"/>
      <c r="JGT155" s="17"/>
      <c r="JGU155" s="17"/>
      <c r="JGV155" s="17"/>
      <c r="JGW155" s="17"/>
      <c r="JGX155" s="17"/>
      <c r="JGY155" s="17"/>
      <c r="JGZ155" s="17"/>
      <c r="JHA155" s="17"/>
      <c r="JHB155" s="17"/>
      <c r="JHC155" s="17"/>
      <c r="JHD155" s="17"/>
      <c r="JHE155" s="17"/>
      <c r="JHF155" s="17"/>
      <c r="JHG155" s="17"/>
      <c r="JHH155" s="17"/>
      <c r="JHI155" s="17"/>
      <c r="JHJ155" s="17"/>
      <c r="JHK155" s="17"/>
      <c r="JHL155" s="17"/>
      <c r="JHM155" s="17"/>
      <c r="JHN155" s="17"/>
      <c r="JHO155" s="17"/>
      <c r="JHP155" s="17"/>
      <c r="JHQ155" s="17"/>
      <c r="JHR155" s="17"/>
      <c r="JHS155" s="17"/>
      <c r="JHT155" s="17"/>
      <c r="JHU155" s="17"/>
      <c r="JHV155" s="17"/>
      <c r="JHW155" s="17"/>
      <c r="JHX155" s="17"/>
      <c r="JHY155" s="17"/>
      <c r="JHZ155" s="17"/>
      <c r="JIA155" s="17"/>
      <c r="JIB155" s="17"/>
      <c r="JIC155" s="17"/>
      <c r="JID155" s="17"/>
      <c r="JIE155" s="17"/>
      <c r="JIF155" s="17"/>
      <c r="JIG155" s="17"/>
      <c r="JIH155" s="17"/>
      <c r="JII155" s="17"/>
      <c r="JIJ155" s="17"/>
      <c r="JIK155" s="17"/>
      <c r="JIL155" s="17"/>
      <c r="JIM155" s="17"/>
      <c r="JIN155" s="17"/>
      <c r="JIO155" s="17"/>
      <c r="JIP155" s="17"/>
      <c r="JIQ155" s="17"/>
      <c r="JIR155" s="17"/>
      <c r="JIS155" s="17"/>
      <c r="JIT155" s="17"/>
      <c r="JIU155" s="17"/>
      <c r="JIV155" s="17"/>
      <c r="JIW155" s="17"/>
      <c r="JIX155" s="17"/>
      <c r="JIY155" s="17"/>
      <c r="JIZ155" s="17"/>
      <c r="JJA155" s="17"/>
      <c r="JJB155" s="17"/>
      <c r="JJC155" s="17"/>
      <c r="JJD155" s="17"/>
      <c r="JJE155" s="17"/>
      <c r="JJF155" s="17"/>
      <c r="JJG155" s="17"/>
      <c r="JJH155" s="17"/>
      <c r="JJI155" s="17"/>
      <c r="JJJ155" s="17"/>
      <c r="JJK155" s="17"/>
      <c r="JJL155" s="17"/>
      <c r="JJM155" s="17"/>
      <c r="JJN155" s="17"/>
      <c r="JJO155" s="17"/>
      <c r="JJP155" s="17"/>
      <c r="JJQ155" s="17"/>
      <c r="JJR155" s="17"/>
      <c r="JJS155" s="17"/>
      <c r="JJT155" s="17"/>
      <c r="JJU155" s="17"/>
      <c r="JJV155" s="17"/>
      <c r="JJW155" s="17"/>
      <c r="JJX155" s="17"/>
      <c r="JJY155" s="17"/>
      <c r="JJZ155" s="17"/>
      <c r="JKA155" s="17"/>
      <c r="JKB155" s="17"/>
      <c r="JKC155" s="17"/>
      <c r="JKD155" s="17"/>
      <c r="JKE155" s="17"/>
      <c r="JKF155" s="17"/>
      <c r="JKG155" s="17"/>
      <c r="JKH155" s="17"/>
      <c r="JKI155" s="17"/>
      <c r="JKJ155" s="17"/>
      <c r="JKK155" s="17"/>
      <c r="JKL155" s="17"/>
      <c r="JKM155" s="17"/>
      <c r="JKN155" s="17"/>
      <c r="JKO155" s="17"/>
      <c r="JKP155" s="17"/>
      <c r="JKQ155" s="17"/>
      <c r="JKR155" s="17"/>
      <c r="JKS155" s="17"/>
      <c r="JKT155" s="17"/>
      <c r="JKU155" s="17"/>
      <c r="JKV155" s="17"/>
      <c r="JKW155" s="17"/>
      <c r="JKX155" s="17"/>
      <c r="JKY155" s="17"/>
      <c r="JKZ155" s="17"/>
      <c r="JLA155" s="17"/>
      <c r="JLB155" s="17"/>
      <c r="JLC155" s="17"/>
      <c r="JLD155" s="17"/>
      <c r="JLE155" s="17"/>
      <c r="JLF155" s="17"/>
      <c r="JLG155" s="17"/>
      <c r="JLH155" s="17"/>
      <c r="JLI155" s="17"/>
      <c r="JLJ155" s="17"/>
      <c r="JLK155" s="17"/>
      <c r="JLL155" s="17"/>
      <c r="JLM155" s="17"/>
      <c r="JLN155" s="17"/>
      <c r="JLO155" s="17"/>
      <c r="JLP155" s="17"/>
      <c r="JLQ155" s="17"/>
      <c r="JLR155" s="17"/>
      <c r="JLS155" s="17"/>
      <c r="JLT155" s="17"/>
      <c r="JLU155" s="17"/>
      <c r="JLV155" s="17"/>
      <c r="JLW155" s="17"/>
      <c r="JLX155" s="17"/>
      <c r="JLY155" s="17"/>
      <c r="JLZ155" s="17"/>
      <c r="JMA155" s="17"/>
      <c r="JMB155" s="17"/>
      <c r="JMC155" s="17"/>
      <c r="JMD155" s="17"/>
      <c r="JME155" s="17"/>
      <c r="JMF155" s="17"/>
      <c r="JMG155" s="17"/>
      <c r="JMH155" s="17"/>
      <c r="JMI155" s="17"/>
      <c r="JMJ155" s="17"/>
      <c r="JMK155" s="17"/>
      <c r="JML155" s="17"/>
      <c r="JMM155" s="17"/>
      <c r="JMN155" s="17"/>
      <c r="JMO155" s="17"/>
      <c r="JMP155" s="17"/>
      <c r="JMQ155" s="17"/>
      <c r="JMR155" s="17"/>
      <c r="JMS155" s="17"/>
      <c r="JMT155" s="17"/>
      <c r="JMU155" s="17"/>
      <c r="JMV155" s="17"/>
      <c r="JMW155" s="17"/>
      <c r="JMX155" s="17"/>
      <c r="JMY155" s="17"/>
      <c r="JMZ155" s="17"/>
      <c r="JNA155" s="17"/>
      <c r="JNB155" s="17"/>
      <c r="JNC155" s="17"/>
      <c r="JND155" s="17"/>
      <c r="JNE155" s="17"/>
      <c r="JNF155" s="17"/>
      <c r="JNG155" s="17"/>
      <c r="JNH155" s="17"/>
      <c r="JNI155" s="17"/>
      <c r="JNJ155" s="17"/>
      <c r="JNK155" s="17"/>
      <c r="JNL155" s="17"/>
      <c r="JNM155" s="17"/>
      <c r="JNN155" s="17"/>
      <c r="JNO155" s="17"/>
      <c r="JNP155" s="17"/>
      <c r="JNQ155" s="17"/>
      <c r="JNR155" s="17"/>
      <c r="JNS155" s="17"/>
      <c r="JNT155" s="17"/>
      <c r="JNU155" s="17"/>
      <c r="JNV155" s="17"/>
      <c r="JNW155" s="17"/>
      <c r="JNX155" s="17"/>
      <c r="JNY155" s="17"/>
      <c r="JNZ155" s="17"/>
      <c r="JOA155" s="17"/>
      <c r="JOB155" s="17"/>
      <c r="JOC155" s="17"/>
      <c r="JOD155" s="17"/>
      <c r="JOE155" s="17"/>
      <c r="JOF155" s="17"/>
      <c r="JOG155" s="17"/>
      <c r="JOH155" s="17"/>
      <c r="JOI155" s="17"/>
      <c r="JOJ155" s="17"/>
      <c r="JOK155" s="17"/>
      <c r="JOL155" s="17"/>
      <c r="JOM155" s="17"/>
      <c r="JON155" s="17"/>
      <c r="JOO155" s="17"/>
      <c r="JOP155" s="17"/>
      <c r="JOQ155" s="17"/>
      <c r="JOR155" s="17"/>
      <c r="JOS155" s="17"/>
      <c r="JOT155" s="17"/>
      <c r="JOU155" s="17"/>
      <c r="JOV155" s="17"/>
      <c r="JOW155" s="17"/>
      <c r="JOX155" s="17"/>
      <c r="JOY155" s="17"/>
      <c r="JOZ155" s="17"/>
      <c r="JPA155" s="17"/>
      <c r="JPB155" s="17"/>
      <c r="JPC155" s="17"/>
      <c r="JPD155" s="17"/>
      <c r="JPE155" s="17"/>
      <c r="JPF155" s="17"/>
      <c r="JPG155" s="17"/>
      <c r="JPH155" s="17"/>
      <c r="JPI155" s="17"/>
      <c r="JPJ155" s="17"/>
      <c r="JPK155" s="17"/>
      <c r="JPL155" s="17"/>
      <c r="JPM155" s="17"/>
      <c r="JPN155" s="17"/>
      <c r="JPO155" s="17"/>
      <c r="JPP155" s="17"/>
      <c r="JPQ155" s="17"/>
      <c r="JPR155" s="17"/>
      <c r="JPS155" s="17"/>
      <c r="JPT155" s="17"/>
      <c r="JPU155" s="17"/>
      <c r="JPV155" s="17"/>
      <c r="JPW155" s="17"/>
      <c r="JPX155" s="17"/>
      <c r="JPY155" s="17"/>
      <c r="JPZ155" s="17"/>
      <c r="JQA155" s="17"/>
      <c r="JQB155" s="17"/>
      <c r="JQC155" s="17"/>
      <c r="JQD155" s="17"/>
      <c r="JQE155" s="17"/>
      <c r="JQF155" s="17"/>
      <c r="JQG155" s="17"/>
      <c r="JQH155" s="17"/>
      <c r="JQI155" s="17"/>
      <c r="JQJ155" s="17"/>
      <c r="JQK155" s="17"/>
      <c r="JQL155" s="17"/>
      <c r="JQM155" s="17"/>
      <c r="JQN155" s="17"/>
      <c r="JQO155" s="17"/>
      <c r="JQP155" s="17"/>
      <c r="JQQ155" s="17"/>
      <c r="JQR155" s="17"/>
      <c r="JQS155" s="17"/>
      <c r="JQT155" s="17"/>
      <c r="JQU155" s="17"/>
      <c r="JQV155" s="17"/>
      <c r="JQW155" s="17"/>
      <c r="JQX155" s="17"/>
      <c r="JQY155" s="17"/>
      <c r="JQZ155" s="17"/>
      <c r="JRA155" s="17"/>
      <c r="JRB155" s="17"/>
      <c r="JRC155" s="17"/>
      <c r="JRD155" s="17"/>
      <c r="JRE155" s="17"/>
      <c r="JRF155" s="17"/>
      <c r="JRG155" s="17"/>
      <c r="JRH155" s="17"/>
      <c r="JRI155" s="17"/>
      <c r="JRJ155" s="17"/>
      <c r="JRK155" s="17"/>
      <c r="JRL155" s="17"/>
      <c r="JRM155" s="17"/>
      <c r="JRN155" s="17"/>
      <c r="JRO155" s="17"/>
      <c r="JRP155" s="17"/>
      <c r="JRQ155" s="17"/>
      <c r="JRR155" s="17"/>
      <c r="JRS155" s="17"/>
      <c r="JRT155" s="17"/>
      <c r="JRU155" s="17"/>
      <c r="JRV155" s="17"/>
      <c r="JRW155" s="17"/>
      <c r="JRX155" s="17"/>
      <c r="JRY155" s="17"/>
      <c r="JRZ155" s="17"/>
      <c r="JSA155" s="17"/>
      <c r="JSB155" s="17"/>
      <c r="JSC155" s="17"/>
      <c r="JSD155" s="17"/>
      <c r="JSE155" s="17"/>
      <c r="JSF155" s="17"/>
      <c r="JSG155" s="17"/>
      <c r="JSH155" s="17"/>
      <c r="JSI155" s="17"/>
      <c r="JSJ155" s="17"/>
      <c r="JSK155" s="17"/>
      <c r="JSL155" s="17"/>
      <c r="JSM155" s="17"/>
      <c r="JSN155" s="17"/>
      <c r="JSO155" s="17"/>
      <c r="JSP155" s="17"/>
      <c r="JSQ155" s="17"/>
      <c r="JSR155" s="17"/>
      <c r="JSS155" s="17"/>
      <c r="JST155" s="17"/>
      <c r="JSU155" s="17"/>
      <c r="JSV155" s="17"/>
      <c r="JSW155" s="17"/>
      <c r="JSX155" s="17"/>
      <c r="JSY155" s="17"/>
      <c r="JSZ155" s="17"/>
      <c r="JTA155" s="17"/>
      <c r="JTB155" s="17"/>
      <c r="JTC155" s="17"/>
      <c r="JTD155" s="17"/>
      <c r="JTE155" s="17"/>
      <c r="JTF155" s="17"/>
      <c r="JTG155" s="17"/>
      <c r="JTH155" s="17"/>
      <c r="JTI155" s="17"/>
      <c r="JTJ155" s="17"/>
      <c r="JTK155" s="17"/>
      <c r="JTL155" s="17"/>
      <c r="JTM155" s="17"/>
      <c r="JTN155" s="17"/>
      <c r="JTO155" s="17"/>
      <c r="JTP155" s="17"/>
      <c r="JTQ155" s="17"/>
      <c r="JTR155" s="17"/>
      <c r="JTS155" s="17"/>
      <c r="JTT155" s="17"/>
      <c r="JTU155" s="17"/>
      <c r="JTV155" s="17"/>
      <c r="JTW155" s="17"/>
      <c r="JTX155" s="17"/>
      <c r="JTY155" s="17"/>
      <c r="JTZ155" s="17"/>
      <c r="JUA155" s="17"/>
      <c r="JUB155" s="17"/>
      <c r="JUC155" s="17"/>
      <c r="JUD155" s="17"/>
      <c r="JUE155" s="17"/>
      <c r="JUF155" s="17"/>
      <c r="JUG155" s="17"/>
      <c r="JUH155" s="17"/>
      <c r="JUI155" s="17"/>
      <c r="JUJ155" s="17"/>
      <c r="JUK155" s="17"/>
      <c r="JUL155" s="17"/>
      <c r="JUM155" s="17"/>
      <c r="JUN155" s="17"/>
      <c r="JUO155" s="17"/>
      <c r="JUP155" s="17"/>
      <c r="JUQ155" s="17"/>
      <c r="JUR155" s="17"/>
      <c r="JUS155" s="17"/>
      <c r="JUT155" s="17"/>
      <c r="JUU155" s="17"/>
      <c r="JUV155" s="17"/>
      <c r="JUW155" s="17"/>
      <c r="JUX155" s="17"/>
      <c r="JUY155" s="17"/>
      <c r="JUZ155" s="17"/>
      <c r="JVA155" s="17"/>
      <c r="JVB155" s="17"/>
      <c r="JVC155" s="17"/>
      <c r="JVD155" s="17"/>
      <c r="JVE155" s="17"/>
      <c r="JVF155" s="17"/>
      <c r="JVG155" s="17"/>
      <c r="JVH155" s="17"/>
      <c r="JVI155" s="17"/>
      <c r="JVJ155" s="17"/>
      <c r="JVK155" s="17"/>
      <c r="JVL155" s="17"/>
      <c r="JVM155" s="17"/>
      <c r="JVN155" s="17"/>
      <c r="JVO155" s="17"/>
      <c r="JVP155" s="17"/>
      <c r="JVQ155" s="17"/>
      <c r="JVR155" s="17"/>
      <c r="JVS155" s="17"/>
      <c r="JVT155" s="17"/>
      <c r="JVU155" s="17"/>
      <c r="JVV155" s="17"/>
      <c r="JVW155" s="17"/>
      <c r="JVX155" s="17"/>
      <c r="JVY155" s="17"/>
      <c r="JVZ155" s="17"/>
      <c r="JWA155" s="17"/>
      <c r="JWB155" s="17"/>
      <c r="JWC155" s="17"/>
      <c r="JWD155" s="17"/>
      <c r="JWE155" s="17"/>
      <c r="JWF155" s="17"/>
      <c r="JWG155" s="17"/>
      <c r="JWH155" s="17"/>
      <c r="JWI155" s="17"/>
      <c r="JWJ155" s="17"/>
      <c r="JWK155" s="17"/>
      <c r="JWL155" s="17"/>
      <c r="JWM155" s="17"/>
      <c r="JWN155" s="17"/>
      <c r="JWO155" s="17"/>
      <c r="JWP155" s="17"/>
      <c r="JWQ155" s="17"/>
      <c r="JWR155" s="17"/>
      <c r="JWS155" s="17"/>
      <c r="JWT155" s="17"/>
      <c r="JWU155" s="17"/>
      <c r="JWV155" s="17"/>
      <c r="JWW155" s="17"/>
      <c r="JWX155" s="17"/>
      <c r="JWY155" s="17"/>
      <c r="JWZ155" s="17"/>
      <c r="JXA155" s="17"/>
      <c r="JXB155" s="17"/>
      <c r="JXC155" s="17"/>
      <c r="JXD155" s="17"/>
      <c r="JXE155" s="17"/>
      <c r="JXF155" s="17"/>
      <c r="JXG155" s="17"/>
      <c r="JXH155" s="17"/>
      <c r="JXI155" s="17"/>
      <c r="JXJ155" s="17"/>
      <c r="JXK155" s="17"/>
      <c r="JXL155" s="17"/>
      <c r="JXM155" s="17"/>
      <c r="JXN155" s="17"/>
      <c r="JXO155" s="17"/>
      <c r="JXP155" s="17"/>
      <c r="JXQ155" s="17"/>
      <c r="JXR155" s="17"/>
      <c r="JXS155" s="17"/>
      <c r="JXT155" s="17"/>
      <c r="JXU155" s="17"/>
      <c r="JXV155" s="17"/>
      <c r="JXW155" s="17"/>
      <c r="JXX155" s="17"/>
      <c r="JXY155" s="17"/>
      <c r="JXZ155" s="17"/>
      <c r="JYA155" s="17"/>
      <c r="JYB155" s="17"/>
      <c r="JYC155" s="17"/>
      <c r="JYD155" s="17"/>
      <c r="JYE155" s="17"/>
      <c r="JYF155" s="17"/>
      <c r="JYG155" s="17"/>
      <c r="JYH155" s="17"/>
      <c r="JYI155" s="17"/>
      <c r="JYJ155" s="17"/>
      <c r="JYK155" s="17"/>
      <c r="JYL155" s="17"/>
      <c r="JYM155" s="17"/>
      <c r="JYN155" s="17"/>
      <c r="JYO155" s="17"/>
      <c r="JYP155" s="17"/>
      <c r="JYQ155" s="17"/>
      <c r="JYR155" s="17"/>
      <c r="JYS155" s="17"/>
      <c r="JYT155" s="17"/>
      <c r="JYU155" s="17"/>
      <c r="JYV155" s="17"/>
      <c r="JYW155" s="17"/>
      <c r="JYX155" s="17"/>
      <c r="JYY155" s="17"/>
      <c r="JYZ155" s="17"/>
      <c r="JZA155" s="17"/>
      <c r="JZB155" s="17"/>
      <c r="JZC155" s="17"/>
      <c r="JZD155" s="17"/>
      <c r="JZE155" s="17"/>
      <c r="JZF155" s="17"/>
      <c r="JZG155" s="17"/>
      <c r="JZH155" s="17"/>
      <c r="JZI155" s="17"/>
      <c r="JZJ155" s="17"/>
      <c r="JZK155" s="17"/>
      <c r="JZL155" s="17"/>
      <c r="JZM155" s="17"/>
      <c r="JZN155" s="17"/>
      <c r="JZO155" s="17"/>
      <c r="JZP155" s="17"/>
      <c r="JZQ155" s="17"/>
      <c r="JZR155" s="17"/>
      <c r="JZS155" s="17"/>
      <c r="JZT155" s="17"/>
      <c r="JZU155" s="17"/>
      <c r="JZV155" s="17"/>
      <c r="JZW155" s="17"/>
      <c r="JZX155" s="17"/>
      <c r="JZY155" s="17"/>
      <c r="JZZ155" s="17"/>
      <c r="KAA155" s="17"/>
      <c r="KAB155" s="17"/>
      <c r="KAC155" s="17"/>
      <c r="KAD155" s="17"/>
      <c r="KAE155" s="17"/>
      <c r="KAF155" s="17"/>
      <c r="KAG155" s="17"/>
      <c r="KAH155" s="17"/>
      <c r="KAI155" s="17"/>
      <c r="KAJ155" s="17"/>
      <c r="KAK155" s="17"/>
      <c r="KAL155" s="17"/>
      <c r="KAM155" s="17"/>
      <c r="KAN155" s="17"/>
      <c r="KAO155" s="17"/>
      <c r="KAP155" s="17"/>
      <c r="KAQ155" s="17"/>
      <c r="KAR155" s="17"/>
      <c r="KAS155" s="17"/>
      <c r="KAT155" s="17"/>
      <c r="KAU155" s="17"/>
      <c r="KAV155" s="17"/>
      <c r="KAW155" s="17"/>
      <c r="KAX155" s="17"/>
      <c r="KAY155" s="17"/>
      <c r="KAZ155" s="17"/>
      <c r="KBA155" s="17"/>
      <c r="KBB155" s="17"/>
      <c r="KBC155" s="17"/>
      <c r="KBD155" s="17"/>
      <c r="KBE155" s="17"/>
      <c r="KBF155" s="17"/>
      <c r="KBG155" s="17"/>
      <c r="KBH155" s="17"/>
      <c r="KBI155" s="17"/>
      <c r="KBJ155" s="17"/>
      <c r="KBK155" s="17"/>
      <c r="KBL155" s="17"/>
      <c r="KBM155" s="17"/>
      <c r="KBN155" s="17"/>
      <c r="KBO155" s="17"/>
      <c r="KBP155" s="17"/>
      <c r="KBQ155" s="17"/>
      <c r="KBR155" s="17"/>
      <c r="KBS155" s="17"/>
      <c r="KBT155" s="17"/>
      <c r="KBU155" s="17"/>
      <c r="KBV155" s="17"/>
      <c r="KBW155" s="17"/>
      <c r="KBX155" s="17"/>
      <c r="KBY155" s="17"/>
      <c r="KBZ155" s="17"/>
      <c r="KCA155" s="17"/>
      <c r="KCB155" s="17"/>
      <c r="KCC155" s="17"/>
      <c r="KCD155" s="17"/>
      <c r="KCE155" s="17"/>
      <c r="KCF155" s="17"/>
      <c r="KCG155" s="17"/>
      <c r="KCH155" s="17"/>
      <c r="KCI155" s="17"/>
      <c r="KCJ155" s="17"/>
      <c r="KCK155" s="17"/>
      <c r="KCL155" s="17"/>
      <c r="KCM155" s="17"/>
      <c r="KCN155" s="17"/>
      <c r="KCO155" s="17"/>
      <c r="KCP155" s="17"/>
      <c r="KCQ155" s="17"/>
      <c r="KCR155" s="17"/>
      <c r="KCS155" s="17"/>
      <c r="KCT155" s="17"/>
      <c r="KCU155" s="17"/>
      <c r="KCV155" s="17"/>
      <c r="KCW155" s="17"/>
      <c r="KCX155" s="17"/>
      <c r="KCY155" s="17"/>
      <c r="KCZ155" s="17"/>
      <c r="KDA155" s="17"/>
      <c r="KDB155" s="17"/>
      <c r="KDC155" s="17"/>
      <c r="KDD155" s="17"/>
      <c r="KDE155" s="17"/>
      <c r="KDF155" s="17"/>
      <c r="KDG155" s="17"/>
      <c r="KDH155" s="17"/>
      <c r="KDI155" s="17"/>
      <c r="KDJ155" s="17"/>
      <c r="KDK155" s="17"/>
      <c r="KDL155" s="17"/>
      <c r="KDM155" s="17"/>
      <c r="KDN155" s="17"/>
      <c r="KDO155" s="17"/>
      <c r="KDP155" s="17"/>
      <c r="KDQ155" s="17"/>
      <c r="KDR155" s="17"/>
      <c r="KDS155" s="17"/>
      <c r="KDT155" s="17"/>
      <c r="KDU155" s="17"/>
      <c r="KDV155" s="17"/>
      <c r="KDW155" s="17"/>
      <c r="KDX155" s="17"/>
      <c r="KDY155" s="17"/>
      <c r="KDZ155" s="17"/>
      <c r="KEA155" s="17"/>
      <c r="KEB155" s="17"/>
      <c r="KEC155" s="17"/>
      <c r="KED155" s="17"/>
      <c r="KEE155" s="17"/>
      <c r="KEF155" s="17"/>
      <c r="KEG155" s="17"/>
      <c r="KEH155" s="17"/>
      <c r="KEI155" s="17"/>
      <c r="KEJ155" s="17"/>
      <c r="KEK155" s="17"/>
      <c r="KEL155" s="17"/>
      <c r="KEM155" s="17"/>
      <c r="KEN155" s="17"/>
      <c r="KEO155" s="17"/>
      <c r="KEP155" s="17"/>
      <c r="KEQ155" s="17"/>
      <c r="KER155" s="17"/>
      <c r="KES155" s="17"/>
      <c r="KET155" s="17"/>
      <c r="KEU155" s="17"/>
      <c r="KEV155" s="17"/>
      <c r="KEW155" s="17"/>
      <c r="KEX155" s="17"/>
      <c r="KEY155" s="17"/>
      <c r="KEZ155" s="17"/>
      <c r="KFA155" s="17"/>
      <c r="KFB155" s="17"/>
      <c r="KFC155" s="17"/>
      <c r="KFD155" s="17"/>
      <c r="KFE155" s="17"/>
      <c r="KFF155" s="17"/>
      <c r="KFG155" s="17"/>
      <c r="KFH155" s="17"/>
      <c r="KFI155" s="17"/>
      <c r="KFJ155" s="17"/>
      <c r="KFK155" s="17"/>
      <c r="KFL155" s="17"/>
      <c r="KFM155" s="17"/>
      <c r="KFN155" s="17"/>
      <c r="KFO155" s="17"/>
      <c r="KFP155" s="17"/>
      <c r="KFQ155" s="17"/>
      <c r="KFR155" s="17"/>
      <c r="KFS155" s="17"/>
      <c r="KFT155" s="17"/>
      <c r="KFU155" s="17"/>
      <c r="KFV155" s="17"/>
      <c r="KFW155" s="17"/>
      <c r="KFX155" s="17"/>
      <c r="KFY155" s="17"/>
      <c r="KFZ155" s="17"/>
      <c r="KGA155" s="17"/>
      <c r="KGB155" s="17"/>
      <c r="KGC155" s="17"/>
      <c r="KGD155" s="17"/>
      <c r="KGE155" s="17"/>
      <c r="KGF155" s="17"/>
      <c r="KGG155" s="17"/>
      <c r="KGH155" s="17"/>
      <c r="KGI155" s="17"/>
      <c r="KGJ155" s="17"/>
      <c r="KGK155" s="17"/>
      <c r="KGL155" s="17"/>
      <c r="KGM155" s="17"/>
      <c r="KGN155" s="17"/>
      <c r="KGO155" s="17"/>
      <c r="KGP155" s="17"/>
      <c r="KGQ155" s="17"/>
      <c r="KGR155" s="17"/>
      <c r="KGS155" s="17"/>
      <c r="KGT155" s="17"/>
      <c r="KGU155" s="17"/>
      <c r="KGV155" s="17"/>
      <c r="KGW155" s="17"/>
      <c r="KGX155" s="17"/>
      <c r="KGY155" s="17"/>
      <c r="KGZ155" s="17"/>
      <c r="KHA155" s="17"/>
      <c r="KHB155" s="17"/>
      <c r="KHC155" s="17"/>
      <c r="KHD155" s="17"/>
      <c r="KHE155" s="17"/>
      <c r="KHF155" s="17"/>
      <c r="KHG155" s="17"/>
      <c r="KHH155" s="17"/>
      <c r="KHI155" s="17"/>
      <c r="KHJ155" s="17"/>
      <c r="KHK155" s="17"/>
      <c r="KHL155" s="17"/>
      <c r="KHM155" s="17"/>
      <c r="KHN155" s="17"/>
      <c r="KHO155" s="17"/>
      <c r="KHP155" s="17"/>
      <c r="KHQ155" s="17"/>
      <c r="KHR155" s="17"/>
      <c r="KHS155" s="17"/>
      <c r="KHT155" s="17"/>
      <c r="KHU155" s="17"/>
      <c r="KHV155" s="17"/>
      <c r="KHW155" s="17"/>
      <c r="KHX155" s="17"/>
      <c r="KHY155" s="17"/>
      <c r="KHZ155" s="17"/>
      <c r="KIA155" s="17"/>
      <c r="KIB155" s="17"/>
      <c r="KIC155" s="17"/>
      <c r="KID155" s="17"/>
      <c r="KIE155" s="17"/>
      <c r="KIF155" s="17"/>
      <c r="KIG155" s="17"/>
      <c r="KIH155" s="17"/>
      <c r="KII155" s="17"/>
      <c r="KIJ155" s="17"/>
      <c r="KIK155" s="17"/>
      <c r="KIL155" s="17"/>
      <c r="KIM155" s="17"/>
      <c r="KIN155" s="17"/>
      <c r="KIO155" s="17"/>
      <c r="KIP155" s="17"/>
      <c r="KIQ155" s="17"/>
      <c r="KIR155" s="17"/>
      <c r="KIS155" s="17"/>
      <c r="KIT155" s="17"/>
      <c r="KIU155" s="17"/>
      <c r="KIV155" s="17"/>
      <c r="KIW155" s="17"/>
      <c r="KIX155" s="17"/>
      <c r="KIY155" s="17"/>
      <c r="KIZ155" s="17"/>
      <c r="KJA155" s="17"/>
      <c r="KJB155" s="17"/>
      <c r="KJC155" s="17"/>
      <c r="KJD155" s="17"/>
      <c r="KJE155" s="17"/>
      <c r="KJF155" s="17"/>
      <c r="KJG155" s="17"/>
      <c r="KJH155" s="17"/>
      <c r="KJI155" s="17"/>
      <c r="KJJ155" s="17"/>
      <c r="KJK155" s="17"/>
      <c r="KJL155" s="17"/>
      <c r="KJM155" s="17"/>
      <c r="KJN155" s="17"/>
      <c r="KJO155" s="17"/>
      <c r="KJP155" s="17"/>
      <c r="KJQ155" s="17"/>
      <c r="KJR155" s="17"/>
      <c r="KJS155" s="17"/>
      <c r="KJT155" s="17"/>
      <c r="KJU155" s="17"/>
      <c r="KJV155" s="17"/>
      <c r="KJW155" s="17"/>
      <c r="KJX155" s="17"/>
      <c r="KJY155" s="17"/>
      <c r="KJZ155" s="17"/>
      <c r="KKA155" s="17"/>
      <c r="KKB155" s="17"/>
      <c r="KKC155" s="17"/>
      <c r="KKD155" s="17"/>
      <c r="KKE155" s="17"/>
      <c r="KKF155" s="17"/>
      <c r="KKG155" s="17"/>
      <c r="KKH155" s="17"/>
      <c r="KKI155" s="17"/>
      <c r="KKJ155" s="17"/>
      <c r="KKK155" s="17"/>
      <c r="KKL155" s="17"/>
      <c r="KKM155" s="17"/>
      <c r="KKN155" s="17"/>
      <c r="KKO155" s="17"/>
      <c r="KKP155" s="17"/>
      <c r="KKQ155" s="17"/>
      <c r="KKR155" s="17"/>
      <c r="KKS155" s="17"/>
      <c r="KKT155" s="17"/>
      <c r="KKU155" s="17"/>
      <c r="KKV155" s="17"/>
      <c r="KKW155" s="17"/>
      <c r="KKX155" s="17"/>
      <c r="KKY155" s="17"/>
      <c r="KKZ155" s="17"/>
      <c r="KLA155" s="17"/>
      <c r="KLB155" s="17"/>
      <c r="KLC155" s="17"/>
      <c r="KLD155" s="17"/>
      <c r="KLE155" s="17"/>
      <c r="KLF155" s="17"/>
      <c r="KLG155" s="17"/>
      <c r="KLH155" s="17"/>
      <c r="KLI155" s="17"/>
      <c r="KLJ155" s="17"/>
      <c r="KLK155" s="17"/>
      <c r="KLL155" s="17"/>
      <c r="KLM155" s="17"/>
      <c r="KLN155" s="17"/>
      <c r="KLO155" s="17"/>
      <c r="KLP155" s="17"/>
      <c r="KLQ155" s="17"/>
      <c r="KLR155" s="17"/>
      <c r="KLS155" s="17"/>
      <c r="KLT155" s="17"/>
      <c r="KLU155" s="17"/>
      <c r="KLV155" s="17"/>
      <c r="KLW155" s="17"/>
      <c r="KLX155" s="17"/>
      <c r="KLY155" s="17"/>
      <c r="KLZ155" s="17"/>
      <c r="KMA155" s="17"/>
      <c r="KMB155" s="17"/>
      <c r="KMC155" s="17"/>
      <c r="KMD155" s="17"/>
      <c r="KME155" s="17"/>
      <c r="KMF155" s="17"/>
      <c r="KMG155" s="17"/>
      <c r="KMH155" s="17"/>
      <c r="KMI155" s="17"/>
      <c r="KMJ155" s="17"/>
      <c r="KMK155" s="17"/>
      <c r="KML155" s="17"/>
      <c r="KMM155" s="17"/>
      <c r="KMN155" s="17"/>
      <c r="KMO155" s="17"/>
      <c r="KMP155" s="17"/>
      <c r="KMQ155" s="17"/>
      <c r="KMR155" s="17"/>
      <c r="KMS155" s="17"/>
      <c r="KMT155" s="17"/>
      <c r="KMU155" s="17"/>
      <c r="KMV155" s="17"/>
      <c r="KMW155" s="17"/>
      <c r="KMX155" s="17"/>
      <c r="KMY155" s="17"/>
      <c r="KMZ155" s="17"/>
      <c r="KNA155" s="17"/>
      <c r="KNB155" s="17"/>
      <c r="KNC155" s="17"/>
      <c r="KND155" s="17"/>
      <c r="KNE155" s="17"/>
      <c r="KNF155" s="17"/>
      <c r="KNG155" s="17"/>
      <c r="KNH155" s="17"/>
      <c r="KNI155" s="17"/>
      <c r="KNJ155" s="17"/>
      <c r="KNK155" s="17"/>
      <c r="KNL155" s="17"/>
      <c r="KNM155" s="17"/>
      <c r="KNN155" s="17"/>
      <c r="KNO155" s="17"/>
      <c r="KNP155" s="17"/>
      <c r="KNQ155" s="17"/>
      <c r="KNR155" s="17"/>
      <c r="KNS155" s="17"/>
      <c r="KNT155" s="17"/>
      <c r="KNU155" s="17"/>
      <c r="KNV155" s="17"/>
      <c r="KNW155" s="17"/>
      <c r="KNX155" s="17"/>
      <c r="KNY155" s="17"/>
      <c r="KNZ155" s="17"/>
      <c r="KOA155" s="17"/>
      <c r="KOB155" s="17"/>
      <c r="KOC155" s="17"/>
      <c r="KOD155" s="17"/>
      <c r="KOE155" s="17"/>
      <c r="KOF155" s="17"/>
      <c r="KOG155" s="17"/>
      <c r="KOH155" s="17"/>
      <c r="KOI155" s="17"/>
      <c r="KOJ155" s="17"/>
      <c r="KOK155" s="17"/>
      <c r="KOL155" s="17"/>
      <c r="KOM155" s="17"/>
      <c r="KON155" s="17"/>
      <c r="KOO155" s="17"/>
      <c r="KOP155" s="17"/>
      <c r="KOQ155" s="17"/>
      <c r="KOR155" s="17"/>
      <c r="KOS155" s="17"/>
      <c r="KOT155" s="17"/>
      <c r="KOU155" s="17"/>
      <c r="KOV155" s="17"/>
      <c r="KOW155" s="17"/>
      <c r="KOX155" s="17"/>
      <c r="KOY155" s="17"/>
      <c r="KOZ155" s="17"/>
      <c r="KPA155" s="17"/>
      <c r="KPB155" s="17"/>
      <c r="KPC155" s="17"/>
      <c r="KPD155" s="17"/>
      <c r="KPE155" s="17"/>
      <c r="KPF155" s="17"/>
      <c r="KPG155" s="17"/>
      <c r="KPH155" s="17"/>
      <c r="KPI155" s="17"/>
      <c r="KPJ155" s="17"/>
      <c r="KPK155" s="17"/>
      <c r="KPL155" s="17"/>
      <c r="KPM155" s="17"/>
      <c r="KPN155" s="17"/>
      <c r="KPO155" s="17"/>
      <c r="KPP155" s="17"/>
      <c r="KPQ155" s="17"/>
      <c r="KPR155" s="17"/>
      <c r="KPS155" s="17"/>
      <c r="KPT155" s="17"/>
      <c r="KPU155" s="17"/>
      <c r="KPV155" s="17"/>
      <c r="KPW155" s="17"/>
      <c r="KPX155" s="17"/>
      <c r="KPY155" s="17"/>
      <c r="KPZ155" s="17"/>
      <c r="KQA155" s="17"/>
      <c r="KQB155" s="17"/>
      <c r="KQC155" s="17"/>
      <c r="KQD155" s="17"/>
      <c r="KQE155" s="17"/>
      <c r="KQF155" s="17"/>
      <c r="KQG155" s="17"/>
      <c r="KQH155" s="17"/>
      <c r="KQI155" s="17"/>
      <c r="KQJ155" s="17"/>
      <c r="KQK155" s="17"/>
      <c r="KQL155" s="17"/>
      <c r="KQM155" s="17"/>
      <c r="KQN155" s="17"/>
      <c r="KQO155" s="17"/>
      <c r="KQP155" s="17"/>
      <c r="KQQ155" s="17"/>
      <c r="KQR155" s="17"/>
      <c r="KQS155" s="17"/>
      <c r="KQT155" s="17"/>
      <c r="KQU155" s="17"/>
      <c r="KQV155" s="17"/>
      <c r="KQW155" s="17"/>
      <c r="KQX155" s="17"/>
      <c r="KQY155" s="17"/>
      <c r="KQZ155" s="17"/>
      <c r="KRA155" s="17"/>
      <c r="KRB155" s="17"/>
      <c r="KRC155" s="17"/>
      <c r="KRD155" s="17"/>
      <c r="KRE155" s="17"/>
      <c r="KRF155" s="17"/>
      <c r="KRG155" s="17"/>
      <c r="KRH155" s="17"/>
      <c r="KRI155" s="17"/>
      <c r="KRJ155" s="17"/>
      <c r="KRK155" s="17"/>
      <c r="KRL155" s="17"/>
      <c r="KRM155" s="17"/>
      <c r="KRN155" s="17"/>
      <c r="KRO155" s="17"/>
      <c r="KRP155" s="17"/>
      <c r="KRQ155" s="17"/>
      <c r="KRR155" s="17"/>
      <c r="KRS155" s="17"/>
      <c r="KRT155" s="17"/>
      <c r="KRU155" s="17"/>
      <c r="KRV155" s="17"/>
      <c r="KRW155" s="17"/>
      <c r="KRX155" s="17"/>
      <c r="KRY155" s="17"/>
      <c r="KRZ155" s="17"/>
      <c r="KSA155" s="17"/>
      <c r="KSB155" s="17"/>
      <c r="KSC155" s="17"/>
      <c r="KSD155" s="17"/>
      <c r="KSE155" s="17"/>
      <c r="KSF155" s="17"/>
      <c r="KSG155" s="17"/>
      <c r="KSH155" s="17"/>
      <c r="KSI155" s="17"/>
      <c r="KSJ155" s="17"/>
      <c r="KSK155" s="17"/>
      <c r="KSL155" s="17"/>
      <c r="KSM155" s="17"/>
      <c r="KSN155" s="17"/>
      <c r="KSO155" s="17"/>
      <c r="KSP155" s="17"/>
      <c r="KSQ155" s="17"/>
      <c r="KSR155" s="17"/>
      <c r="KSS155" s="17"/>
      <c r="KST155" s="17"/>
      <c r="KSU155" s="17"/>
      <c r="KSV155" s="17"/>
      <c r="KSW155" s="17"/>
      <c r="KSX155" s="17"/>
      <c r="KSY155" s="17"/>
      <c r="KSZ155" s="17"/>
      <c r="KTA155" s="17"/>
      <c r="KTB155" s="17"/>
      <c r="KTC155" s="17"/>
      <c r="KTD155" s="17"/>
      <c r="KTE155" s="17"/>
      <c r="KTF155" s="17"/>
      <c r="KTG155" s="17"/>
      <c r="KTH155" s="17"/>
      <c r="KTI155" s="17"/>
      <c r="KTJ155" s="17"/>
      <c r="KTK155" s="17"/>
      <c r="KTL155" s="17"/>
      <c r="KTM155" s="17"/>
      <c r="KTN155" s="17"/>
      <c r="KTO155" s="17"/>
      <c r="KTP155" s="17"/>
      <c r="KTQ155" s="17"/>
      <c r="KTR155" s="17"/>
      <c r="KTS155" s="17"/>
      <c r="KTT155" s="17"/>
      <c r="KTU155" s="17"/>
      <c r="KTV155" s="17"/>
      <c r="KTW155" s="17"/>
      <c r="KTX155" s="17"/>
      <c r="KTY155" s="17"/>
      <c r="KTZ155" s="17"/>
      <c r="KUA155" s="17"/>
      <c r="KUB155" s="17"/>
      <c r="KUC155" s="17"/>
      <c r="KUD155" s="17"/>
      <c r="KUE155" s="17"/>
      <c r="KUF155" s="17"/>
      <c r="KUG155" s="17"/>
      <c r="KUH155" s="17"/>
      <c r="KUI155" s="17"/>
      <c r="KUJ155" s="17"/>
      <c r="KUK155" s="17"/>
      <c r="KUL155" s="17"/>
      <c r="KUM155" s="17"/>
      <c r="KUN155" s="17"/>
      <c r="KUO155" s="17"/>
      <c r="KUP155" s="17"/>
      <c r="KUQ155" s="17"/>
      <c r="KUR155" s="17"/>
      <c r="KUS155" s="17"/>
      <c r="KUT155" s="17"/>
      <c r="KUU155" s="17"/>
      <c r="KUV155" s="17"/>
      <c r="KUW155" s="17"/>
      <c r="KUX155" s="17"/>
      <c r="KUY155" s="17"/>
      <c r="KUZ155" s="17"/>
      <c r="KVA155" s="17"/>
      <c r="KVB155" s="17"/>
      <c r="KVC155" s="17"/>
      <c r="KVD155" s="17"/>
      <c r="KVE155" s="17"/>
      <c r="KVF155" s="17"/>
      <c r="KVG155" s="17"/>
      <c r="KVH155" s="17"/>
      <c r="KVI155" s="17"/>
      <c r="KVJ155" s="17"/>
      <c r="KVK155" s="17"/>
      <c r="KVL155" s="17"/>
      <c r="KVM155" s="17"/>
      <c r="KVN155" s="17"/>
      <c r="KVO155" s="17"/>
      <c r="KVP155" s="17"/>
      <c r="KVQ155" s="17"/>
      <c r="KVR155" s="17"/>
      <c r="KVS155" s="17"/>
      <c r="KVT155" s="17"/>
      <c r="KVU155" s="17"/>
      <c r="KVV155" s="17"/>
      <c r="KVW155" s="17"/>
      <c r="KVX155" s="17"/>
      <c r="KVY155" s="17"/>
      <c r="KVZ155" s="17"/>
      <c r="KWA155" s="17"/>
      <c r="KWB155" s="17"/>
      <c r="KWC155" s="17"/>
      <c r="KWD155" s="17"/>
      <c r="KWE155" s="17"/>
      <c r="KWF155" s="17"/>
      <c r="KWG155" s="17"/>
      <c r="KWH155" s="17"/>
      <c r="KWI155" s="17"/>
      <c r="KWJ155" s="17"/>
      <c r="KWK155" s="17"/>
      <c r="KWL155" s="17"/>
      <c r="KWM155" s="17"/>
      <c r="KWN155" s="17"/>
      <c r="KWO155" s="17"/>
      <c r="KWP155" s="17"/>
      <c r="KWQ155" s="17"/>
      <c r="KWR155" s="17"/>
      <c r="KWS155" s="17"/>
      <c r="KWT155" s="17"/>
      <c r="KWU155" s="17"/>
      <c r="KWV155" s="17"/>
      <c r="KWW155" s="17"/>
      <c r="KWX155" s="17"/>
      <c r="KWY155" s="17"/>
      <c r="KWZ155" s="17"/>
      <c r="KXA155" s="17"/>
      <c r="KXB155" s="17"/>
      <c r="KXC155" s="17"/>
      <c r="KXD155" s="17"/>
      <c r="KXE155" s="17"/>
      <c r="KXF155" s="17"/>
      <c r="KXG155" s="17"/>
      <c r="KXH155" s="17"/>
      <c r="KXI155" s="17"/>
      <c r="KXJ155" s="17"/>
      <c r="KXK155" s="17"/>
      <c r="KXL155" s="17"/>
      <c r="KXM155" s="17"/>
      <c r="KXN155" s="17"/>
      <c r="KXO155" s="17"/>
      <c r="KXP155" s="17"/>
      <c r="KXQ155" s="17"/>
      <c r="KXR155" s="17"/>
      <c r="KXS155" s="17"/>
      <c r="KXT155" s="17"/>
      <c r="KXU155" s="17"/>
      <c r="KXV155" s="17"/>
      <c r="KXW155" s="17"/>
      <c r="KXX155" s="17"/>
      <c r="KXY155" s="17"/>
      <c r="KXZ155" s="17"/>
      <c r="KYA155" s="17"/>
      <c r="KYB155" s="17"/>
      <c r="KYC155" s="17"/>
      <c r="KYD155" s="17"/>
      <c r="KYE155" s="17"/>
      <c r="KYF155" s="17"/>
      <c r="KYG155" s="17"/>
      <c r="KYH155" s="17"/>
      <c r="KYI155" s="17"/>
      <c r="KYJ155" s="17"/>
      <c r="KYK155" s="17"/>
      <c r="KYL155" s="17"/>
      <c r="KYM155" s="17"/>
      <c r="KYN155" s="17"/>
      <c r="KYO155" s="17"/>
      <c r="KYP155" s="17"/>
      <c r="KYQ155" s="17"/>
      <c r="KYR155" s="17"/>
      <c r="KYS155" s="17"/>
      <c r="KYT155" s="17"/>
      <c r="KYU155" s="17"/>
      <c r="KYV155" s="17"/>
      <c r="KYW155" s="17"/>
      <c r="KYX155" s="17"/>
      <c r="KYY155" s="17"/>
      <c r="KYZ155" s="17"/>
      <c r="KZA155" s="17"/>
      <c r="KZB155" s="17"/>
      <c r="KZC155" s="17"/>
      <c r="KZD155" s="17"/>
      <c r="KZE155" s="17"/>
      <c r="KZF155" s="17"/>
      <c r="KZG155" s="17"/>
      <c r="KZH155" s="17"/>
      <c r="KZI155" s="17"/>
      <c r="KZJ155" s="17"/>
      <c r="KZK155" s="17"/>
      <c r="KZL155" s="17"/>
      <c r="KZM155" s="17"/>
      <c r="KZN155" s="17"/>
      <c r="KZO155" s="17"/>
      <c r="KZP155" s="17"/>
      <c r="KZQ155" s="17"/>
      <c r="KZR155" s="17"/>
      <c r="KZS155" s="17"/>
      <c r="KZT155" s="17"/>
      <c r="KZU155" s="17"/>
      <c r="KZV155" s="17"/>
      <c r="KZW155" s="17"/>
      <c r="KZX155" s="17"/>
      <c r="KZY155" s="17"/>
      <c r="KZZ155" s="17"/>
      <c r="LAA155" s="17"/>
      <c r="LAB155" s="17"/>
      <c r="LAC155" s="17"/>
      <c r="LAD155" s="17"/>
      <c r="LAE155" s="17"/>
      <c r="LAF155" s="17"/>
      <c r="LAG155" s="17"/>
      <c r="LAH155" s="17"/>
      <c r="LAI155" s="17"/>
      <c r="LAJ155" s="17"/>
      <c r="LAK155" s="17"/>
      <c r="LAL155" s="17"/>
      <c r="LAM155" s="17"/>
      <c r="LAN155" s="17"/>
      <c r="LAO155" s="17"/>
      <c r="LAP155" s="17"/>
      <c r="LAQ155" s="17"/>
      <c r="LAR155" s="17"/>
      <c r="LAS155" s="17"/>
      <c r="LAT155" s="17"/>
      <c r="LAU155" s="17"/>
      <c r="LAV155" s="17"/>
      <c r="LAW155" s="17"/>
      <c r="LAX155" s="17"/>
      <c r="LAY155" s="17"/>
      <c r="LAZ155" s="17"/>
      <c r="LBA155" s="17"/>
      <c r="LBB155" s="17"/>
      <c r="LBC155" s="17"/>
      <c r="LBD155" s="17"/>
      <c r="LBE155" s="17"/>
      <c r="LBF155" s="17"/>
      <c r="LBG155" s="17"/>
      <c r="LBH155" s="17"/>
      <c r="LBI155" s="17"/>
      <c r="LBJ155" s="17"/>
      <c r="LBK155" s="17"/>
      <c r="LBL155" s="17"/>
      <c r="LBM155" s="17"/>
      <c r="LBN155" s="17"/>
      <c r="LBO155" s="17"/>
      <c r="LBP155" s="17"/>
      <c r="LBQ155" s="17"/>
      <c r="LBR155" s="17"/>
      <c r="LBS155" s="17"/>
      <c r="LBT155" s="17"/>
      <c r="LBU155" s="17"/>
      <c r="LBV155" s="17"/>
      <c r="LBW155" s="17"/>
      <c r="LBX155" s="17"/>
      <c r="LBY155" s="17"/>
      <c r="LBZ155" s="17"/>
      <c r="LCA155" s="17"/>
      <c r="LCB155" s="17"/>
      <c r="LCC155" s="17"/>
      <c r="LCD155" s="17"/>
      <c r="LCE155" s="17"/>
      <c r="LCF155" s="17"/>
      <c r="LCG155" s="17"/>
      <c r="LCH155" s="17"/>
      <c r="LCI155" s="17"/>
      <c r="LCJ155" s="17"/>
      <c r="LCK155" s="17"/>
      <c r="LCL155" s="17"/>
      <c r="LCM155" s="17"/>
      <c r="LCN155" s="17"/>
      <c r="LCO155" s="17"/>
      <c r="LCP155" s="17"/>
      <c r="LCQ155" s="17"/>
      <c r="LCR155" s="17"/>
      <c r="LCS155" s="17"/>
      <c r="LCT155" s="17"/>
      <c r="LCU155" s="17"/>
      <c r="LCV155" s="17"/>
      <c r="LCW155" s="17"/>
      <c r="LCX155" s="17"/>
      <c r="LCY155" s="17"/>
      <c r="LCZ155" s="17"/>
      <c r="LDA155" s="17"/>
      <c r="LDB155" s="17"/>
      <c r="LDC155" s="17"/>
      <c r="LDD155" s="17"/>
      <c r="LDE155" s="17"/>
      <c r="LDF155" s="17"/>
      <c r="LDG155" s="17"/>
      <c r="LDH155" s="17"/>
      <c r="LDI155" s="17"/>
      <c r="LDJ155" s="17"/>
      <c r="LDK155" s="17"/>
      <c r="LDL155" s="17"/>
      <c r="LDM155" s="17"/>
      <c r="LDN155" s="17"/>
      <c r="LDO155" s="17"/>
      <c r="LDP155" s="17"/>
      <c r="LDQ155" s="17"/>
      <c r="LDR155" s="17"/>
      <c r="LDS155" s="17"/>
      <c r="LDT155" s="17"/>
      <c r="LDU155" s="17"/>
      <c r="LDV155" s="17"/>
      <c r="LDW155" s="17"/>
      <c r="LDX155" s="17"/>
      <c r="LDY155" s="17"/>
      <c r="LDZ155" s="17"/>
      <c r="LEA155" s="17"/>
      <c r="LEB155" s="17"/>
      <c r="LEC155" s="17"/>
      <c r="LED155" s="17"/>
      <c r="LEE155" s="17"/>
      <c r="LEF155" s="17"/>
      <c r="LEG155" s="17"/>
      <c r="LEH155" s="17"/>
      <c r="LEI155" s="17"/>
      <c r="LEJ155" s="17"/>
      <c r="LEK155" s="17"/>
      <c r="LEL155" s="17"/>
      <c r="LEM155" s="17"/>
      <c r="LEN155" s="17"/>
      <c r="LEO155" s="17"/>
      <c r="LEP155" s="17"/>
      <c r="LEQ155" s="17"/>
      <c r="LER155" s="17"/>
      <c r="LES155" s="17"/>
      <c r="LET155" s="17"/>
      <c r="LEU155" s="17"/>
      <c r="LEV155" s="17"/>
      <c r="LEW155" s="17"/>
      <c r="LEX155" s="17"/>
      <c r="LEY155" s="17"/>
      <c r="LEZ155" s="17"/>
      <c r="LFA155" s="17"/>
      <c r="LFB155" s="17"/>
      <c r="LFC155" s="17"/>
      <c r="LFD155" s="17"/>
      <c r="LFE155" s="17"/>
      <c r="LFF155" s="17"/>
      <c r="LFG155" s="17"/>
      <c r="LFH155" s="17"/>
      <c r="LFI155" s="17"/>
      <c r="LFJ155" s="17"/>
      <c r="LFK155" s="17"/>
      <c r="LFL155" s="17"/>
      <c r="LFM155" s="17"/>
      <c r="LFN155" s="17"/>
      <c r="LFO155" s="17"/>
      <c r="LFP155" s="17"/>
      <c r="LFQ155" s="17"/>
      <c r="LFR155" s="17"/>
      <c r="LFS155" s="17"/>
      <c r="LFT155" s="17"/>
      <c r="LFU155" s="17"/>
      <c r="LFV155" s="17"/>
      <c r="LFW155" s="17"/>
      <c r="LFX155" s="17"/>
      <c r="LFY155" s="17"/>
      <c r="LFZ155" s="17"/>
      <c r="LGA155" s="17"/>
      <c r="LGB155" s="17"/>
      <c r="LGC155" s="17"/>
      <c r="LGD155" s="17"/>
      <c r="LGE155" s="17"/>
      <c r="LGF155" s="17"/>
      <c r="LGG155" s="17"/>
      <c r="LGH155" s="17"/>
      <c r="LGI155" s="17"/>
      <c r="LGJ155" s="17"/>
      <c r="LGK155" s="17"/>
      <c r="LGL155" s="17"/>
      <c r="LGM155" s="17"/>
      <c r="LGN155" s="17"/>
      <c r="LGO155" s="17"/>
      <c r="LGP155" s="17"/>
      <c r="LGQ155" s="17"/>
      <c r="LGR155" s="17"/>
      <c r="LGS155" s="17"/>
      <c r="LGT155" s="17"/>
      <c r="LGU155" s="17"/>
      <c r="LGV155" s="17"/>
      <c r="LGW155" s="17"/>
      <c r="LGX155" s="17"/>
      <c r="LGY155" s="17"/>
      <c r="LGZ155" s="17"/>
      <c r="LHA155" s="17"/>
      <c r="LHB155" s="17"/>
      <c r="LHC155" s="17"/>
      <c r="LHD155" s="17"/>
      <c r="LHE155" s="17"/>
      <c r="LHF155" s="17"/>
      <c r="LHG155" s="17"/>
      <c r="LHH155" s="17"/>
      <c r="LHI155" s="17"/>
      <c r="LHJ155" s="17"/>
      <c r="LHK155" s="17"/>
      <c r="LHL155" s="17"/>
      <c r="LHM155" s="17"/>
      <c r="LHN155" s="17"/>
      <c r="LHO155" s="17"/>
      <c r="LHP155" s="17"/>
      <c r="LHQ155" s="17"/>
      <c r="LHR155" s="17"/>
      <c r="LHS155" s="17"/>
      <c r="LHT155" s="17"/>
      <c r="LHU155" s="17"/>
      <c r="LHV155" s="17"/>
      <c r="LHW155" s="17"/>
      <c r="LHX155" s="17"/>
      <c r="LHY155" s="17"/>
      <c r="LHZ155" s="17"/>
      <c r="LIA155" s="17"/>
      <c r="LIB155" s="17"/>
      <c r="LIC155" s="17"/>
      <c r="LID155" s="17"/>
      <c r="LIE155" s="17"/>
      <c r="LIF155" s="17"/>
      <c r="LIG155" s="17"/>
      <c r="LIH155" s="17"/>
      <c r="LII155" s="17"/>
      <c r="LIJ155" s="17"/>
      <c r="LIK155" s="17"/>
      <c r="LIL155" s="17"/>
      <c r="LIM155" s="17"/>
      <c r="LIN155" s="17"/>
      <c r="LIO155" s="17"/>
      <c r="LIP155" s="17"/>
      <c r="LIQ155" s="17"/>
      <c r="LIR155" s="17"/>
      <c r="LIS155" s="17"/>
      <c r="LIT155" s="17"/>
      <c r="LIU155" s="17"/>
      <c r="LIV155" s="17"/>
      <c r="LIW155" s="17"/>
      <c r="LIX155" s="17"/>
      <c r="LIY155" s="17"/>
      <c r="LIZ155" s="17"/>
      <c r="LJA155" s="17"/>
      <c r="LJB155" s="17"/>
      <c r="LJC155" s="17"/>
      <c r="LJD155" s="17"/>
      <c r="LJE155" s="17"/>
      <c r="LJF155" s="17"/>
      <c r="LJG155" s="17"/>
      <c r="LJH155" s="17"/>
      <c r="LJI155" s="17"/>
      <c r="LJJ155" s="17"/>
      <c r="LJK155" s="17"/>
      <c r="LJL155" s="17"/>
      <c r="LJM155" s="17"/>
      <c r="LJN155" s="17"/>
      <c r="LJO155" s="17"/>
      <c r="LJP155" s="17"/>
      <c r="LJQ155" s="17"/>
      <c r="LJR155" s="17"/>
      <c r="LJS155" s="17"/>
      <c r="LJT155" s="17"/>
      <c r="LJU155" s="17"/>
      <c r="LJV155" s="17"/>
      <c r="LJW155" s="17"/>
      <c r="LJX155" s="17"/>
      <c r="LJY155" s="17"/>
      <c r="LJZ155" s="17"/>
      <c r="LKA155" s="17"/>
      <c r="LKB155" s="17"/>
      <c r="LKC155" s="17"/>
      <c r="LKD155" s="17"/>
      <c r="LKE155" s="17"/>
      <c r="LKF155" s="17"/>
      <c r="LKG155" s="17"/>
      <c r="LKH155" s="17"/>
      <c r="LKI155" s="17"/>
      <c r="LKJ155" s="17"/>
      <c r="LKK155" s="17"/>
      <c r="LKL155" s="17"/>
      <c r="LKM155" s="17"/>
      <c r="LKN155" s="17"/>
      <c r="LKO155" s="17"/>
      <c r="LKP155" s="17"/>
      <c r="LKQ155" s="17"/>
      <c r="LKR155" s="17"/>
      <c r="LKS155" s="17"/>
      <c r="LKT155" s="17"/>
      <c r="LKU155" s="17"/>
      <c r="LKV155" s="17"/>
      <c r="LKW155" s="17"/>
      <c r="LKX155" s="17"/>
      <c r="LKY155" s="17"/>
      <c r="LKZ155" s="17"/>
      <c r="LLA155" s="17"/>
      <c r="LLB155" s="17"/>
      <c r="LLC155" s="17"/>
      <c r="LLD155" s="17"/>
      <c r="LLE155" s="17"/>
      <c r="LLF155" s="17"/>
      <c r="LLG155" s="17"/>
      <c r="LLH155" s="17"/>
      <c r="LLI155" s="17"/>
      <c r="LLJ155" s="17"/>
      <c r="LLK155" s="17"/>
      <c r="LLL155" s="17"/>
      <c r="LLM155" s="17"/>
      <c r="LLN155" s="17"/>
      <c r="LLO155" s="17"/>
      <c r="LLP155" s="17"/>
      <c r="LLQ155" s="17"/>
      <c r="LLR155" s="17"/>
      <c r="LLS155" s="17"/>
      <c r="LLT155" s="17"/>
      <c r="LLU155" s="17"/>
      <c r="LLV155" s="17"/>
      <c r="LLW155" s="17"/>
      <c r="LLX155" s="17"/>
      <c r="LLY155" s="17"/>
      <c r="LLZ155" s="17"/>
      <c r="LMA155" s="17"/>
      <c r="LMB155" s="17"/>
      <c r="LMC155" s="17"/>
      <c r="LMD155" s="17"/>
      <c r="LME155" s="17"/>
      <c r="LMF155" s="17"/>
      <c r="LMG155" s="17"/>
      <c r="LMH155" s="17"/>
      <c r="LMI155" s="17"/>
      <c r="LMJ155" s="17"/>
      <c r="LMK155" s="17"/>
      <c r="LML155" s="17"/>
      <c r="LMM155" s="17"/>
      <c r="LMN155" s="17"/>
      <c r="LMO155" s="17"/>
      <c r="LMP155" s="17"/>
      <c r="LMQ155" s="17"/>
      <c r="LMR155" s="17"/>
      <c r="LMS155" s="17"/>
      <c r="LMT155" s="17"/>
      <c r="LMU155" s="17"/>
      <c r="LMV155" s="17"/>
      <c r="LMW155" s="17"/>
      <c r="LMX155" s="17"/>
      <c r="LMY155" s="17"/>
      <c r="LMZ155" s="17"/>
      <c r="LNA155" s="17"/>
      <c r="LNB155" s="17"/>
      <c r="LNC155" s="17"/>
      <c r="LND155" s="17"/>
      <c r="LNE155" s="17"/>
      <c r="LNF155" s="17"/>
      <c r="LNG155" s="17"/>
      <c r="LNH155" s="17"/>
      <c r="LNI155" s="17"/>
      <c r="LNJ155" s="17"/>
      <c r="LNK155" s="17"/>
      <c r="LNL155" s="17"/>
      <c r="LNM155" s="17"/>
      <c r="LNN155" s="17"/>
      <c r="LNO155" s="17"/>
      <c r="LNP155" s="17"/>
      <c r="LNQ155" s="17"/>
      <c r="LNR155" s="17"/>
      <c r="LNS155" s="17"/>
      <c r="LNT155" s="17"/>
      <c r="LNU155" s="17"/>
      <c r="LNV155" s="17"/>
      <c r="LNW155" s="17"/>
      <c r="LNX155" s="17"/>
      <c r="LNY155" s="17"/>
      <c r="LNZ155" s="17"/>
      <c r="LOA155" s="17"/>
      <c r="LOB155" s="17"/>
      <c r="LOC155" s="17"/>
      <c r="LOD155" s="17"/>
      <c r="LOE155" s="17"/>
      <c r="LOF155" s="17"/>
      <c r="LOG155" s="17"/>
      <c r="LOH155" s="17"/>
      <c r="LOI155" s="17"/>
      <c r="LOJ155" s="17"/>
      <c r="LOK155" s="17"/>
      <c r="LOL155" s="17"/>
      <c r="LOM155" s="17"/>
      <c r="LON155" s="17"/>
      <c r="LOO155" s="17"/>
      <c r="LOP155" s="17"/>
      <c r="LOQ155" s="17"/>
      <c r="LOR155" s="17"/>
      <c r="LOS155" s="17"/>
      <c r="LOT155" s="17"/>
      <c r="LOU155" s="17"/>
      <c r="LOV155" s="17"/>
      <c r="LOW155" s="17"/>
      <c r="LOX155" s="17"/>
      <c r="LOY155" s="17"/>
      <c r="LOZ155" s="17"/>
      <c r="LPA155" s="17"/>
      <c r="LPB155" s="17"/>
      <c r="LPC155" s="17"/>
      <c r="LPD155" s="17"/>
      <c r="LPE155" s="17"/>
      <c r="LPF155" s="17"/>
      <c r="LPG155" s="17"/>
      <c r="LPH155" s="17"/>
      <c r="LPI155" s="17"/>
      <c r="LPJ155" s="17"/>
      <c r="LPK155" s="17"/>
      <c r="LPL155" s="17"/>
      <c r="LPM155" s="17"/>
      <c r="LPN155" s="17"/>
      <c r="LPO155" s="17"/>
      <c r="LPP155" s="17"/>
      <c r="LPQ155" s="17"/>
      <c r="LPR155" s="17"/>
      <c r="LPS155" s="17"/>
      <c r="LPT155" s="17"/>
      <c r="LPU155" s="17"/>
      <c r="LPV155" s="17"/>
      <c r="LPW155" s="17"/>
      <c r="LPX155" s="17"/>
      <c r="LPY155" s="17"/>
      <c r="LPZ155" s="17"/>
      <c r="LQA155" s="17"/>
      <c r="LQB155" s="17"/>
      <c r="LQC155" s="17"/>
      <c r="LQD155" s="17"/>
      <c r="LQE155" s="17"/>
      <c r="LQF155" s="17"/>
      <c r="LQG155" s="17"/>
      <c r="LQH155" s="17"/>
      <c r="LQI155" s="17"/>
      <c r="LQJ155" s="17"/>
      <c r="LQK155" s="17"/>
      <c r="LQL155" s="17"/>
      <c r="LQM155" s="17"/>
      <c r="LQN155" s="17"/>
      <c r="LQO155" s="17"/>
      <c r="LQP155" s="17"/>
      <c r="LQQ155" s="17"/>
      <c r="LQR155" s="17"/>
      <c r="LQS155" s="17"/>
      <c r="LQT155" s="17"/>
      <c r="LQU155" s="17"/>
      <c r="LQV155" s="17"/>
      <c r="LQW155" s="17"/>
      <c r="LQX155" s="17"/>
      <c r="LQY155" s="17"/>
      <c r="LQZ155" s="17"/>
      <c r="LRA155" s="17"/>
      <c r="LRB155" s="17"/>
      <c r="LRC155" s="17"/>
      <c r="LRD155" s="17"/>
      <c r="LRE155" s="17"/>
      <c r="LRF155" s="17"/>
      <c r="LRG155" s="17"/>
      <c r="LRH155" s="17"/>
      <c r="LRI155" s="17"/>
      <c r="LRJ155" s="17"/>
      <c r="LRK155" s="17"/>
      <c r="LRL155" s="17"/>
      <c r="LRM155" s="17"/>
      <c r="LRN155" s="17"/>
      <c r="LRO155" s="17"/>
      <c r="LRP155" s="17"/>
      <c r="LRQ155" s="17"/>
      <c r="LRR155" s="17"/>
      <c r="LRS155" s="17"/>
      <c r="LRT155" s="17"/>
      <c r="LRU155" s="17"/>
      <c r="LRV155" s="17"/>
      <c r="LRW155" s="17"/>
      <c r="LRX155" s="17"/>
      <c r="LRY155" s="17"/>
      <c r="LRZ155" s="17"/>
      <c r="LSA155" s="17"/>
      <c r="LSB155" s="17"/>
      <c r="LSC155" s="17"/>
      <c r="LSD155" s="17"/>
      <c r="LSE155" s="17"/>
      <c r="LSF155" s="17"/>
      <c r="LSG155" s="17"/>
      <c r="LSH155" s="17"/>
      <c r="LSI155" s="17"/>
      <c r="LSJ155" s="17"/>
      <c r="LSK155" s="17"/>
      <c r="LSL155" s="17"/>
      <c r="LSM155" s="17"/>
      <c r="LSN155" s="17"/>
      <c r="LSO155" s="17"/>
      <c r="LSP155" s="17"/>
      <c r="LSQ155" s="17"/>
      <c r="LSR155" s="17"/>
      <c r="LSS155" s="17"/>
      <c r="LST155" s="17"/>
      <c r="LSU155" s="17"/>
      <c r="LSV155" s="17"/>
      <c r="LSW155" s="17"/>
      <c r="LSX155" s="17"/>
      <c r="LSY155" s="17"/>
      <c r="LSZ155" s="17"/>
      <c r="LTA155" s="17"/>
      <c r="LTB155" s="17"/>
      <c r="LTC155" s="17"/>
      <c r="LTD155" s="17"/>
      <c r="LTE155" s="17"/>
      <c r="LTF155" s="17"/>
      <c r="LTG155" s="17"/>
      <c r="LTH155" s="17"/>
      <c r="LTI155" s="17"/>
      <c r="LTJ155" s="17"/>
      <c r="LTK155" s="17"/>
      <c r="LTL155" s="17"/>
      <c r="LTM155" s="17"/>
      <c r="LTN155" s="17"/>
      <c r="LTO155" s="17"/>
      <c r="LTP155" s="17"/>
      <c r="LTQ155" s="17"/>
      <c r="LTR155" s="17"/>
      <c r="LTS155" s="17"/>
      <c r="LTT155" s="17"/>
      <c r="LTU155" s="17"/>
      <c r="LTV155" s="17"/>
      <c r="LTW155" s="17"/>
      <c r="LTX155" s="17"/>
      <c r="LTY155" s="17"/>
      <c r="LTZ155" s="17"/>
      <c r="LUA155" s="17"/>
      <c r="LUB155" s="17"/>
      <c r="LUC155" s="17"/>
      <c r="LUD155" s="17"/>
      <c r="LUE155" s="17"/>
      <c r="LUF155" s="17"/>
      <c r="LUG155" s="17"/>
      <c r="LUH155" s="17"/>
      <c r="LUI155" s="17"/>
      <c r="LUJ155" s="17"/>
      <c r="LUK155" s="17"/>
      <c r="LUL155" s="17"/>
      <c r="LUM155" s="17"/>
      <c r="LUN155" s="17"/>
      <c r="LUO155" s="17"/>
      <c r="LUP155" s="17"/>
      <c r="LUQ155" s="17"/>
      <c r="LUR155" s="17"/>
      <c r="LUS155" s="17"/>
      <c r="LUT155" s="17"/>
      <c r="LUU155" s="17"/>
      <c r="LUV155" s="17"/>
      <c r="LUW155" s="17"/>
      <c r="LUX155" s="17"/>
      <c r="LUY155" s="17"/>
      <c r="LUZ155" s="17"/>
      <c r="LVA155" s="17"/>
      <c r="LVB155" s="17"/>
      <c r="LVC155" s="17"/>
      <c r="LVD155" s="17"/>
      <c r="LVE155" s="17"/>
      <c r="LVF155" s="17"/>
      <c r="LVG155" s="17"/>
      <c r="LVH155" s="17"/>
      <c r="LVI155" s="17"/>
      <c r="LVJ155" s="17"/>
      <c r="LVK155" s="17"/>
      <c r="LVL155" s="17"/>
      <c r="LVM155" s="17"/>
      <c r="LVN155" s="17"/>
      <c r="LVO155" s="17"/>
      <c r="LVP155" s="17"/>
      <c r="LVQ155" s="17"/>
      <c r="LVR155" s="17"/>
      <c r="LVS155" s="17"/>
      <c r="LVT155" s="17"/>
      <c r="LVU155" s="17"/>
      <c r="LVV155" s="17"/>
      <c r="LVW155" s="17"/>
      <c r="LVX155" s="17"/>
      <c r="LVY155" s="17"/>
      <c r="LVZ155" s="17"/>
      <c r="LWA155" s="17"/>
      <c r="LWB155" s="17"/>
      <c r="LWC155" s="17"/>
      <c r="LWD155" s="17"/>
      <c r="LWE155" s="17"/>
      <c r="LWF155" s="17"/>
      <c r="LWG155" s="17"/>
      <c r="LWH155" s="17"/>
      <c r="LWI155" s="17"/>
      <c r="LWJ155" s="17"/>
      <c r="LWK155" s="17"/>
      <c r="LWL155" s="17"/>
      <c r="LWM155" s="17"/>
      <c r="LWN155" s="17"/>
      <c r="LWO155" s="17"/>
      <c r="LWP155" s="17"/>
      <c r="LWQ155" s="17"/>
      <c r="LWR155" s="17"/>
      <c r="LWS155" s="17"/>
      <c r="LWT155" s="17"/>
      <c r="LWU155" s="17"/>
      <c r="LWV155" s="17"/>
      <c r="LWW155" s="17"/>
      <c r="LWX155" s="17"/>
      <c r="LWY155" s="17"/>
      <c r="LWZ155" s="17"/>
      <c r="LXA155" s="17"/>
      <c r="LXB155" s="17"/>
      <c r="LXC155" s="17"/>
      <c r="LXD155" s="17"/>
      <c r="LXE155" s="17"/>
      <c r="LXF155" s="17"/>
      <c r="LXG155" s="17"/>
      <c r="LXH155" s="17"/>
      <c r="LXI155" s="17"/>
      <c r="LXJ155" s="17"/>
      <c r="LXK155" s="17"/>
      <c r="LXL155" s="17"/>
      <c r="LXM155" s="17"/>
      <c r="LXN155" s="17"/>
      <c r="LXO155" s="17"/>
      <c r="LXP155" s="17"/>
      <c r="LXQ155" s="17"/>
      <c r="LXR155" s="17"/>
      <c r="LXS155" s="17"/>
      <c r="LXT155" s="17"/>
      <c r="LXU155" s="17"/>
      <c r="LXV155" s="17"/>
      <c r="LXW155" s="17"/>
      <c r="LXX155" s="17"/>
      <c r="LXY155" s="17"/>
      <c r="LXZ155" s="17"/>
      <c r="LYA155" s="17"/>
      <c r="LYB155" s="17"/>
      <c r="LYC155" s="17"/>
      <c r="LYD155" s="17"/>
      <c r="LYE155" s="17"/>
      <c r="LYF155" s="17"/>
      <c r="LYG155" s="17"/>
      <c r="LYH155" s="17"/>
      <c r="LYI155" s="17"/>
      <c r="LYJ155" s="17"/>
      <c r="LYK155" s="17"/>
      <c r="LYL155" s="17"/>
      <c r="LYM155" s="17"/>
      <c r="LYN155" s="17"/>
      <c r="LYO155" s="17"/>
      <c r="LYP155" s="17"/>
      <c r="LYQ155" s="17"/>
      <c r="LYR155" s="17"/>
      <c r="LYS155" s="17"/>
      <c r="LYT155" s="17"/>
      <c r="LYU155" s="17"/>
      <c r="LYV155" s="17"/>
      <c r="LYW155" s="17"/>
      <c r="LYX155" s="17"/>
      <c r="LYY155" s="17"/>
      <c r="LYZ155" s="17"/>
      <c r="LZA155" s="17"/>
      <c r="LZB155" s="17"/>
      <c r="LZC155" s="17"/>
      <c r="LZD155" s="17"/>
      <c r="LZE155" s="17"/>
      <c r="LZF155" s="17"/>
      <c r="LZG155" s="17"/>
      <c r="LZH155" s="17"/>
      <c r="LZI155" s="17"/>
      <c r="LZJ155" s="17"/>
      <c r="LZK155" s="17"/>
      <c r="LZL155" s="17"/>
      <c r="LZM155" s="17"/>
      <c r="LZN155" s="17"/>
      <c r="LZO155" s="17"/>
      <c r="LZP155" s="17"/>
      <c r="LZQ155" s="17"/>
      <c r="LZR155" s="17"/>
      <c r="LZS155" s="17"/>
      <c r="LZT155" s="17"/>
      <c r="LZU155" s="17"/>
      <c r="LZV155" s="17"/>
      <c r="LZW155" s="17"/>
      <c r="LZX155" s="17"/>
      <c r="LZY155" s="17"/>
      <c r="LZZ155" s="17"/>
      <c r="MAA155" s="17"/>
      <c r="MAB155" s="17"/>
      <c r="MAC155" s="17"/>
      <c r="MAD155" s="17"/>
      <c r="MAE155" s="17"/>
      <c r="MAF155" s="17"/>
      <c r="MAG155" s="17"/>
      <c r="MAH155" s="17"/>
      <c r="MAI155" s="17"/>
      <c r="MAJ155" s="17"/>
      <c r="MAK155" s="17"/>
      <c r="MAL155" s="17"/>
      <c r="MAM155" s="17"/>
      <c r="MAN155" s="17"/>
      <c r="MAO155" s="17"/>
      <c r="MAP155" s="17"/>
      <c r="MAQ155" s="17"/>
      <c r="MAR155" s="17"/>
      <c r="MAS155" s="17"/>
      <c r="MAT155" s="17"/>
      <c r="MAU155" s="17"/>
      <c r="MAV155" s="17"/>
      <c r="MAW155" s="17"/>
      <c r="MAX155" s="17"/>
      <c r="MAY155" s="17"/>
      <c r="MAZ155" s="17"/>
      <c r="MBA155" s="17"/>
      <c r="MBB155" s="17"/>
      <c r="MBC155" s="17"/>
      <c r="MBD155" s="17"/>
      <c r="MBE155" s="17"/>
      <c r="MBF155" s="17"/>
      <c r="MBG155" s="17"/>
      <c r="MBH155" s="17"/>
      <c r="MBI155" s="17"/>
      <c r="MBJ155" s="17"/>
      <c r="MBK155" s="17"/>
      <c r="MBL155" s="17"/>
      <c r="MBM155" s="17"/>
      <c r="MBN155" s="17"/>
      <c r="MBO155" s="17"/>
      <c r="MBP155" s="17"/>
      <c r="MBQ155" s="17"/>
      <c r="MBR155" s="17"/>
      <c r="MBS155" s="17"/>
      <c r="MBT155" s="17"/>
      <c r="MBU155" s="17"/>
      <c r="MBV155" s="17"/>
      <c r="MBW155" s="17"/>
      <c r="MBX155" s="17"/>
      <c r="MBY155" s="17"/>
      <c r="MBZ155" s="17"/>
      <c r="MCA155" s="17"/>
      <c r="MCB155" s="17"/>
      <c r="MCC155" s="17"/>
      <c r="MCD155" s="17"/>
      <c r="MCE155" s="17"/>
      <c r="MCF155" s="17"/>
      <c r="MCG155" s="17"/>
      <c r="MCH155" s="17"/>
      <c r="MCI155" s="17"/>
      <c r="MCJ155" s="17"/>
      <c r="MCK155" s="17"/>
      <c r="MCL155" s="17"/>
      <c r="MCM155" s="17"/>
      <c r="MCN155" s="17"/>
      <c r="MCO155" s="17"/>
      <c r="MCP155" s="17"/>
      <c r="MCQ155" s="17"/>
      <c r="MCR155" s="17"/>
      <c r="MCS155" s="17"/>
      <c r="MCT155" s="17"/>
      <c r="MCU155" s="17"/>
      <c r="MCV155" s="17"/>
      <c r="MCW155" s="17"/>
      <c r="MCX155" s="17"/>
      <c r="MCY155" s="17"/>
      <c r="MCZ155" s="17"/>
      <c r="MDA155" s="17"/>
      <c r="MDB155" s="17"/>
      <c r="MDC155" s="17"/>
      <c r="MDD155" s="17"/>
      <c r="MDE155" s="17"/>
      <c r="MDF155" s="17"/>
      <c r="MDG155" s="17"/>
      <c r="MDH155" s="17"/>
      <c r="MDI155" s="17"/>
      <c r="MDJ155" s="17"/>
      <c r="MDK155" s="17"/>
      <c r="MDL155" s="17"/>
      <c r="MDM155" s="17"/>
      <c r="MDN155" s="17"/>
      <c r="MDO155" s="17"/>
      <c r="MDP155" s="17"/>
      <c r="MDQ155" s="17"/>
      <c r="MDR155" s="17"/>
      <c r="MDS155" s="17"/>
      <c r="MDT155" s="17"/>
      <c r="MDU155" s="17"/>
      <c r="MDV155" s="17"/>
      <c r="MDW155" s="17"/>
      <c r="MDX155" s="17"/>
      <c r="MDY155" s="17"/>
      <c r="MDZ155" s="17"/>
      <c r="MEA155" s="17"/>
      <c r="MEB155" s="17"/>
      <c r="MEC155" s="17"/>
      <c r="MED155" s="17"/>
      <c r="MEE155" s="17"/>
      <c r="MEF155" s="17"/>
      <c r="MEG155" s="17"/>
      <c r="MEH155" s="17"/>
      <c r="MEI155" s="17"/>
      <c r="MEJ155" s="17"/>
      <c r="MEK155" s="17"/>
      <c r="MEL155" s="17"/>
      <c r="MEM155" s="17"/>
      <c r="MEN155" s="17"/>
      <c r="MEO155" s="17"/>
      <c r="MEP155" s="17"/>
      <c r="MEQ155" s="17"/>
      <c r="MER155" s="17"/>
      <c r="MES155" s="17"/>
      <c r="MET155" s="17"/>
      <c r="MEU155" s="17"/>
      <c r="MEV155" s="17"/>
      <c r="MEW155" s="17"/>
      <c r="MEX155" s="17"/>
      <c r="MEY155" s="17"/>
      <c r="MEZ155" s="17"/>
      <c r="MFA155" s="17"/>
      <c r="MFB155" s="17"/>
      <c r="MFC155" s="17"/>
      <c r="MFD155" s="17"/>
      <c r="MFE155" s="17"/>
      <c r="MFF155" s="17"/>
      <c r="MFG155" s="17"/>
      <c r="MFH155" s="17"/>
      <c r="MFI155" s="17"/>
      <c r="MFJ155" s="17"/>
      <c r="MFK155" s="17"/>
      <c r="MFL155" s="17"/>
      <c r="MFM155" s="17"/>
      <c r="MFN155" s="17"/>
      <c r="MFO155" s="17"/>
      <c r="MFP155" s="17"/>
      <c r="MFQ155" s="17"/>
      <c r="MFR155" s="17"/>
      <c r="MFS155" s="17"/>
      <c r="MFT155" s="17"/>
      <c r="MFU155" s="17"/>
      <c r="MFV155" s="17"/>
      <c r="MFW155" s="17"/>
      <c r="MFX155" s="17"/>
      <c r="MFY155" s="17"/>
      <c r="MFZ155" s="17"/>
      <c r="MGA155" s="17"/>
      <c r="MGB155" s="17"/>
      <c r="MGC155" s="17"/>
      <c r="MGD155" s="17"/>
      <c r="MGE155" s="17"/>
      <c r="MGF155" s="17"/>
      <c r="MGG155" s="17"/>
      <c r="MGH155" s="17"/>
      <c r="MGI155" s="17"/>
      <c r="MGJ155" s="17"/>
      <c r="MGK155" s="17"/>
      <c r="MGL155" s="17"/>
      <c r="MGM155" s="17"/>
      <c r="MGN155" s="17"/>
      <c r="MGO155" s="17"/>
      <c r="MGP155" s="17"/>
      <c r="MGQ155" s="17"/>
      <c r="MGR155" s="17"/>
      <c r="MGS155" s="17"/>
      <c r="MGT155" s="17"/>
      <c r="MGU155" s="17"/>
      <c r="MGV155" s="17"/>
      <c r="MGW155" s="17"/>
      <c r="MGX155" s="17"/>
      <c r="MGY155" s="17"/>
      <c r="MGZ155" s="17"/>
      <c r="MHA155" s="17"/>
      <c r="MHB155" s="17"/>
      <c r="MHC155" s="17"/>
      <c r="MHD155" s="17"/>
      <c r="MHE155" s="17"/>
      <c r="MHF155" s="17"/>
      <c r="MHG155" s="17"/>
      <c r="MHH155" s="17"/>
      <c r="MHI155" s="17"/>
      <c r="MHJ155" s="17"/>
      <c r="MHK155" s="17"/>
      <c r="MHL155" s="17"/>
      <c r="MHM155" s="17"/>
      <c r="MHN155" s="17"/>
      <c r="MHO155" s="17"/>
      <c r="MHP155" s="17"/>
      <c r="MHQ155" s="17"/>
      <c r="MHR155" s="17"/>
      <c r="MHS155" s="17"/>
      <c r="MHT155" s="17"/>
      <c r="MHU155" s="17"/>
      <c r="MHV155" s="17"/>
      <c r="MHW155" s="17"/>
      <c r="MHX155" s="17"/>
      <c r="MHY155" s="17"/>
      <c r="MHZ155" s="17"/>
      <c r="MIA155" s="17"/>
      <c r="MIB155" s="17"/>
      <c r="MIC155" s="17"/>
      <c r="MID155" s="17"/>
      <c r="MIE155" s="17"/>
      <c r="MIF155" s="17"/>
      <c r="MIG155" s="17"/>
      <c r="MIH155" s="17"/>
      <c r="MII155" s="17"/>
      <c r="MIJ155" s="17"/>
      <c r="MIK155" s="17"/>
      <c r="MIL155" s="17"/>
      <c r="MIM155" s="17"/>
      <c r="MIN155" s="17"/>
      <c r="MIO155" s="17"/>
      <c r="MIP155" s="17"/>
      <c r="MIQ155" s="17"/>
      <c r="MIR155" s="17"/>
      <c r="MIS155" s="17"/>
      <c r="MIT155" s="17"/>
      <c r="MIU155" s="17"/>
      <c r="MIV155" s="17"/>
      <c r="MIW155" s="17"/>
      <c r="MIX155" s="17"/>
      <c r="MIY155" s="17"/>
      <c r="MIZ155" s="17"/>
      <c r="MJA155" s="17"/>
      <c r="MJB155" s="17"/>
      <c r="MJC155" s="17"/>
      <c r="MJD155" s="17"/>
      <c r="MJE155" s="17"/>
      <c r="MJF155" s="17"/>
      <c r="MJG155" s="17"/>
      <c r="MJH155" s="17"/>
      <c r="MJI155" s="17"/>
      <c r="MJJ155" s="17"/>
      <c r="MJK155" s="17"/>
      <c r="MJL155" s="17"/>
      <c r="MJM155" s="17"/>
      <c r="MJN155" s="17"/>
      <c r="MJO155" s="17"/>
      <c r="MJP155" s="17"/>
      <c r="MJQ155" s="17"/>
      <c r="MJR155" s="17"/>
      <c r="MJS155" s="17"/>
      <c r="MJT155" s="17"/>
      <c r="MJU155" s="17"/>
      <c r="MJV155" s="17"/>
      <c r="MJW155" s="17"/>
      <c r="MJX155" s="17"/>
      <c r="MJY155" s="17"/>
      <c r="MJZ155" s="17"/>
      <c r="MKA155" s="17"/>
      <c r="MKB155" s="17"/>
      <c r="MKC155" s="17"/>
      <c r="MKD155" s="17"/>
      <c r="MKE155" s="17"/>
      <c r="MKF155" s="17"/>
      <c r="MKG155" s="17"/>
      <c r="MKH155" s="17"/>
      <c r="MKI155" s="17"/>
      <c r="MKJ155" s="17"/>
      <c r="MKK155" s="17"/>
      <c r="MKL155" s="17"/>
      <c r="MKM155" s="17"/>
      <c r="MKN155" s="17"/>
      <c r="MKO155" s="17"/>
      <c r="MKP155" s="17"/>
      <c r="MKQ155" s="17"/>
      <c r="MKR155" s="17"/>
      <c r="MKS155" s="17"/>
      <c r="MKT155" s="17"/>
      <c r="MKU155" s="17"/>
      <c r="MKV155" s="17"/>
      <c r="MKW155" s="17"/>
      <c r="MKX155" s="17"/>
      <c r="MKY155" s="17"/>
      <c r="MKZ155" s="17"/>
      <c r="MLA155" s="17"/>
      <c r="MLB155" s="17"/>
      <c r="MLC155" s="17"/>
      <c r="MLD155" s="17"/>
      <c r="MLE155" s="17"/>
      <c r="MLF155" s="17"/>
      <c r="MLG155" s="17"/>
      <c r="MLH155" s="17"/>
      <c r="MLI155" s="17"/>
      <c r="MLJ155" s="17"/>
      <c r="MLK155" s="17"/>
      <c r="MLL155" s="17"/>
      <c r="MLM155" s="17"/>
      <c r="MLN155" s="17"/>
      <c r="MLO155" s="17"/>
      <c r="MLP155" s="17"/>
      <c r="MLQ155" s="17"/>
      <c r="MLR155" s="17"/>
      <c r="MLS155" s="17"/>
      <c r="MLT155" s="17"/>
      <c r="MLU155" s="17"/>
      <c r="MLV155" s="17"/>
      <c r="MLW155" s="17"/>
      <c r="MLX155" s="17"/>
      <c r="MLY155" s="17"/>
      <c r="MLZ155" s="17"/>
      <c r="MMA155" s="17"/>
      <c r="MMB155" s="17"/>
      <c r="MMC155" s="17"/>
      <c r="MMD155" s="17"/>
      <c r="MME155" s="17"/>
      <c r="MMF155" s="17"/>
      <c r="MMG155" s="17"/>
      <c r="MMH155" s="17"/>
      <c r="MMI155" s="17"/>
      <c r="MMJ155" s="17"/>
      <c r="MMK155" s="17"/>
      <c r="MML155" s="17"/>
      <c r="MMM155" s="17"/>
      <c r="MMN155" s="17"/>
      <c r="MMO155" s="17"/>
      <c r="MMP155" s="17"/>
      <c r="MMQ155" s="17"/>
      <c r="MMR155" s="17"/>
      <c r="MMS155" s="17"/>
      <c r="MMT155" s="17"/>
      <c r="MMU155" s="17"/>
      <c r="MMV155" s="17"/>
      <c r="MMW155" s="17"/>
      <c r="MMX155" s="17"/>
      <c r="MMY155" s="17"/>
      <c r="MMZ155" s="17"/>
      <c r="MNA155" s="17"/>
      <c r="MNB155" s="17"/>
      <c r="MNC155" s="17"/>
      <c r="MND155" s="17"/>
      <c r="MNE155" s="17"/>
      <c r="MNF155" s="17"/>
      <c r="MNG155" s="17"/>
      <c r="MNH155" s="17"/>
      <c r="MNI155" s="17"/>
      <c r="MNJ155" s="17"/>
      <c r="MNK155" s="17"/>
      <c r="MNL155" s="17"/>
      <c r="MNM155" s="17"/>
      <c r="MNN155" s="17"/>
      <c r="MNO155" s="17"/>
      <c r="MNP155" s="17"/>
      <c r="MNQ155" s="17"/>
      <c r="MNR155" s="17"/>
      <c r="MNS155" s="17"/>
      <c r="MNT155" s="17"/>
      <c r="MNU155" s="17"/>
      <c r="MNV155" s="17"/>
      <c r="MNW155" s="17"/>
      <c r="MNX155" s="17"/>
      <c r="MNY155" s="17"/>
      <c r="MNZ155" s="17"/>
      <c r="MOA155" s="17"/>
      <c r="MOB155" s="17"/>
      <c r="MOC155" s="17"/>
      <c r="MOD155" s="17"/>
      <c r="MOE155" s="17"/>
      <c r="MOF155" s="17"/>
      <c r="MOG155" s="17"/>
      <c r="MOH155" s="17"/>
      <c r="MOI155" s="17"/>
      <c r="MOJ155" s="17"/>
      <c r="MOK155" s="17"/>
      <c r="MOL155" s="17"/>
      <c r="MOM155" s="17"/>
      <c r="MON155" s="17"/>
      <c r="MOO155" s="17"/>
      <c r="MOP155" s="17"/>
      <c r="MOQ155" s="17"/>
      <c r="MOR155" s="17"/>
      <c r="MOS155" s="17"/>
      <c r="MOT155" s="17"/>
      <c r="MOU155" s="17"/>
      <c r="MOV155" s="17"/>
      <c r="MOW155" s="17"/>
      <c r="MOX155" s="17"/>
      <c r="MOY155" s="17"/>
      <c r="MOZ155" s="17"/>
      <c r="MPA155" s="17"/>
      <c r="MPB155" s="17"/>
      <c r="MPC155" s="17"/>
      <c r="MPD155" s="17"/>
      <c r="MPE155" s="17"/>
      <c r="MPF155" s="17"/>
      <c r="MPG155" s="17"/>
      <c r="MPH155" s="17"/>
      <c r="MPI155" s="17"/>
      <c r="MPJ155" s="17"/>
      <c r="MPK155" s="17"/>
      <c r="MPL155" s="17"/>
      <c r="MPM155" s="17"/>
      <c r="MPN155" s="17"/>
      <c r="MPO155" s="17"/>
      <c r="MPP155" s="17"/>
      <c r="MPQ155" s="17"/>
      <c r="MPR155" s="17"/>
      <c r="MPS155" s="17"/>
      <c r="MPT155" s="17"/>
      <c r="MPU155" s="17"/>
      <c r="MPV155" s="17"/>
      <c r="MPW155" s="17"/>
      <c r="MPX155" s="17"/>
      <c r="MPY155" s="17"/>
      <c r="MPZ155" s="17"/>
      <c r="MQA155" s="17"/>
      <c r="MQB155" s="17"/>
      <c r="MQC155" s="17"/>
      <c r="MQD155" s="17"/>
      <c r="MQE155" s="17"/>
      <c r="MQF155" s="17"/>
      <c r="MQG155" s="17"/>
      <c r="MQH155" s="17"/>
      <c r="MQI155" s="17"/>
      <c r="MQJ155" s="17"/>
      <c r="MQK155" s="17"/>
      <c r="MQL155" s="17"/>
      <c r="MQM155" s="17"/>
      <c r="MQN155" s="17"/>
      <c r="MQO155" s="17"/>
      <c r="MQP155" s="17"/>
      <c r="MQQ155" s="17"/>
      <c r="MQR155" s="17"/>
      <c r="MQS155" s="17"/>
      <c r="MQT155" s="17"/>
      <c r="MQU155" s="17"/>
      <c r="MQV155" s="17"/>
      <c r="MQW155" s="17"/>
      <c r="MQX155" s="17"/>
      <c r="MQY155" s="17"/>
      <c r="MQZ155" s="17"/>
      <c r="MRA155" s="17"/>
      <c r="MRB155" s="17"/>
      <c r="MRC155" s="17"/>
      <c r="MRD155" s="17"/>
      <c r="MRE155" s="17"/>
      <c r="MRF155" s="17"/>
      <c r="MRG155" s="17"/>
      <c r="MRH155" s="17"/>
      <c r="MRI155" s="17"/>
      <c r="MRJ155" s="17"/>
      <c r="MRK155" s="17"/>
      <c r="MRL155" s="17"/>
      <c r="MRM155" s="17"/>
      <c r="MRN155" s="17"/>
      <c r="MRO155" s="17"/>
      <c r="MRP155" s="17"/>
      <c r="MRQ155" s="17"/>
      <c r="MRR155" s="17"/>
      <c r="MRS155" s="17"/>
      <c r="MRT155" s="17"/>
      <c r="MRU155" s="17"/>
      <c r="MRV155" s="17"/>
      <c r="MRW155" s="17"/>
      <c r="MRX155" s="17"/>
      <c r="MRY155" s="17"/>
      <c r="MRZ155" s="17"/>
      <c r="MSA155" s="17"/>
      <c r="MSB155" s="17"/>
      <c r="MSC155" s="17"/>
      <c r="MSD155" s="17"/>
      <c r="MSE155" s="17"/>
      <c r="MSF155" s="17"/>
      <c r="MSG155" s="17"/>
      <c r="MSH155" s="17"/>
      <c r="MSI155" s="17"/>
      <c r="MSJ155" s="17"/>
      <c r="MSK155" s="17"/>
      <c r="MSL155" s="17"/>
      <c r="MSM155" s="17"/>
      <c r="MSN155" s="17"/>
      <c r="MSO155" s="17"/>
      <c r="MSP155" s="17"/>
      <c r="MSQ155" s="17"/>
      <c r="MSR155" s="17"/>
      <c r="MSS155" s="17"/>
      <c r="MST155" s="17"/>
      <c r="MSU155" s="17"/>
      <c r="MSV155" s="17"/>
      <c r="MSW155" s="17"/>
      <c r="MSX155" s="17"/>
      <c r="MSY155" s="17"/>
      <c r="MSZ155" s="17"/>
      <c r="MTA155" s="17"/>
      <c r="MTB155" s="17"/>
      <c r="MTC155" s="17"/>
      <c r="MTD155" s="17"/>
      <c r="MTE155" s="17"/>
      <c r="MTF155" s="17"/>
      <c r="MTG155" s="17"/>
      <c r="MTH155" s="17"/>
      <c r="MTI155" s="17"/>
      <c r="MTJ155" s="17"/>
      <c r="MTK155" s="17"/>
      <c r="MTL155" s="17"/>
      <c r="MTM155" s="17"/>
      <c r="MTN155" s="17"/>
      <c r="MTO155" s="17"/>
      <c r="MTP155" s="17"/>
      <c r="MTQ155" s="17"/>
      <c r="MTR155" s="17"/>
      <c r="MTS155" s="17"/>
      <c r="MTT155" s="17"/>
      <c r="MTU155" s="17"/>
      <c r="MTV155" s="17"/>
      <c r="MTW155" s="17"/>
      <c r="MTX155" s="17"/>
      <c r="MTY155" s="17"/>
      <c r="MTZ155" s="17"/>
      <c r="MUA155" s="17"/>
      <c r="MUB155" s="17"/>
      <c r="MUC155" s="17"/>
      <c r="MUD155" s="17"/>
      <c r="MUE155" s="17"/>
      <c r="MUF155" s="17"/>
      <c r="MUG155" s="17"/>
      <c r="MUH155" s="17"/>
      <c r="MUI155" s="17"/>
      <c r="MUJ155" s="17"/>
      <c r="MUK155" s="17"/>
      <c r="MUL155" s="17"/>
      <c r="MUM155" s="17"/>
      <c r="MUN155" s="17"/>
      <c r="MUO155" s="17"/>
      <c r="MUP155" s="17"/>
      <c r="MUQ155" s="17"/>
      <c r="MUR155" s="17"/>
      <c r="MUS155" s="17"/>
      <c r="MUT155" s="17"/>
      <c r="MUU155" s="17"/>
      <c r="MUV155" s="17"/>
      <c r="MUW155" s="17"/>
      <c r="MUX155" s="17"/>
      <c r="MUY155" s="17"/>
      <c r="MUZ155" s="17"/>
      <c r="MVA155" s="17"/>
      <c r="MVB155" s="17"/>
      <c r="MVC155" s="17"/>
      <c r="MVD155" s="17"/>
      <c r="MVE155" s="17"/>
      <c r="MVF155" s="17"/>
      <c r="MVG155" s="17"/>
      <c r="MVH155" s="17"/>
      <c r="MVI155" s="17"/>
      <c r="MVJ155" s="17"/>
      <c r="MVK155" s="17"/>
      <c r="MVL155" s="17"/>
      <c r="MVM155" s="17"/>
      <c r="MVN155" s="17"/>
      <c r="MVO155" s="17"/>
      <c r="MVP155" s="17"/>
      <c r="MVQ155" s="17"/>
      <c r="MVR155" s="17"/>
      <c r="MVS155" s="17"/>
      <c r="MVT155" s="17"/>
      <c r="MVU155" s="17"/>
      <c r="MVV155" s="17"/>
      <c r="MVW155" s="17"/>
      <c r="MVX155" s="17"/>
      <c r="MVY155" s="17"/>
      <c r="MVZ155" s="17"/>
      <c r="MWA155" s="17"/>
      <c r="MWB155" s="17"/>
      <c r="MWC155" s="17"/>
      <c r="MWD155" s="17"/>
      <c r="MWE155" s="17"/>
      <c r="MWF155" s="17"/>
      <c r="MWG155" s="17"/>
      <c r="MWH155" s="17"/>
      <c r="MWI155" s="17"/>
      <c r="MWJ155" s="17"/>
      <c r="MWK155" s="17"/>
      <c r="MWL155" s="17"/>
      <c r="MWM155" s="17"/>
      <c r="MWN155" s="17"/>
      <c r="MWO155" s="17"/>
      <c r="MWP155" s="17"/>
      <c r="MWQ155" s="17"/>
      <c r="MWR155" s="17"/>
      <c r="MWS155" s="17"/>
      <c r="MWT155" s="17"/>
      <c r="MWU155" s="17"/>
      <c r="MWV155" s="17"/>
      <c r="MWW155" s="17"/>
      <c r="MWX155" s="17"/>
      <c r="MWY155" s="17"/>
      <c r="MWZ155" s="17"/>
      <c r="MXA155" s="17"/>
      <c r="MXB155" s="17"/>
      <c r="MXC155" s="17"/>
      <c r="MXD155" s="17"/>
      <c r="MXE155" s="17"/>
      <c r="MXF155" s="17"/>
      <c r="MXG155" s="17"/>
      <c r="MXH155" s="17"/>
      <c r="MXI155" s="17"/>
      <c r="MXJ155" s="17"/>
      <c r="MXK155" s="17"/>
      <c r="MXL155" s="17"/>
      <c r="MXM155" s="17"/>
      <c r="MXN155" s="17"/>
      <c r="MXO155" s="17"/>
      <c r="MXP155" s="17"/>
      <c r="MXQ155" s="17"/>
      <c r="MXR155" s="17"/>
      <c r="MXS155" s="17"/>
      <c r="MXT155" s="17"/>
      <c r="MXU155" s="17"/>
      <c r="MXV155" s="17"/>
      <c r="MXW155" s="17"/>
      <c r="MXX155" s="17"/>
      <c r="MXY155" s="17"/>
      <c r="MXZ155" s="17"/>
      <c r="MYA155" s="17"/>
      <c r="MYB155" s="17"/>
      <c r="MYC155" s="17"/>
      <c r="MYD155" s="17"/>
      <c r="MYE155" s="17"/>
      <c r="MYF155" s="17"/>
      <c r="MYG155" s="17"/>
      <c r="MYH155" s="17"/>
      <c r="MYI155" s="17"/>
      <c r="MYJ155" s="17"/>
      <c r="MYK155" s="17"/>
      <c r="MYL155" s="17"/>
      <c r="MYM155" s="17"/>
      <c r="MYN155" s="17"/>
      <c r="MYO155" s="17"/>
      <c r="MYP155" s="17"/>
      <c r="MYQ155" s="17"/>
      <c r="MYR155" s="17"/>
      <c r="MYS155" s="17"/>
      <c r="MYT155" s="17"/>
      <c r="MYU155" s="17"/>
      <c r="MYV155" s="17"/>
      <c r="MYW155" s="17"/>
      <c r="MYX155" s="17"/>
      <c r="MYY155" s="17"/>
      <c r="MYZ155" s="17"/>
      <c r="MZA155" s="17"/>
      <c r="MZB155" s="17"/>
      <c r="MZC155" s="17"/>
      <c r="MZD155" s="17"/>
      <c r="MZE155" s="17"/>
      <c r="MZF155" s="17"/>
      <c r="MZG155" s="17"/>
      <c r="MZH155" s="17"/>
      <c r="MZI155" s="17"/>
      <c r="MZJ155" s="17"/>
      <c r="MZK155" s="17"/>
      <c r="MZL155" s="17"/>
      <c r="MZM155" s="17"/>
      <c r="MZN155" s="17"/>
      <c r="MZO155" s="17"/>
      <c r="MZP155" s="17"/>
      <c r="MZQ155" s="17"/>
      <c r="MZR155" s="17"/>
      <c r="MZS155" s="17"/>
      <c r="MZT155" s="17"/>
      <c r="MZU155" s="17"/>
      <c r="MZV155" s="17"/>
      <c r="MZW155" s="17"/>
      <c r="MZX155" s="17"/>
      <c r="MZY155" s="17"/>
      <c r="MZZ155" s="17"/>
      <c r="NAA155" s="17"/>
      <c r="NAB155" s="17"/>
      <c r="NAC155" s="17"/>
      <c r="NAD155" s="17"/>
      <c r="NAE155" s="17"/>
      <c r="NAF155" s="17"/>
      <c r="NAG155" s="17"/>
      <c r="NAH155" s="17"/>
      <c r="NAI155" s="17"/>
      <c r="NAJ155" s="17"/>
      <c r="NAK155" s="17"/>
      <c r="NAL155" s="17"/>
      <c r="NAM155" s="17"/>
      <c r="NAN155" s="17"/>
      <c r="NAO155" s="17"/>
      <c r="NAP155" s="17"/>
      <c r="NAQ155" s="17"/>
      <c r="NAR155" s="17"/>
      <c r="NAS155" s="17"/>
      <c r="NAT155" s="17"/>
      <c r="NAU155" s="17"/>
      <c r="NAV155" s="17"/>
      <c r="NAW155" s="17"/>
      <c r="NAX155" s="17"/>
      <c r="NAY155" s="17"/>
      <c r="NAZ155" s="17"/>
      <c r="NBA155" s="17"/>
      <c r="NBB155" s="17"/>
      <c r="NBC155" s="17"/>
      <c r="NBD155" s="17"/>
      <c r="NBE155" s="17"/>
      <c r="NBF155" s="17"/>
      <c r="NBG155" s="17"/>
      <c r="NBH155" s="17"/>
      <c r="NBI155" s="17"/>
      <c r="NBJ155" s="17"/>
      <c r="NBK155" s="17"/>
      <c r="NBL155" s="17"/>
      <c r="NBM155" s="17"/>
      <c r="NBN155" s="17"/>
      <c r="NBO155" s="17"/>
      <c r="NBP155" s="17"/>
      <c r="NBQ155" s="17"/>
      <c r="NBR155" s="17"/>
      <c r="NBS155" s="17"/>
      <c r="NBT155" s="17"/>
      <c r="NBU155" s="17"/>
      <c r="NBV155" s="17"/>
      <c r="NBW155" s="17"/>
      <c r="NBX155" s="17"/>
      <c r="NBY155" s="17"/>
      <c r="NBZ155" s="17"/>
      <c r="NCA155" s="17"/>
      <c r="NCB155" s="17"/>
      <c r="NCC155" s="17"/>
      <c r="NCD155" s="17"/>
      <c r="NCE155" s="17"/>
      <c r="NCF155" s="17"/>
      <c r="NCG155" s="17"/>
      <c r="NCH155" s="17"/>
      <c r="NCI155" s="17"/>
      <c r="NCJ155" s="17"/>
      <c r="NCK155" s="17"/>
      <c r="NCL155" s="17"/>
      <c r="NCM155" s="17"/>
      <c r="NCN155" s="17"/>
      <c r="NCO155" s="17"/>
      <c r="NCP155" s="17"/>
      <c r="NCQ155" s="17"/>
      <c r="NCR155" s="17"/>
      <c r="NCS155" s="17"/>
      <c r="NCT155" s="17"/>
      <c r="NCU155" s="17"/>
      <c r="NCV155" s="17"/>
      <c r="NCW155" s="17"/>
      <c r="NCX155" s="17"/>
      <c r="NCY155" s="17"/>
      <c r="NCZ155" s="17"/>
      <c r="NDA155" s="17"/>
      <c r="NDB155" s="17"/>
      <c r="NDC155" s="17"/>
      <c r="NDD155" s="17"/>
      <c r="NDE155" s="17"/>
      <c r="NDF155" s="17"/>
      <c r="NDG155" s="17"/>
      <c r="NDH155" s="17"/>
      <c r="NDI155" s="17"/>
      <c r="NDJ155" s="17"/>
      <c r="NDK155" s="17"/>
      <c r="NDL155" s="17"/>
      <c r="NDM155" s="17"/>
      <c r="NDN155" s="17"/>
      <c r="NDO155" s="17"/>
      <c r="NDP155" s="17"/>
      <c r="NDQ155" s="17"/>
      <c r="NDR155" s="17"/>
      <c r="NDS155" s="17"/>
      <c r="NDT155" s="17"/>
      <c r="NDU155" s="17"/>
      <c r="NDV155" s="17"/>
      <c r="NDW155" s="17"/>
      <c r="NDX155" s="17"/>
      <c r="NDY155" s="17"/>
      <c r="NDZ155" s="17"/>
      <c r="NEA155" s="17"/>
      <c r="NEB155" s="17"/>
      <c r="NEC155" s="17"/>
      <c r="NED155" s="17"/>
      <c r="NEE155" s="17"/>
      <c r="NEF155" s="17"/>
      <c r="NEG155" s="17"/>
      <c r="NEH155" s="17"/>
      <c r="NEI155" s="17"/>
      <c r="NEJ155" s="17"/>
      <c r="NEK155" s="17"/>
      <c r="NEL155" s="17"/>
      <c r="NEM155" s="17"/>
      <c r="NEN155" s="17"/>
      <c r="NEO155" s="17"/>
      <c r="NEP155" s="17"/>
      <c r="NEQ155" s="17"/>
      <c r="NER155" s="17"/>
      <c r="NES155" s="17"/>
      <c r="NET155" s="17"/>
      <c r="NEU155" s="17"/>
      <c r="NEV155" s="17"/>
      <c r="NEW155" s="17"/>
      <c r="NEX155" s="17"/>
      <c r="NEY155" s="17"/>
      <c r="NEZ155" s="17"/>
      <c r="NFA155" s="17"/>
      <c r="NFB155" s="17"/>
      <c r="NFC155" s="17"/>
      <c r="NFD155" s="17"/>
      <c r="NFE155" s="17"/>
      <c r="NFF155" s="17"/>
      <c r="NFG155" s="17"/>
      <c r="NFH155" s="17"/>
      <c r="NFI155" s="17"/>
      <c r="NFJ155" s="17"/>
      <c r="NFK155" s="17"/>
      <c r="NFL155" s="17"/>
      <c r="NFM155" s="17"/>
      <c r="NFN155" s="17"/>
      <c r="NFO155" s="17"/>
      <c r="NFP155" s="17"/>
      <c r="NFQ155" s="17"/>
      <c r="NFR155" s="17"/>
      <c r="NFS155" s="17"/>
      <c r="NFT155" s="17"/>
      <c r="NFU155" s="17"/>
      <c r="NFV155" s="17"/>
      <c r="NFW155" s="17"/>
      <c r="NFX155" s="17"/>
      <c r="NFY155" s="17"/>
      <c r="NFZ155" s="17"/>
      <c r="NGA155" s="17"/>
      <c r="NGB155" s="17"/>
      <c r="NGC155" s="17"/>
      <c r="NGD155" s="17"/>
      <c r="NGE155" s="17"/>
      <c r="NGF155" s="17"/>
      <c r="NGG155" s="17"/>
      <c r="NGH155" s="17"/>
      <c r="NGI155" s="17"/>
      <c r="NGJ155" s="17"/>
      <c r="NGK155" s="17"/>
      <c r="NGL155" s="17"/>
      <c r="NGM155" s="17"/>
      <c r="NGN155" s="17"/>
      <c r="NGO155" s="17"/>
      <c r="NGP155" s="17"/>
      <c r="NGQ155" s="17"/>
      <c r="NGR155" s="17"/>
      <c r="NGS155" s="17"/>
      <c r="NGT155" s="17"/>
      <c r="NGU155" s="17"/>
      <c r="NGV155" s="17"/>
      <c r="NGW155" s="17"/>
      <c r="NGX155" s="17"/>
      <c r="NGY155" s="17"/>
      <c r="NGZ155" s="17"/>
      <c r="NHA155" s="17"/>
      <c r="NHB155" s="17"/>
      <c r="NHC155" s="17"/>
      <c r="NHD155" s="17"/>
      <c r="NHE155" s="17"/>
      <c r="NHF155" s="17"/>
      <c r="NHG155" s="17"/>
      <c r="NHH155" s="17"/>
      <c r="NHI155" s="17"/>
      <c r="NHJ155" s="17"/>
      <c r="NHK155" s="17"/>
      <c r="NHL155" s="17"/>
      <c r="NHM155" s="17"/>
      <c r="NHN155" s="17"/>
      <c r="NHO155" s="17"/>
      <c r="NHP155" s="17"/>
      <c r="NHQ155" s="17"/>
      <c r="NHR155" s="17"/>
      <c r="NHS155" s="17"/>
      <c r="NHT155" s="17"/>
      <c r="NHU155" s="17"/>
      <c r="NHV155" s="17"/>
      <c r="NHW155" s="17"/>
      <c r="NHX155" s="17"/>
      <c r="NHY155" s="17"/>
      <c r="NHZ155" s="17"/>
      <c r="NIA155" s="17"/>
      <c r="NIB155" s="17"/>
      <c r="NIC155" s="17"/>
      <c r="NID155" s="17"/>
      <c r="NIE155" s="17"/>
      <c r="NIF155" s="17"/>
      <c r="NIG155" s="17"/>
      <c r="NIH155" s="17"/>
      <c r="NII155" s="17"/>
      <c r="NIJ155" s="17"/>
      <c r="NIK155" s="17"/>
      <c r="NIL155" s="17"/>
      <c r="NIM155" s="17"/>
      <c r="NIN155" s="17"/>
      <c r="NIO155" s="17"/>
      <c r="NIP155" s="17"/>
      <c r="NIQ155" s="17"/>
      <c r="NIR155" s="17"/>
      <c r="NIS155" s="17"/>
      <c r="NIT155" s="17"/>
      <c r="NIU155" s="17"/>
      <c r="NIV155" s="17"/>
      <c r="NIW155" s="17"/>
      <c r="NIX155" s="17"/>
      <c r="NIY155" s="17"/>
      <c r="NIZ155" s="17"/>
      <c r="NJA155" s="17"/>
      <c r="NJB155" s="17"/>
      <c r="NJC155" s="17"/>
      <c r="NJD155" s="17"/>
      <c r="NJE155" s="17"/>
      <c r="NJF155" s="17"/>
      <c r="NJG155" s="17"/>
      <c r="NJH155" s="17"/>
      <c r="NJI155" s="17"/>
      <c r="NJJ155" s="17"/>
      <c r="NJK155" s="17"/>
      <c r="NJL155" s="17"/>
      <c r="NJM155" s="17"/>
      <c r="NJN155" s="17"/>
      <c r="NJO155" s="17"/>
      <c r="NJP155" s="17"/>
      <c r="NJQ155" s="17"/>
      <c r="NJR155" s="17"/>
      <c r="NJS155" s="17"/>
      <c r="NJT155" s="17"/>
      <c r="NJU155" s="17"/>
      <c r="NJV155" s="17"/>
      <c r="NJW155" s="17"/>
      <c r="NJX155" s="17"/>
      <c r="NJY155" s="17"/>
      <c r="NJZ155" s="17"/>
      <c r="NKA155" s="17"/>
      <c r="NKB155" s="17"/>
      <c r="NKC155" s="17"/>
      <c r="NKD155" s="17"/>
      <c r="NKE155" s="17"/>
      <c r="NKF155" s="17"/>
      <c r="NKG155" s="17"/>
      <c r="NKH155" s="17"/>
      <c r="NKI155" s="17"/>
      <c r="NKJ155" s="17"/>
      <c r="NKK155" s="17"/>
      <c r="NKL155" s="17"/>
      <c r="NKM155" s="17"/>
      <c r="NKN155" s="17"/>
      <c r="NKO155" s="17"/>
      <c r="NKP155" s="17"/>
      <c r="NKQ155" s="17"/>
      <c r="NKR155" s="17"/>
      <c r="NKS155" s="17"/>
      <c r="NKT155" s="17"/>
      <c r="NKU155" s="17"/>
      <c r="NKV155" s="17"/>
      <c r="NKW155" s="17"/>
      <c r="NKX155" s="17"/>
      <c r="NKY155" s="17"/>
      <c r="NKZ155" s="17"/>
      <c r="NLA155" s="17"/>
      <c r="NLB155" s="17"/>
      <c r="NLC155" s="17"/>
      <c r="NLD155" s="17"/>
      <c r="NLE155" s="17"/>
      <c r="NLF155" s="17"/>
      <c r="NLG155" s="17"/>
      <c r="NLH155" s="17"/>
      <c r="NLI155" s="17"/>
      <c r="NLJ155" s="17"/>
      <c r="NLK155" s="17"/>
      <c r="NLL155" s="17"/>
      <c r="NLM155" s="17"/>
      <c r="NLN155" s="17"/>
      <c r="NLO155" s="17"/>
      <c r="NLP155" s="17"/>
      <c r="NLQ155" s="17"/>
      <c r="NLR155" s="17"/>
      <c r="NLS155" s="17"/>
      <c r="NLT155" s="17"/>
      <c r="NLU155" s="17"/>
      <c r="NLV155" s="17"/>
      <c r="NLW155" s="17"/>
      <c r="NLX155" s="17"/>
      <c r="NLY155" s="17"/>
      <c r="NLZ155" s="17"/>
      <c r="NMA155" s="17"/>
      <c r="NMB155" s="17"/>
      <c r="NMC155" s="17"/>
      <c r="NMD155" s="17"/>
      <c r="NME155" s="17"/>
      <c r="NMF155" s="17"/>
      <c r="NMG155" s="17"/>
      <c r="NMH155" s="17"/>
      <c r="NMI155" s="17"/>
      <c r="NMJ155" s="17"/>
      <c r="NMK155" s="17"/>
      <c r="NML155" s="17"/>
      <c r="NMM155" s="17"/>
      <c r="NMN155" s="17"/>
      <c r="NMO155" s="17"/>
      <c r="NMP155" s="17"/>
      <c r="NMQ155" s="17"/>
      <c r="NMR155" s="17"/>
      <c r="NMS155" s="17"/>
      <c r="NMT155" s="17"/>
      <c r="NMU155" s="17"/>
      <c r="NMV155" s="17"/>
      <c r="NMW155" s="17"/>
      <c r="NMX155" s="17"/>
      <c r="NMY155" s="17"/>
      <c r="NMZ155" s="17"/>
      <c r="NNA155" s="17"/>
      <c r="NNB155" s="17"/>
      <c r="NNC155" s="17"/>
      <c r="NND155" s="17"/>
      <c r="NNE155" s="17"/>
      <c r="NNF155" s="17"/>
      <c r="NNG155" s="17"/>
      <c r="NNH155" s="17"/>
      <c r="NNI155" s="17"/>
      <c r="NNJ155" s="17"/>
      <c r="NNK155" s="17"/>
      <c r="NNL155" s="17"/>
      <c r="NNM155" s="17"/>
      <c r="NNN155" s="17"/>
      <c r="NNO155" s="17"/>
      <c r="NNP155" s="17"/>
      <c r="NNQ155" s="17"/>
      <c r="NNR155" s="17"/>
      <c r="NNS155" s="17"/>
      <c r="NNT155" s="17"/>
      <c r="NNU155" s="17"/>
      <c r="NNV155" s="17"/>
      <c r="NNW155" s="17"/>
      <c r="NNX155" s="17"/>
      <c r="NNY155" s="17"/>
      <c r="NNZ155" s="17"/>
      <c r="NOA155" s="17"/>
      <c r="NOB155" s="17"/>
      <c r="NOC155" s="17"/>
      <c r="NOD155" s="17"/>
      <c r="NOE155" s="17"/>
      <c r="NOF155" s="17"/>
      <c r="NOG155" s="17"/>
      <c r="NOH155" s="17"/>
      <c r="NOI155" s="17"/>
      <c r="NOJ155" s="17"/>
      <c r="NOK155" s="17"/>
      <c r="NOL155" s="17"/>
      <c r="NOM155" s="17"/>
      <c r="NON155" s="17"/>
      <c r="NOO155" s="17"/>
      <c r="NOP155" s="17"/>
      <c r="NOQ155" s="17"/>
      <c r="NOR155" s="17"/>
      <c r="NOS155" s="17"/>
      <c r="NOT155" s="17"/>
      <c r="NOU155" s="17"/>
      <c r="NOV155" s="17"/>
      <c r="NOW155" s="17"/>
      <c r="NOX155" s="17"/>
      <c r="NOY155" s="17"/>
      <c r="NOZ155" s="17"/>
      <c r="NPA155" s="17"/>
      <c r="NPB155" s="17"/>
      <c r="NPC155" s="17"/>
      <c r="NPD155" s="17"/>
      <c r="NPE155" s="17"/>
      <c r="NPF155" s="17"/>
      <c r="NPG155" s="17"/>
      <c r="NPH155" s="17"/>
      <c r="NPI155" s="17"/>
      <c r="NPJ155" s="17"/>
      <c r="NPK155" s="17"/>
      <c r="NPL155" s="17"/>
      <c r="NPM155" s="17"/>
      <c r="NPN155" s="17"/>
      <c r="NPO155" s="17"/>
      <c r="NPP155" s="17"/>
      <c r="NPQ155" s="17"/>
      <c r="NPR155" s="17"/>
      <c r="NPS155" s="17"/>
      <c r="NPT155" s="17"/>
      <c r="NPU155" s="17"/>
      <c r="NPV155" s="17"/>
      <c r="NPW155" s="17"/>
      <c r="NPX155" s="17"/>
      <c r="NPY155" s="17"/>
      <c r="NPZ155" s="17"/>
      <c r="NQA155" s="17"/>
      <c r="NQB155" s="17"/>
      <c r="NQC155" s="17"/>
      <c r="NQD155" s="17"/>
      <c r="NQE155" s="17"/>
      <c r="NQF155" s="17"/>
      <c r="NQG155" s="17"/>
      <c r="NQH155" s="17"/>
      <c r="NQI155" s="17"/>
      <c r="NQJ155" s="17"/>
      <c r="NQK155" s="17"/>
      <c r="NQL155" s="17"/>
      <c r="NQM155" s="17"/>
      <c r="NQN155" s="17"/>
      <c r="NQO155" s="17"/>
      <c r="NQP155" s="17"/>
      <c r="NQQ155" s="17"/>
      <c r="NQR155" s="17"/>
      <c r="NQS155" s="17"/>
      <c r="NQT155" s="17"/>
      <c r="NQU155" s="17"/>
      <c r="NQV155" s="17"/>
      <c r="NQW155" s="17"/>
      <c r="NQX155" s="17"/>
      <c r="NQY155" s="17"/>
      <c r="NQZ155" s="17"/>
      <c r="NRA155" s="17"/>
      <c r="NRB155" s="17"/>
      <c r="NRC155" s="17"/>
      <c r="NRD155" s="17"/>
      <c r="NRE155" s="17"/>
      <c r="NRF155" s="17"/>
      <c r="NRG155" s="17"/>
      <c r="NRH155" s="17"/>
      <c r="NRI155" s="17"/>
      <c r="NRJ155" s="17"/>
      <c r="NRK155" s="17"/>
      <c r="NRL155" s="17"/>
      <c r="NRM155" s="17"/>
      <c r="NRN155" s="17"/>
      <c r="NRO155" s="17"/>
      <c r="NRP155" s="17"/>
      <c r="NRQ155" s="17"/>
      <c r="NRR155" s="17"/>
      <c r="NRS155" s="17"/>
      <c r="NRT155" s="17"/>
      <c r="NRU155" s="17"/>
      <c r="NRV155" s="17"/>
      <c r="NRW155" s="17"/>
      <c r="NRX155" s="17"/>
      <c r="NRY155" s="17"/>
      <c r="NRZ155" s="17"/>
      <c r="NSA155" s="17"/>
      <c r="NSB155" s="17"/>
      <c r="NSC155" s="17"/>
      <c r="NSD155" s="17"/>
      <c r="NSE155" s="17"/>
      <c r="NSF155" s="17"/>
      <c r="NSG155" s="17"/>
      <c r="NSH155" s="17"/>
      <c r="NSI155" s="17"/>
      <c r="NSJ155" s="17"/>
      <c r="NSK155" s="17"/>
      <c r="NSL155" s="17"/>
      <c r="NSM155" s="17"/>
      <c r="NSN155" s="17"/>
      <c r="NSO155" s="17"/>
      <c r="NSP155" s="17"/>
      <c r="NSQ155" s="17"/>
      <c r="NSR155" s="17"/>
      <c r="NSS155" s="17"/>
      <c r="NST155" s="17"/>
      <c r="NSU155" s="17"/>
      <c r="NSV155" s="17"/>
      <c r="NSW155" s="17"/>
      <c r="NSX155" s="17"/>
      <c r="NSY155" s="17"/>
      <c r="NSZ155" s="17"/>
      <c r="NTA155" s="17"/>
      <c r="NTB155" s="17"/>
      <c r="NTC155" s="17"/>
      <c r="NTD155" s="17"/>
      <c r="NTE155" s="17"/>
      <c r="NTF155" s="17"/>
      <c r="NTG155" s="17"/>
      <c r="NTH155" s="17"/>
      <c r="NTI155" s="17"/>
      <c r="NTJ155" s="17"/>
      <c r="NTK155" s="17"/>
      <c r="NTL155" s="17"/>
      <c r="NTM155" s="17"/>
      <c r="NTN155" s="17"/>
      <c r="NTO155" s="17"/>
      <c r="NTP155" s="17"/>
      <c r="NTQ155" s="17"/>
      <c r="NTR155" s="17"/>
      <c r="NTS155" s="17"/>
      <c r="NTT155" s="17"/>
      <c r="NTU155" s="17"/>
      <c r="NTV155" s="17"/>
      <c r="NTW155" s="17"/>
      <c r="NTX155" s="17"/>
      <c r="NTY155" s="17"/>
      <c r="NTZ155" s="17"/>
      <c r="NUA155" s="17"/>
      <c r="NUB155" s="17"/>
      <c r="NUC155" s="17"/>
      <c r="NUD155" s="17"/>
      <c r="NUE155" s="17"/>
      <c r="NUF155" s="17"/>
      <c r="NUG155" s="17"/>
      <c r="NUH155" s="17"/>
      <c r="NUI155" s="17"/>
      <c r="NUJ155" s="17"/>
      <c r="NUK155" s="17"/>
      <c r="NUL155" s="17"/>
      <c r="NUM155" s="17"/>
      <c r="NUN155" s="17"/>
      <c r="NUO155" s="17"/>
      <c r="NUP155" s="17"/>
      <c r="NUQ155" s="17"/>
      <c r="NUR155" s="17"/>
      <c r="NUS155" s="17"/>
      <c r="NUT155" s="17"/>
      <c r="NUU155" s="17"/>
      <c r="NUV155" s="17"/>
      <c r="NUW155" s="17"/>
      <c r="NUX155" s="17"/>
      <c r="NUY155" s="17"/>
      <c r="NUZ155" s="17"/>
      <c r="NVA155" s="17"/>
      <c r="NVB155" s="17"/>
      <c r="NVC155" s="17"/>
      <c r="NVD155" s="17"/>
      <c r="NVE155" s="17"/>
      <c r="NVF155" s="17"/>
      <c r="NVG155" s="17"/>
      <c r="NVH155" s="17"/>
      <c r="NVI155" s="17"/>
      <c r="NVJ155" s="17"/>
      <c r="NVK155" s="17"/>
      <c r="NVL155" s="17"/>
      <c r="NVM155" s="17"/>
      <c r="NVN155" s="17"/>
      <c r="NVO155" s="17"/>
      <c r="NVP155" s="17"/>
      <c r="NVQ155" s="17"/>
      <c r="NVR155" s="17"/>
      <c r="NVS155" s="17"/>
      <c r="NVT155" s="17"/>
      <c r="NVU155" s="17"/>
      <c r="NVV155" s="17"/>
      <c r="NVW155" s="17"/>
      <c r="NVX155" s="17"/>
      <c r="NVY155" s="17"/>
      <c r="NVZ155" s="17"/>
      <c r="NWA155" s="17"/>
      <c r="NWB155" s="17"/>
      <c r="NWC155" s="17"/>
      <c r="NWD155" s="17"/>
      <c r="NWE155" s="17"/>
      <c r="NWF155" s="17"/>
      <c r="NWG155" s="17"/>
      <c r="NWH155" s="17"/>
      <c r="NWI155" s="17"/>
      <c r="NWJ155" s="17"/>
      <c r="NWK155" s="17"/>
      <c r="NWL155" s="17"/>
      <c r="NWM155" s="17"/>
      <c r="NWN155" s="17"/>
      <c r="NWO155" s="17"/>
      <c r="NWP155" s="17"/>
      <c r="NWQ155" s="17"/>
      <c r="NWR155" s="17"/>
      <c r="NWS155" s="17"/>
      <c r="NWT155" s="17"/>
      <c r="NWU155" s="17"/>
      <c r="NWV155" s="17"/>
      <c r="NWW155" s="17"/>
      <c r="NWX155" s="17"/>
      <c r="NWY155" s="17"/>
      <c r="NWZ155" s="17"/>
      <c r="NXA155" s="17"/>
      <c r="NXB155" s="17"/>
      <c r="NXC155" s="17"/>
      <c r="NXD155" s="17"/>
      <c r="NXE155" s="17"/>
      <c r="NXF155" s="17"/>
      <c r="NXG155" s="17"/>
      <c r="NXH155" s="17"/>
      <c r="NXI155" s="17"/>
      <c r="NXJ155" s="17"/>
      <c r="NXK155" s="17"/>
      <c r="NXL155" s="17"/>
      <c r="NXM155" s="17"/>
      <c r="NXN155" s="17"/>
      <c r="NXO155" s="17"/>
      <c r="NXP155" s="17"/>
      <c r="NXQ155" s="17"/>
      <c r="NXR155" s="17"/>
      <c r="NXS155" s="17"/>
      <c r="NXT155" s="17"/>
      <c r="NXU155" s="17"/>
      <c r="NXV155" s="17"/>
      <c r="NXW155" s="17"/>
      <c r="NXX155" s="17"/>
      <c r="NXY155" s="17"/>
      <c r="NXZ155" s="17"/>
      <c r="NYA155" s="17"/>
      <c r="NYB155" s="17"/>
      <c r="NYC155" s="17"/>
      <c r="NYD155" s="17"/>
      <c r="NYE155" s="17"/>
      <c r="NYF155" s="17"/>
      <c r="NYG155" s="17"/>
      <c r="NYH155" s="17"/>
      <c r="NYI155" s="17"/>
      <c r="NYJ155" s="17"/>
      <c r="NYK155" s="17"/>
      <c r="NYL155" s="17"/>
      <c r="NYM155" s="17"/>
      <c r="NYN155" s="17"/>
      <c r="NYO155" s="17"/>
      <c r="NYP155" s="17"/>
      <c r="NYQ155" s="17"/>
      <c r="NYR155" s="17"/>
      <c r="NYS155" s="17"/>
      <c r="NYT155" s="17"/>
      <c r="NYU155" s="17"/>
      <c r="NYV155" s="17"/>
      <c r="NYW155" s="17"/>
      <c r="NYX155" s="17"/>
      <c r="NYY155" s="17"/>
      <c r="NYZ155" s="17"/>
      <c r="NZA155" s="17"/>
      <c r="NZB155" s="17"/>
      <c r="NZC155" s="17"/>
      <c r="NZD155" s="17"/>
      <c r="NZE155" s="17"/>
      <c r="NZF155" s="17"/>
      <c r="NZG155" s="17"/>
      <c r="NZH155" s="17"/>
      <c r="NZI155" s="17"/>
      <c r="NZJ155" s="17"/>
      <c r="NZK155" s="17"/>
      <c r="NZL155" s="17"/>
      <c r="NZM155" s="17"/>
      <c r="NZN155" s="17"/>
      <c r="NZO155" s="17"/>
      <c r="NZP155" s="17"/>
      <c r="NZQ155" s="17"/>
      <c r="NZR155" s="17"/>
      <c r="NZS155" s="17"/>
      <c r="NZT155" s="17"/>
      <c r="NZU155" s="17"/>
      <c r="NZV155" s="17"/>
      <c r="NZW155" s="17"/>
      <c r="NZX155" s="17"/>
      <c r="NZY155" s="17"/>
      <c r="NZZ155" s="17"/>
      <c r="OAA155" s="17"/>
      <c r="OAB155" s="17"/>
      <c r="OAC155" s="17"/>
      <c r="OAD155" s="17"/>
      <c r="OAE155" s="17"/>
      <c r="OAF155" s="17"/>
      <c r="OAG155" s="17"/>
      <c r="OAH155" s="17"/>
      <c r="OAI155" s="17"/>
      <c r="OAJ155" s="17"/>
      <c r="OAK155" s="17"/>
      <c r="OAL155" s="17"/>
      <c r="OAM155" s="17"/>
      <c r="OAN155" s="17"/>
      <c r="OAO155" s="17"/>
      <c r="OAP155" s="17"/>
      <c r="OAQ155" s="17"/>
      <c r="OAR155" s="17"/>
      <c r="OAS155" s="17"/>
      <c r="OAT155" s="17"/>
      <c r="OAU155" s="17"/>
      <c r="OAV155" s="17"/>
      <c r="OAW155" s="17"/>
      <c r="OAX155" s="17"/>
      <c r="OAY155" s="17"/>
      <c r="OAZ155" s="17"/>
      <c r="OBA155" s="17"/>
      <c r="OBB155" s="17"/>
      <c r="OBC155" s="17"/>
      <c r="OBD155" s="17"/>
      <c r="OBE155" s="17"/>
      <c r="OBF155" s="17"/>
      <c r="OBG155" s="17"/>
      <c r="OBH155" s="17"/>
      <c r="OBI155" s="17"/>
      <c r="OBJ155" s="17"/>
      <c r="OBK155" s="17"/>
      <c r="OBL155" s="17"/>
      <c r="OBM155" s="17"/>
      <c r="OBN155" s="17"/>
      <c r="OBO155" s="17"/>
      <c r="OBP155" s="17"/>
      <c r="OBQ155" s="17"/>
      <c r="OBR155" s="17"/>
      <c r="OBS155" s="17"/>
      <c r="OBT155" s="17"/>
      <c r="OBU155" s="17"/>
      <c r="OBV155" s="17"/>
      <c r="OBW155" s="17"/>
      <c r="OBX155" s="17"/>
      <c r="OBY155" s="17"/>
      <c r="OBZ155" s="17"/>
      <c r="OCA155" s="17"/>
      <c r="OCB155" s="17"/>
      <c r="OCC155" s="17"/>
      <c r="OCD155" s="17"/>
      <c r="OCE155" s="17"/>
      <c r="OCF155" s="17"/>
      <c r="OCG155" s="17"/>
      <c r="OCH155" s="17"/>
      <c r="OCI155" s="17"/>
      <c r="OCJ155" s="17"/>
      <c r="OCK155" s="17"/>
      <c r="OCL155" s="17"/>
      <c r="OCM155" s="17"/>
      <c r="OCN155" s="17"/>
      <c r="OCO155" s="17"/>
      <c r="OCP155" s="17"/>
      <c r="OCQ155" s="17"/>
      <c r="OCR155" s="17"/>
      <c r="OCS155" s="17"/>
      <c r="OCT155" s="17"/>
      <c r="OCU155" s="17"/>
      <c r="OCV155" s="17"/>
      <c r="OCW155" s="17"/>
      <c r="OCX155" s="17"/>
      <c r="OCY155" s="17"/>
      <c r="OCZ155" s="17"/>
      <c r="ODA155" s="17"/>
      <c r="ODB155" s="17"/>
      <c r="ODC155" s="17"/>
      <c r="ODD155" s="17"/>
      <c r="ODE155" s="17"/>
      <c r="ODF155" s="17"/>
      <c r="ODG155" s="17"/>
      <c r="ODH155" s="17"/>
      <c r="ODI155" s="17"/>
      <c r="ODJ155" s="17"/>
      <c r="ODK155" s="17"/>
      <c r="ODL155" s="17"/>
      <c r="ODM155" s="17"/>
      <c r="ODN155" s="17"/>
      <c r="ODO155" s="17"/>
      <c r="ODP155" s="17"/>
      <c r="ODQ155" s="17"/>
      <c r="ODR155" s="17"/>
      <c r="ODS155" s="17"/>
      <c r="ODT155" s="17"/>
      <c r="ODU155" s="17"/>
      <c r="ODV155" s="17"/>
      <c r="ODW155" s="17"/>
      <c r="ODX155" s="17"/>
      <c r="ODY155" s="17"/>
      <c r="ODZ155" s="17"/>
      <c r="OEA155" s="17"/>
      <c r="OEB155" s="17"/>
      <c r="OEC155" s="17"/>
      <c r="OED155" s="17"/>
      <c r="OEE155" s="17"/>
      <c r="OEF155" s="17"/>
      <c r="OEG155" s="17"/>
      <c r="OEH155" s="17"/>
      <c r="OEI155" s="17"/>
      <c r="OEJ155" s="17"/>
      <c r="OEK155" s="17"/>
      <c r="OEL155" s="17"/>
      <c r="OEM155" s="17"/>
      <c r="OEN155" s="17"/>
      <c r="OEO155" s="17"/>
      <c r="OEP155" s="17"/>
      <c r="OEQ155" s="17"/>
      <c r="OER155" s="17"/>
      <c r="OES155" s="17"/>
      <c r="OET155" s="17"/>
      <c r="OEU155" s="17"/>
      <c r="OEV155" s="17"/>
      <c r="OEW155" s="17"/>
      <c r="OEX155" s="17"/>
      <c r="OEY155" s="17"/>
      <c r="OEZ155" s="17"/>
      <c r="OFA155" s="17"/>
      <c r="OFB155" s="17"/>
      <c r="OFC155" s="17"/>
      <c r="OFD155" s="17"/>
      <c r="OFE155" s="17"/>
      <c r="OFF155" s="17"/>
      <c r="OFG155" s="17"/>
      <c r="OFH155" s="17"/>
      <c r="OFI155" s="17"/>
      <c r="OFJ155" s="17"/>
      <c r="OFK155" s="17"/>
      <c r="OFL155" s="17"/>
      <c r="OFM155" s="17"/>
      <c r="OFN155" s="17"/>
      <c r="OFO155" s="17"/>
      <c r="OFP155" s="17"/>
      <c r="OFQ155" s="17"/>
      <c r="OFR155" s="17"/>
      <c r="OFS155" s="17"/>
      <c r="OFT155" s="17"/>
      <c r="OFU155" s="17"/>
      <c r="OFV155" s="17"/>
      <c r="OFW155" s="17"/>
      <c r="OFX155" s="17"/>
      <c r="OFY155" s="17"/>
      <c r="OFZ155" s="17"/>
      <c r="OGA155" s="17"/>
      <c r="OGB155" s="17"/>
      <c r="OGC155" s="17"/>
      <c r="OGD155" s="17"/>
      <c r="OGE155" s="17"/>
      <c r="OGF155" s="17"/>
      <c r="OGG155" s="17"/>
      <c r="OGH155" s="17"/>
      <c r="OGI155" s="17"/>
      <c r="OGJ155" s="17"/>
      <c r="OGK155" s="17"/>
      <c r="OGL155" s="17"/>
      <c r="OGM155" s="17"/>
      <c r="OGN155" s="17"/>
      <c r="OGO155" s="17"/>
      <c r="OGP155" s="17"/>
      <c r="OGQ155" s="17"/>
      <c r="OGR155" s="17"/>
      <c r="OGS155" s="17"/>
      <c r="OGT155" s="17"/>
      <c r="OGU155" s="17"/>
      <c r="OGV155" s="17"/>
      <c r="OGW155" s="17"/>
      <c r="OGX155" s="17"/>
      <c r="OGY155" s="17"/>
      <c r="OGZ155" s="17"/>
      <c r="OHA155" s="17"/>
      <c r="OHB155" s="17"/>
      <c r="OHC155" s="17"/>
      <c r="OHD155" s="17"/>
      <c r="OHE155" s="17"/>
      <c r="OHF155" s="17"/>
      <c r="OHG155" s="17"/>
      <c r="OHH155" s="17"/>
      <c r="OHI155" s="17"/>
      <c r="OHJ155" s="17"/>
      <c r="OHK155" s="17"/>
      <c r="OHL155" s="17"/>
      <c r="OHM155" s="17"/>
      <c r="OHN155" s="17"/>
      <c r="OHO155" s="17"/>
      <c r="OHP155" s="17"/>
      <c r="OHQ155" s="17"/>
      <c r="OHR155" s="17"/>
      <c r="OHS155" s="17"/>
      <c r="OHT155" s="17"/>
      <c r="OHU155" s="17"/>
      <c r="OHV155" s="17"/>
      <c r="OHW155" s="17"/>
      <c r="OHX155" s="17"/>
      <c r="OHY155" s="17"/>
      <c r="OHZ155" s="17"/>
      <c r="OIA155" s="17"/>
      <c r="OIB155" s="17"/>
      <c r="OIC155" s="17"/>
      <c r="OID155" s="17"/>
      <c r="OIE155" s="17"/>
      <c r="OIF155" s="17"/>
      <c r="OIG155" s="17"/>
      <c r="OIH155" s="17"/>
      <c r="OII155" s="17"/>
      <c r="OIJ155" s="17"/>
      <c r="OIK155" s="17"/>
      <c r="OIL155" s="17"/>
      <c r="OIM155" s="17"/>
      <c r="OIN155" s="17"/>
      <c r="OIO155" s="17"/>
      <c r="OIP155" s="17"/>
      <c r="OIQ155" s="17"/>
      <c r="OIR155" s="17"/>
      <c r="OIS155" s="17"/>
      <c r="OIT155" s="17"/>
      <c r="OIU155" s="17"/>
      <c r="OIV155" s="17"/>
      <c r="OIW155" s="17"/>
      <c r="OIX155" s="17"/>
      <c r="OIY155" s="17"/>
      <c r="OIZ155" s="17"/>
      <c r="OJA155" s="17"/>
      <c r="OJB155" s="17"/>
      <c r="OJC155" s="17"/>
      <c r="OJD155" s="17"/>
      <c r="OJE155" s="17"/>
      <c r="OJF155" s="17"/>
      <c r="OJG155" s="17"/>
      <c r="OJH155" s="17"/>
      <c r="OJI155" s="17"/>
      <c r="OJJ155" s="17"/>
      <c r="OJK155" s="17"/>
      <c r="OJL155" s="17"/>
      <c r="OJM155" s="17"/>
      <c r="OJN155" s="17"/>
      <c r="OJO155" s="17"/>
      <c r="OJP155" s="17"/>
      <c r="OJQ155" s="17"/>
      <c r="OJR155" s="17"/>
      <c r="OJS155" s="17"/>
      <c r="OJT155" s="17"/>
      <c r="OJU155" s="17"/>
      <c r="OJV155" s="17"/>
      <c r="OJW155" s="17"/>
      <c r="OJX155" s="17"/>
      <c r="OJY155" s="17"/>
      <c r="OJZ155" s="17"/>
      <c r="OKA155" s="17"/>
      <c r="OKB155" s="17"/>
      <c r="OKC155" s="17"/>
      <c r="OKD155" s="17"/>
      <c r="OKE155" s="17"/>
      <c r="OKF155" s="17"/>
      <c r="OKG155" s="17"/>
      <c r="OKH155" s="17"/>
      <c r="OKI155" s="17"/>
      <c r="OKJ155" s="17"/>
      <c r="OKK155" s="17"/>
      <c r="OKL155" s="17"/>
      <c r="OKM155" s="17"/>
      <c r="OKN155" s="17"/>
      <c r="OKO155" s="17"/>
      <c r="OKP155" s="17"/>
      <c r="OKQ155" s="17"/>
      <c r="OKR155" s="17"/>
      <c r="OKS155" s="17"/>
      <c r="OKT155" s="17"/>
      <c r="OKU155" s="17"/>
      <c r="OKV155" s="17"/>
      <c r="OKW155" s="17"/>
      <c r="OKX155" s="17"/>
      <c r="OKY155" s="17"/>
      <c r="OKZ155" s="17"/>
      <c r="OLA155" s="17"/>
      <c r="OLB155" s="17"/>
      <c r="OLC155" s="17"/>
      <c r="OLD155" s="17"/>
      <c r="OLE155" s="17"/>
      <c r="OLF155" s="17"/>
      <c r="OLG155" s="17"/>
      <c r="OLH155" s="17"/>
      <c r="OLI155" s="17"/>
      <c r="OLJ155" s="17"/>
      <c r="OLK155" s="17"/>
      <c r="OLL155" s="17"/>
      <c r="OLM155" s="17"/>
      <c r="OLN155" s="17"/>
      <c r="OLO155" s="17"/>
      <c r="OLP155" s="17"/>
      <c r="OLQ155" s="17"/>
      <c r="OLR155" s="17"/>
      <c r="OLS155" s="17"/>
      <c r="OLT155" s="17"/>
      <c r="OLU155" s="17"/>
      <c r="OLV155" s="17"/>
      <c r="OLW155" s="17"/>
      <c r="OLX155" s="17"/>
      <c r="OLY155" s="17"/>
      <c r="OLZ155" s="17"/>
      <c r="OMA155" s="17"/>
      <c r="OMB155" s="17"/>
      <c r="OMC155" s="17"/>
      <c r="OMD155" s="17"/>
      <c r="OME155" s="17"/>
      <c r="OMF155" s="17"/>
      <c r="OMG155" s="17"/>
      <c r="OMH155" s="17"/>
      <c r="OMI155" s="17"/>
      <c r="OMJ155" s="17"/>
      <c r="OMK155" s="17"/>
      <c r="OML155" s="17"/>
      <c r="OMM155" s="17"/>
      <c r="OMN155" s="17"/>
      <c r="OMO155" s="17"/>
      <c r="OMP155" s="17"/>
      <c r="OMQ155" s="17"/>
      <c r="OMR155" s="17"/>
      <c r="OMS155" s="17"/>
      <c r="OMT155" s="17"/>
      <c r="OMU155" s="17"/>
      <c r="OMV155" s="17"/>
      <c r="OMW155" s="17"/>
      <c r="OMX155" s="17"/>
      <c r="OMY155" s="17"/>
      <c r="OMZ155" s="17"/>
      <c r="ONA155" s="17"/>
      <c r="ONB155" s="17"/>
      <c r="ONC155" s="17"/>
      <c r="OND155" s="17"/>
      <c r="ONE155" s="17"/>
      <c r="ONF155" s="17"/>
      <c r="ONG155" s="17"/>
      <c r="ONH155" s="17"/>
      <c r="ONI155" s="17"/>
      <c r="ONJ155" s="17"/>
      <c r="ONK155" s="17"/>
      <c r="ONL155" s="17"/>
      <c r="ONM155" s="17"/>
      <c r="ONN155" s="17"/>
      <c r="ONO155" s="17"/>
      <c r="ONP155" s="17"/>
      <c r="ONQ155" s="17"/>
      <c r="ONR155" s="17"/>
      <c r="ONS155" s="17"/>
      <c r="ONT155" s="17"/>
      <c r="ONU155" s="17"/>
      <c r="ONV155" s="17"/>
      <c r="ONW155" s="17"/>
      <c r="ONX155" s="17"/>
      <c r="ONY155" s="17"/>
      <c r="ONZ155" s="17"/>
      <c r="OOA155" s="17"/>
      <c r="OOB155" s="17"/>
      <c r="OOC155" s="17"/>
      <c r="OOD155" s="17"/>
      <c r="OOE155" s="17"/>
      <c r="OOF155" s="17"/>
      <c r="OOG155" s="17"/>
      <c r="OOH155" s="17"/>
      <c r="OOI155" s="17"/>
      <c r="OOJ155" s="17"/>
      <c r="OOK155" s="17"/>
      <c r="OOL155" s="17"/>
      <c r="OOM155" s="17"/>
      <c r="OON155" s="17"/>
      <c r="OOO155" s="17"/>
      <c r="OOP155" s="17"/>
      <c r="OOQ155" s="17"/>
      <c r="OOR155" s="17"/>
      <c r="OOS155" s="17"/>
      <c r="OOT155" s="17"/>
      <c r="OOU155" s="17"/>
      <c r="OOV155" s="17"/>
      <c r="OOW155" s="17"/>
      <c r="OOX155" s="17"/>
      <c r="OOY155" s="17"/>
      <c r="OOZ155" s="17"/>
      <c r="OPA155" s="17"/>
      <c r="OPB155" s="17"/>
      <c r="OPC155" s="17"/>
      <c r="OPD155" s="17"/>
      <c r="OPE155" s="17"/>
      <c r="OPF155" s="17"/>
      <c r="OPG155" s="17"/>
      <c r="OPH155" s="17"/>
      <c r="OPI155" s="17"/>
      <c r="OPJ155" s="17"/>
      <c r="OPK155" s="17"/>
      <c r="OPL155" s="17"/>
      <c r="OPM155" s="17"/>
      <c r="OPN155" s="17"/>
      <c r="OPO155" s="17"/>
      <c r="OPP155" s="17"/>
      <c r="OPQ155" s="17"/>
      <c r="OPR155" s="17"/>
      <c r="OPS155" s="17"/>
      <c r="OPT155" s="17"/>
      <c r="OPU155" s="17"/>
      <c r="OPV155" s="17"/>
      <c r="OPW155" s="17"/>
      <c r="OPX155" s="17"/>
      <c r="OPY155" s="17"/>
      <c r="OPZ155" s="17"/>
      <c r="OQA155" s="17"/>
      <c r="OQB155" s="17"/>
      <c r="OQC155" s="17"/>
      <c r="OQD155" s="17"/>
      <c r="OQE155" s="17"/>
      <c r="OQF155" s="17"/>
      <c r="OQG155" s="17"/>
      <c r="OQH155" s="17"/>
      <c r="OQI155" s="17"/>
      <c r="OQJ155" s="17"/>
      <c r="OQK155" s="17"/>
      <c r="OQL155" s="17"/>
      <c r="OQM155" s="17"/>
      <c r="OQN155" s="17"/>
      <c r="OQO155" s="17"/>
      <c r="OQP155" s="17"/>
      <c r="OQQ155" s="17"/>
      <c r="OQR155" s="17"/>
      <c r="OQS155" s="17"/>
      <c r="OQT155" s="17"/>
      <c r="OQU155" s="17"/>
      <c r="OQV155" s="17"/>
      <c r="OQW155" s="17"/>
      <c r="OQX155" s="17"/>
      <c r="OQY155" s="17"/>
      <c r="OQZ155" s="17"/>
      <c r="ORA155" s="17"/>
      <c r="ORB155" s="17"/>
      <c r="ORC155" s="17"/>
      <c r="ORD155" s="17"/>
      <c r="ORE155" s="17"/>
      <c r="ORF155" s="17"/>
      <c r="ORG155" s="17"/>
      <c r="ORH155" s="17"/>
      <c r="ORI155" s="17"/>
      <c r="ORJ155" s="17"/>
      <c r="ORK155" s="17"/>
      <c r="ORL155" s="17"/>
      <c r="ORM155" s="17"/>
      <c r="ORN155" s="17"/>
      <c r="ORO155" s="17"/>
      <c r="ORP155" s="17"/>
      <c r="ORQ155" s="17"/>
      <c r="ORR155" s="17"/>
      <c r="ORS155" s="17"/>
      <c r="ORT155" s="17"/>
      <c r="ORU155" s="17"/>
      <c r="ORV155" s="17"/>
      <c r="ORW155" s="17"/>
      <c r="ORX155" s="17"/>
      <c r="ORY155" s="17"/>
      <c r="ORZ155" s="17"/>
      <c r="OSA155" s="17"/>
      <c r="OSB155" s="17"/>
      <c r="OSC155" s="17"/>
      <c r="OSD155" s="17"/>
      <c r="OSE155" s="17"/>
      <c r="OSF155" s="17"/>
      <c r="OSG155" s="17"/>
      <c r="OSH155" s="17"/>
      <c r="OSI155" s="17"/>
      <c r="OSJ155" s="17"/>
      <c r="OSK155" s="17"/>
      <c r="OSL155" s="17"/>
      <c r="OSM155" s="17"/>
      <c r="OSN155" s="17"/>
      <c r="OSO155" s="17"/>
      <c r="OSP155" s="17"/>
      <c r="OSQ155" s="17"/>
      <c r="OSR155" s="17"/>
      <c r="OSS155" s="17"/>
      <c r="OST155" s="17"/>
      <c r="OSU155" s="17"/>
      <c r="OSV155" s="17"/>
      <c r="OSW155" s="17"/>
      <c r="OSX155" s="17"/>
      <c r="OSY155" s="17"/>
      <c r="OSZ155" s="17"/>
      <c r="OTA155" s="17"/>
      <c r="OTB155" s="17"/>
      <c r="OTC155" s="17"/>
      <c r="OTD155" s="17"/>
      <c r="OTE155" s="17"/>
      <c r="OTF155" s="17"/>
      <c r="OTG155" s="17"/>
      <c r="OTH155" s="17"/>
      <c r="OTI155" s="17"/>
      <c r="OTJ155" s="17"/>
      <c r="OTK155" s="17"/>
      <c r="OTL155" s="17"/>
      <c r="OTM155" s="17"/>
      <c r="OTN155" s="17"/>
      <c r="OTO155" s="17"/>
      <c r="OTP155" s="17"/>
      <c r="OTQ155" s="17"/>
      <c r="OTR155" s="17"/>
      <c r="OTS155" s="17"/>
      <c r="OTT155" s="17"/>
      <c r="OTU155" s="17"/>
      <c r="OTV155" s="17"/>
      <c r="OTW155" s="17"/>
      <c r="OTX155" s="17"/>
      <c r="OTY155" s="17"/>
      <c r="OTZ155" s="17"/>
      <c r="OUA155" s="17"/>
      <c r="OUB155" s="17"/>
      <c r="OUC155" s="17"/>
      <c r="OUD155" s="17"/>
      <c r="OUE155" s="17"/>
      <c r="OUF155" s="17"/>
      <c r="OUG155" s="17"/>
      <c r="OUH155" s="17"/>
      <c r="OUI155" s="17"/>
      <c r="OUJ155" s="17"/>
      <c r="OUK155" s="17"/>
      <c r="OUL155" s="17"/>
      <c r="OUM155" s="17"/>
      <c r="OUN155" s="17"/>
      <c r="OUO155" s="17"/>
      <c r="OUP155" s="17"/>
      <c r="OUQ155" s="17"/>
      <c r="OUR155" s="17"/>
      <c r="OUS155" s="17"/>
      <c r="OUT155" s="17"/>
      <c r="OUU155" s="17"/>
      <c r="OUV155" s="17"/>
      <c r="OUW155" s="17"/>
      <c r="OUX155" s="17"/>
      <c r="OUY155" s="17"/>
      <c r="OUZ155" s="17"/>
      <c r="OVA155" s="17"/>
      <c r="OVB155" s="17"/>
      <c r="OVC155" s="17"/>
      <c r="OVD155" s="17"/>
      <c r="OVE155" s="17"/>
      <c r="OVF155" s="17"/>
      <c r="OVG155" s="17"/>
      <c r="OVH155" s="17"/>
      <c r="OVI155" s="17"/>
      <c r="OVJ155" s="17"/>
      <c r="OVK155" s="17"/>
      <c r="OVL155" s="17"/>
      <c r="OVM155" s="17"/>
      <c r="OVN155" s="17"/>
      <c r="OVO155" s="17"/>
      <c r="OVP155" s="17"/>
      <c r="OVQ155" s="17"/>
      <c r="OVR155" s="17"/>
      <c r="OVS155" s="17"/>
      <c r="OVT155" s="17"/>
      <c r="OVU155" s="17"/>
      <c r="OVV155" s="17"/>
      <c r="OVW155" s="17"/>
      <c r="OVX155" s="17"/>
      <c r="OVY155" s="17"/>
      <c r="OVZ155" s="17"/>
      <c r="OWA155" s="17"/>
      <c r="OWB155" s="17"/>
      <c r="OWC155" s="17"/>
      <c r="OWD155" s="17"/>
      <c r="OWE155" s="17"/>
      <c r="OWF155" s="17"/>
      <c r="OWG155" s="17"/>
      <c r="OWH155" s="17"/>
      <c r="OWI155" s="17"/>
      <c r="OWJ155" s="17"/>
      <c r="OWK155" s="17"/>
      <c r="OWL155" s="17"/>
      <c r="OWM155" s="17"/>
      <c r="OWN155" s="17"/>
      <c r="OWO155" s="17"/>
      <c r="OWP155" s="17"/>
      <c r="OWQ155" s="17"/>
      <c r="OWR155" s="17"/>
      <c r="OWS155" s="17"/>
      <c r="OWT155" s="17"/>
      <c r="OWU155" s="17"/>
      <c r="OWV155" s="17"/>
      <c r="OWW155" s="17"/>
      <c r="OWX155" s="17"/>
      <c r="OWY155" s="17"/>
      <c r="OWZ155" s="17"/>
      <c r="OXA155" s="17"/>
      <c r="OXB155" s="17"/>
      <c r="OXC155" s="17"/>
      <c r="OXD155" s="17"/>
      <c r="OXE155" s="17"/>
      <c r="OXF155" s="17"/>
      <c r="OXG155" s="17"/>
      <c r="OXH155" s="17"/>
      <c r="OXI155" s="17"/>
      <c r="OXJ155" s="17"/>
      <c r="OXK155" s="17"/>
      <c r="OXL155" s="17"/>
      <c r="OXM155" s="17"/>
      <c r="OXN155" s="17"/>
      <c r="OXO155" s="17"/>
      <c r="OXP155" s="17"/>
      <c r="OXQ155" s="17"/>
      <c r="OXR155" s="17"/>
      <c r="OXS155" s="17"/>
      <c r="OXT155" s="17"/>
      <c r="OXU155" s="17"/>
      <c r="OXV155" s="17"/>
      <c r="OXW155" s="17"/>
      <c r="OXX155" s="17"/>
      <c r="OXY155" s="17"/>
      <c r="OXZ155" s="17"/>
      <c r="OYA155" s="17"/>
      <c r="OYB155" s="17"/>
      <c r="OYC155" s="17"/>
      <c r="OYD155" s="17"/>
      <c r="OYE155" s="17"/>
      <c r="OYF155" s="17"/>
      <c r="OYG155" s="17"/>
      <c r="OYH155" s="17"/>
      <c r="OYI155" s="17"/>
      <c r="OYJ155" s="17"/>
      <c r="OYK155" s="17"/>
      <c r="OYL155" s="17"/>
      <c r="OYM155" s="17"/>
      <c r="OYN155" s="17"/>
      <c r="OYO155" s="17"/>
      <c r="OYP155" s="17"/>
      <c r="OYQ155" s="17"/>
      <c r="OYR155" s="17"/>
      <c r="OYS155" s="17"/>
      <c r="OYT155" s="17"/>
      <c r="OYU155" s="17"/>
      <c r="OYV155" s="17"/>
      <c r="OYW155" s="17"/>
      <c r="OYX155" s="17"/>
      <c r="OYY155" s="17"/>
      <c r="OYZ155" s="17"/>
      <c r="OZA155" s="17"/>
      <c r="OZB155" s="17"/>
      <c r="OZC155" s="17"/>
      <c r="OZD155" s="17"/>
      <c r="OZE155" s="17"/>
      <c r="OZF155" s="17"/>
      <c r="OZG155" s="17"/>
      <c r="OZH155" s="17"/>
      <c r="OZI155" s="17"/>
      <c r="OZJ155" s="17"/>
      <c r="OZK155" s="17"/>
      <c r="OZL155" s="17"/>
      <c r="OZM155" s="17"/>
      <c r="OZN155" s="17"/>
      <c r="OZO155" s="17"/>
      <c r="OZP155" s="17"/>
      <c r="OZQ155" s="17"/>
      <c r="OZR155" s="17"/>
      <c r="OZS155" s="17"/>
      <c r="OZT155" s="17"/>
      <c r="OZU155" s="17"/>
      <c r="OZV155" s="17"/>
      <c r="OZW155" s="17"/>
      <c r="OZX155" s="17"/>
      <c r="OZY155" s="17"/>
      <c r="OZZ155" s="17"/>
      <c r="PAA155" s="17"/>
      <c r="PAB155" s="17"/>
      <c r="PAC155" s="17"/>
      <c r="PAD155" s="17"/>
      <c r="PAE155" s="17"/>
      <c r="PAF155" s="17"/>
      <c r="PAG155" s="17"/>
      <c r="PAH155" s="17"/>
      <c r="PAI155" s="17"/>
      <c r="PAJ155" s="17"/>
      <c r="PAK155" s="17"/>
      <c r="PAL155" s="17"/>
      <c r="PAM155" s="17"/>
      <c r="PAN155" s="17"/>
      <c r="PAO155" s="17"/>
      <c r="PAP155" s="17"/>
      <c r="PAQ155" s="17"/>
      <c r="PAR155" s="17"/>
      <c r="PAS155" s="17"/>
      <c r="PAT155" s="17"/>
      <c r="PAU155" s="17"/>
      <c r="PAV155" s="17"/>
      <c r="PAW155" s="17"/>
      <c r="PAX155" s="17"/>
      <c r="PAY155" s="17"/>
      <c r="PAZ155" s="17"/>
      <c r="PBA155" s="17"/>
      <c r="PBB155" s="17"/>
      <c r="PBC155" s="17"/>
      <c r="PBD155" s="17"/>
      <c r="PBE155" s="17"/>
      <c r="PBF155" s="17"/>
      <c r="PBG155" s="17"/>
      <c r="PBH155" s="17"/>
      <c r="PBI155" s="17"/>
      <c r="PBJ155" s="17"/>
      <c r="PBK155" s="17"/>
      <c r="PBL155" s="17"/>
      <c r="PBM155" s="17"/>
      <c r="PBN155" s="17"/>
      <c r="PBO155" s="17"/>
      <c r="PBP155" s="17"/>
      <c r="PBQ155" s="17"/>
      <c r="PBR155" s="17"/>
      <c r="PBS155" s="17"/>
      <c r="PBT155" s="17"/>
      <c r="PBU155" s="17"/>
      <c r="PBV155" s="17"/>
      <c r="PBW155" s="17"/>
      <c r="PBX155" s="17"/>
      <c r="PBY155" s="17"/>
      <c r="PBZ155" s="17"/>
      <c r="PCA155" s="17"/>
      <c r="PCB155" s="17"/>
      <c r="PCC155" s="17"/>
      <c r="PCD155" s="17"/>
      <c r="PCE155" s="17"/>
      <c r="PCF155" s="17"/>
      <c r="PCG155" s="17"/>
      <c r="PCH155" s="17"/>
      <c r="PCI155" s="17"/>
      <c r="PCJ155" s="17"/>
      <c r="PCK155" s="17"/>
      <c r="PCL155" s="17"/>
      <c r="PCM155" s="17"/>
      <c r="PCN155" s="17"/>
      <c r="PCO155" s="17"/>
      <c r="PCP155" s="17"/>
      <c r="PCQ155" s="17"/>
      <c r="PCR155" s="17"/>
      <c r="PCS155" s="17"/>
      <c r="PCT155" s="17"/>
      <c r="PCU155" s="17"/>
      <c r="PCV155" s="17"/>
      <c r="PCW155" s="17"/>
      <c r="PCX155" s="17"/>
      <c r="PCY155" s="17"/>
      <c r="PCZ155" s="17"/>
      <c r="PDA155" s="17"/>
      <c r="PDB155" s="17"/>
      <c r="PDC155" s="17"/>
      <c r="PDD155" s="17"/>
      <c r="PDE155" s="17"/>
      <c r="PDF155" s="17"/>
      <c r="PDG155" s="17"/>
      <c r="PDH155" s="17"/>
      <c r="PDI155" s="17"/>
      <c r="PDJ155" s="17"/>
      <c r="PDK155" s="17"/>
      <c r="PDL155" s="17"/>
      <c r="PDM155" s="17"/>
      <c r="PDN155" s="17"/>
      <c r="PDO155" s="17"/>
      <c r="PDP155" s="17"/>
      <c r="PDQ155" s="17"/>
      <c r="PDR155" s="17"/>
      <c r="PDS155" s="17"/>
      <c r="PDT155" s="17"/>
      <c r="PDU155" s="17"/>
      <c r="PDV155" s="17"/>
      <c r="PDW155" s="17"/>
      <c r="PDX155" s="17"/>
      <c r="PDY155" s="17"/>
      <c r="PDZ155" s="17"/>
      <c r="PEA155" s="17"/>
      <c r="PEB155" s="17"/>
      <c r="PEC155" s="17"/>
      <c r="PED155" s="17"/>
      <c r="PEE155" s="17"/>
      <c r="PEF155" s="17"/>
      <c r="PEG155" s="17"/>
      <c r="PEH155" s="17"/>
      <c r="PEI155" s="17"/>
      <c r="PEJ155" s="17"/>
      <c r="PEK155" s="17"/>
      <c r="PEL155" s="17"/>
      <c r="PEM155" s="17"/>
      <c r="PEN155" s="17"/>
      <c r="PEO155" s="17"/>
      <c r="PEP155" s="17"/>
      <c r="PEQ155" s="17"/>
      <c r="PER155" s="17"/>
      <c r="PES155" s="17"/>
      <c r="PET155" s="17"/>
      <c r="PEU155" s="17"/>
      <c r="PEV155" s="17"/>
      <c r="PEW155" s="17"/>
      <c r="PEX155" s="17"/>
      <c r="PEY155" s="17"/>
      <c r="PEZ155" s="17"/>
      <c r="PFA155" s="17"/>
      <c r="PFB155" s="17"/>
      <c r="PFC155" s="17"/>
      <c r="PFD155" s="17"/>
      <c r="PFE155" s="17"/>
      <c r="PFF155" s="17"/>
      <c r="PFG155" s="17"/>
      <c r="PFH155" s="17"/>
      <c r="PFI155" s="17"/>
      <c r="PFJ155" s="17"/>
      <c r="PFK155" s="17"/>
      <c r="PFL155" s="17"/>
      <c r="PFM155" s="17"/>
      <c r="PFN155" s="17"/>
      <c r="PFO155" s="17"/>
      <c r="PFP155" s="17"/>
      <c r="PFQ155" s="17"/>
      <c r="PFR155" s="17"/>
      <c r="PFS155" s="17"/>
      <c r="PFT155" s="17"/>
      <c r="PFU155" s="17"/>
      <c r="PFV155" s="17"/>
      <c r="PFW155" s="17"/>
      <c r="PFX155" s="17"/>
      <c r="PFY155" s="17"/>
      <c r="PFZ155" s="17"/>
      <c r="PGA155" s="17"/>
      <c r="PGB155" s="17"/>
      <c r="PGC155" s="17"/>
      <c r="PGD155" s="17"/>
      <c r="PGE155" s="17"/>
      <c r="PGF155" s="17"/>
      <c r="PGG155" s="17"/>
      <c r="PGH155" s="17"/>
      <c r="PGI155" s="17"/>
      <c r="PGJ155" s="17"/>
      <c r="PGK155" s="17"/>
      <c r="PGL155" s="17"/>
      <c r="PGM155" s="17"/>
      <c r="PGN155" s="17"/>
      <c r="PGO155" s="17"/>
      <c r="PGP155" s="17"/>
      <c r="PGQ155" s="17"/>
      <c r="PGR155" s="17"/>
      <c r="PGS155" s="17"/>
      <c r="PGT155" s="17"/>
      <c r="PGU155" s="17"/>
      <c r="PGV155" s="17"/>
      <c r="PGW155" s="17"/>
      <c r="PGX155" s="17"/>
      <c r="PGY155" s="17"/>
      <c r="PGZ155" s="17"/>
      <c r="PHA155" s="17"/>
      <c r="PHB155" s="17"/>
      <c r="PHC155" s="17"/>
      <c r="PHD155" s="17"/>
      <c r="PHE155" s="17"/>
      <c r="PHF155" s="17"/>
      <c r="PHG155" s="17"/>
      <c r="PHH155" s="17"/>
      <c r="PHI155" s="17"/>
      <c r="PHJ155" s="17"/>
      <c r="PHK155" s="17"/>
      <c r="PHL155" s="17"/>
      <c r="PHM155" s="17"/>
      <c r="PHN155" s="17"/>
      <c r="PHO155" s="17"/>
      <c r="PHP155" s="17"/>
      <c r="PHQ155" s="17"/>
      <c r="PHR155" s="17"/>
      <c r="PHS155" s="17"/>
      <c r="PHT155" s="17"/>
      <c r="PHU155" s="17"/>
      <c r="PHV155" s="17"/>
      <c r="PHW155" s="17"/>
      <c r="PHX155" s="17"/>
      <c r="PHY155" s="17"/>
      <c r="PHZ155" s="17"/>
      <c r="PIA155" s="17"/>
      <c r="PIB155" s="17"/>
      <c r="PIC155" s="17"/>
      <c r="PID155" s="17"/>
      <c r="PIE155" s="17"/>
      <c r="PIF155" s="17"/>
      <c r="PIG155" s="17"/>
      <c r="PIH155" s="17"/>
      <c r="PII155" s="17"/>
      <c r="PIJ155" s="17"/>
      <c r="PIK155" s="17"/>
      <c r="PIL155" s="17"/>
      <c r="PIM155" s="17"/>
      <c r="PIN155" s="17"/>
      <c r="PIO155" s="17"/>
      <c r="PIP155" s="17"/>
      <c r="PIQ155" s="17"/>
      <c r="PIR155" s="17"/>
      <c r="PIS155" s="17"/>
      <c r="PIT155" s="17"/>
      <c r="PIU155" s="17"/>
      <c r="PIV155" s="17"/>
      <c r="PIW155" s="17"/>
      <c r="PIX155" s="17"/>
      <c r="PIY155" s="17"/>
      <c r="PIZ155" s="17"/>
      <c r="PJA155" s="17"/>
      <c r="PJB155" s="17"/>
      <c r="PJC155" s="17"/>
      <c r="PJD155" s="17"/>
      <c r="PJE155" s="17"/>
      <c r="PJF155" s="17"/>
      <c r="PJG155" s="17"/>
      <c r="PJH155" s="17"/>
      <c r="PJI155" s="17"/>
      <c r="PJJ155" s="17"/>
      <c r="PJK155" s="17"/>
      <c r="PJL155" s="17"/>
      <c r="PJM155" s="17"/>
      <c r="PJN155" s="17"/>
      <c r="PJO155" s="17"/>
      <c r="PJP155" s="17"/>
      <c r="PJQ155" s="17"/>
      <c r="PJR155" s="17"/>
      <c r="PJS155" s="17"/>
      <c r="PJT155" s="17"/>
      <c r="PJU155" s="17"/>
      <c r="PJV155" s="17"/>
      <c r="PJW155" s="17"/>
      <c r="PJX155" s="17"/>
      <c r="PJY155" s="17"/>
      <c r="PJZ155" s="17"/>
      <c r="PKA155" s="17"/>
      <c r="PKB155" s="17"/>
      <c r="PKC155" s="17"/>
      <c r="PKD155" s="17"/>
      <c r="PKE155" s="17"/>
      <c r="PKF155" s="17"/>
      <c r="PKG155" s="17"/>
      <c r="PKH155" s="17"/>
      <c r="PKI155" s="17"/>
      <c r="PKJ155" s="17"/>
      <c r="PKK155" s="17"/>
      <c r="PKL155" s="17"/>
      <c r="PKM155" s="17"/>
      <c r="PKN155" s="17"/>
      <c r="PKO155" s="17"/>
      <c r="PKP155" s="17"/>
      <c r="PKQ155" s="17"/>
      <c r="PKR155" s="17"/>
      <c r="PKS155" s="17"/>
      <c r="PKT155" s="17"/>
      <c r="PKU155" s="17"/>
      <c r="PKV155" s="17"/>
      <c r="PKW155" s="17"/>
      <c r="PKX155" s="17"/>
      <c r="PKY155" s="17"/>
      <c r="PKZ155" s="17"/>
      <c r="PLA155" s="17"/>
      <c r="PLB155" s="17"/>
      <c r="PLC155" s="17"/>
      <c r="PLD155" s="17"/>
      <c r="PLE155" s="17"/>
      <c r="PLF155" s="17"/>
      <c r="PLG155" s="17"/>
      <c r="PLH155" s="17"/>
      <c r="PLI155" s="17"/>
      <c r="PLJ155" s="17"/>
      <c r="PLK155" s="17"/>
      <c r="PLL155" s="17"/>
      <c r="PLM155" s="17"/>
      <c r="PLN155" s="17"/>
      <c r="PLO155" s="17"/>
      <c r="PLP155" s="17"/>
      <c r="PLQ155" s="17"/>
      <c r="PLR155" s="17"/>
      <c r="PLS155" s="17"/>
      <c r="PLT155" s="17"/>
      <c r="PLU155" s="17"/>
      <c r="PLV155" s="17"/>
      <c r="PLW155" s="17"/>
      <c r="PLX155" s="17"/>
      <c r="PLY155" s="17"/>
      <c r="PLZ155" s="17"/>
      <c r="PMA155" s="17"/>
      <c r="PMB155" s="17"/>
      <c r="PMC155" s="17"/>
      <c r="PMD155" s="17"/>
      <c r="PME155" s="17"/>
      <c r="PMF155" s="17"/>
      <c r="PMG155" s="17"/>
      <c r="PMH155" s="17"/>
      <c r="PMI155" s="17"/>
      <c r="PMJ155" s="17"/>
      <c r="PMK155" s="17"/>
      <c r="PML155" s="17"/>
      <c r="PMM155" s="17"/>
      <c r="PMN155" s="17"/>
      <c r="PMO155" s="17"/>
      <c r="PMP155" s="17"/>
      <c r="PMQ155" s="17"/>
      <c r="PMR155" s="17"/>
      <c r="PMS155" s="17"/>
      <c r="PMT155" s="17"/>
      <c r="PMU155" s="17"/>
      <c r="PMV155" s="17"/>
      <c r="PMW155" s="17"/>
      <c r="PMX155" s="17"/>
      <c r="PMY155" s="17"/>
      <c r="PMZ155" s="17"/>
      <c r="PNA155" s="17"/>
      <c r="PNB155" s="17"/>
      <c r="PNC155" s="17"/>
      <c r="PND155" s="17"/>
      <c r="PNE155" s="17"/>
      <c r="PNF155" s="17"/>
      <c r="PNG155" s="17"/>
      <c r="PNH155" s="17"/>
      <c r="PNI155" s="17"/>
      <c r="PNJ155" s="17"/>
      <c r="PNK155" s="17"/>
      <c r="PNL155" s="17"/>
      <c r="PNM155" s="17"/>
      <c r="PNN155" s="17"/>
      <c r="PNO155" s="17"/>
      <c r="PNP155" s="17"/>
      <c r="PNQ155" s="17"/>
      <c r="PNR155" s="17"/>
      <c r="PNS155" s="17"/>
      <c r="PNT155" s="17"/>
      <c r="PNU155" s="17"/>
      <c r="PNV155" s="17"/>
      <c r="PNW155" s="17"/>
      <c r="PNX155" s="17"/>
      <c r="PNY155" s="17"/>
      <c r="PNZ155" s="17"/>
      <c r="POA155" s="17"/>
      <c r="POB155" s="17"/>
      <c r="POC155" s="17"/>
      <c r="POD155" s="17"/>
      <c r="POE155" s="17"/>
      <c r="POF155" s="17"/>
      <c r="POG155" s="17"/>
      <c r="POH155" s="17"/>
      <c r="POI155" s="17"/>
      <c r="POJ155" s="17"/>
      <c r="POK155" s="17"/>
      <c r="POL155" s="17"/>
      <c r="POM155" s="17"/>
      <c r="PON155" s="17"/>
      <c r="POO155" s="17"/>
      <c r="POP155" s="17"/>
      <c r="POQ155" s="17"/>
      <c r="POR155" s="17"/>
      <c r="POS155" s="17"/>
      <c r="POT155" s="17"/>
      <c r="POU155" s="17"/>
      <c r="POV155" s="17"/>
      <c r="POW155" s="17"/>
      <c r="POX155" s="17"/>
      <c r="POY155" s="17"/>
      <c r="POZ155" s="17"/>
      <c r="PPA155" s="17"/>
      <c r="PPB155" s="17"/>
      <c r="PPC155" s="17"/>
      <c r="PPD155" s="17"/>
      <c r="PPE155" s="17"/>
      <c r="PPF155" s="17"/>
      <c r="PPG155" s="17"/>
      <c r="PPH155" s="17"/>
      <c r="PPI155" s="17"/>
      <c r="PPJ155" s="17"/>
      <c r="PPK155" s="17"/>
      <c r="PPL155" s="17"/>
      <c r="PPM155" s="17"/>
      <c r="PPN155" s="17"/>
      <c r="PPO155" s="17"/>
      <c r="PPP155" s="17"/>
      <c r="PPQ155" s="17"/>
      <c r="PPR155" s="17"/>
      <c r="PPS155" s="17"/>
      <c r="PPT155" s="17"/>
      <c r="PPU155" s="17"/>
      <c r="PPV155" s="17"/>
      <c r="PPW155" s="17"/>
      <c r="PPX155" s="17"/>
      <c r="PPY155" s="17"/>
      <c r="PPZ155" s="17"/>
      <c r="PQA155" s="17"/>
      <c r="PQB155" s="17"/>
      <c r="PQC155" s="17"/>
      <c r="PQD155" s="17"/>
      <c r="PQE155" s="17"/>
      <c r="PQF155" s="17"/>
      <c r="PQG155" s="17"/>
      <c r="PQH155" s="17"/>
      <c r="PQI155" s="17"/>
      <c r="PQJ155" s="17"/>
      <c r="PQK155" s="17"/>
      <c r="PQL155" s="17"/>
      <c r="PQM155" s="17"/>
      <c r="PQN155" s="17"/>
      <c r="PQO155" s="17"/>
      <c r="PQP155" s="17"/>
      <c r="PQQ155" s="17"/>
      <c r="PQR155" s="17"/>
      <c r="PQS155" s="17"/>
      <c r="PQT155" s="17"/>
      <c r="PQU155" s="17"/>
      <c r="PQV155" s="17"/>
      <c r="PQW155" s="17"/>
      <c r="PQX155" s="17"/>
      <c r="PQY155" s="17"/>
      <c r="PQZ155" s="17"/>
      <c r="PRA155" s="17"/>
      <c r="PRB155" s="17"/>
      <c r="PRC155" s="17"/>
      <c r="PRD155" s="17"/>
      <c r="PRE155" s="17"/>
      <c r="PRF155" s="17"/>
      <c r="PRG155" s="17"/>
      <c r="PRH155" s="17"/>
      <c r="PRI155" s="17"/>
      <c r="PRJ155" s="17"/>
      <c r="PRK155" s="17"/>
      <c r="PRL155" s="17"/>
      <c r="PRM155" s="17"/>
      <c r="PRN155" s="17"/>
      <c r="PRO155" s="17"/>
      <c r="PRP155" s="17"/>
      <c r="PRQ155" s="17"/>
      <c r="PRR155" s="17"/>
      <c r="PRS155" s="17"/>
      <c r="PRT155" s="17"/>
      <c r="PRU155" s="17"/>
      <c r="PRV155" s="17"/>
      <c r="PRW155" s="17"/>
      <c r="PRX155" s="17"/>
      <c r="PRY155" s="17"/>
      <c r="PRZ155" s="17"/>
      <c r="PSA155" s="17"/>
      <c r="PSB155" s="17"/>
      <c r="PSC155" s="17"/>
      <c r="PSD155" s="17"/>
      <c r="PSE155" s="17"/>
      <c r="PSF155" s="17"/>
      <c r="PSG155" s="17"/>
      <c r="PSH155" s="17"/>
      <c r="PSI155" s="17"/>
      <c r="PSJ155" s="17"/>
      <c r="PSK155" s="17"/>
      <c r="PSL155" s="17"/>
      <c r="PSM155" s="17"/>
      <c r="PSN155" s="17"/>
      <c r="PSO155" s="17"/>
      <c r="PSP155" s="17"/>
      <c r="PSQ155" s="17"/>
      <c r="PSR155" s="17"/>
      <c r="PSS155" s="17"/>
      <c r="PST155" s="17"/>
      <c r="PSU155" s="17"/>
      <c r="PSV155" s="17"/>
      <c r="PSW155" s="17"/>
      <c r="PSX155" s="17"/>
      <c r="PSY155" s="17"/>
      <c r="PSZ155" s="17"/>
      <c r="PTA155" s="17"/>
      <c r="PTB155" s="17"/>
      <c r="PTC155" s="17"/>
      <c r="PTD155" s="17"/>
      <c r="PTE155" s="17"/>
      <c r="PTF155" s="17"/>
      <c r="PTG155" s="17"/>
      <c r="PTH155" s="17"/>
      <c r="PTI155" s="17"/>
      <c r="PTJ155" s="17"/>
      <c r="PTK155" s="17"/>
      <c r="PTL155" s="17"/>
      <c r="PTM155" s="17"/>
      <c r="PTN155" s="17"/>
      <c r="PTO155" s="17"/>
      <c r="PTP155" s="17"/>
      <c r="PTQ155" s="17"/>
      <c r="PTR155" s="17"/>
      <c r="PTS155" s="17"/>
      <c r="PTT155" s="17"/>
      <c r="PTU155" s="17"/>
      <c r="PTV155" s="17"/>
      <c r="PTW155" s="17"/>
      <c r="PTX155" s="17"/>
      <c r="PTY155" s="17"/>
      <c r="PTZ155" s="17"/>
      <c r="PUA155" s="17"/>
      <c r="PUB155" s="17"/>
      <c r="PUC155" s="17"/>
      <c r="PUD155" s="17"/>
      <c r="PUE155" s="17"/>
      <c r="PUF155" s="17"/>
      <c r="PUG155" s="17"/>
      <c r="PUH155" s="17"/>
      <c r="PUI155" s="17"/>
      <c r="PUJ155" s="17"/>
      <c r="PUK155" s="17"/>
      <c r="PUL155" s="17"/>
      <c r="PUM155" s="17"/>
      <c r="PUN155" s="17"/>
      <c r="PUO155" s="17"/>
      <c r="PUP155" s="17"/>
      <c r="PUQ155" s="17"/>
      <c r="PUR155" s="17"/>
      <c r="PUS155" s="17"/>
      <c r="PUT155" s="17"/>
      <c r="PUU155" s="17"/>
      <c r="PUV155" s="17"/>
      <c r="PUW155" s="17"/>
      <c r="PUX155" s="17"/>
      <c r="PUY155" s="17"/>
      <c r="PUZ155" s="17"/>
      <c r="PVA155" s="17"/>
      <c r="PVB155" s="17"/>
      <c r="PVC155" s="17"/>
      <c r="PVD155" s="17"/>
      <c r="PVE155" s="17"/>
      <c r="PVF155" s="17"/>
      <c r="PVG155" s="17"/>
      <c r="PVH155" s="17"/>
      <c r="PVI155" s="17"/>
      <c r="PVJ155" s="17"/>
      <c r="PVK155" s="17"/>
      <c r="PVL155" s="17"/>
      <c r="PVM155" s="17"/>
      <c r="PVN155" s="17"/>
      <c r="PVO155" s="17"/>
      <c r="PVP155" s="17"/>
      <c r="PVQ155" s="17"/>
      <c r="PVR155" s="17"/>
      <c r="PVS155" s="17"/>
      <c r="PVT155" s="17"/>
      <c r="PVU155" s="17"/>
      <c r="PVV155" s="17"/>
      <c r="PVW155" s="17"/>
      <c r="PVX155" s="17"/>
      <c r="PVY155" s="17"/>
      <c r="PVZ155" s="17"/>
      <c r="PWA155" s="17"/>
      <c r="PWB155" s="17"/>
      <c r="PWC155" s="17"/>
      <c r="PWD155" s="17"/>
      <c r="PWE155" s="17"/>
      <c r="PWF155" s="17"/>
      <c r="PWG155" s="17"/>
      <c r="PWH155" s="17"/>
      <c r="PWI155" s="17"/>
      <c r="PWJ155" s="17"/>
      <c r="PWK155" s="17"/>
      <c r="PWL155" s="17"/>
      <c r="PWM155" s="17"/>
      <c r="PWN155" s="17"/>
      <c r="PWO155" s="17"/>
      <c r="PWP155" s="17"/>
      <c r="PWQ155" s="17"/>
      <c r="PWR155" s="17"/>
      <c r="PWS155" s="17"/>
      <c r="PWT155" s="17"/>
      <c r="PWU155" s="17"/>
      <c r="PWV155" s="17"/>
      <c r="PWW155" s="17"/>
      <c r="PWX155" s="17"/>
      <c r="PWY155" s="17"/>
      <c r="PWZ155" s="17"/>
      <c r="PXA155" s="17"/>
      <c r="PXB155" s="17"/>
      <c r="PXC155" s="17"/>
      <c r="PXD155" s="17"/>
      <c r="PXE155" s="17"/>
      <c r="PXF155" s="17"/>
      <c r="PXG155" s="17"/>
      <c r="PXH155" s="17"/>
      <c r="PXI155" s="17"/>
      <c r="PXJ155" s="17"/>
      <c r="PXK155" s="17"/>
      <c r="PXL155" s="17"/>
      <c r="PXM155" s="17"/>
      <c r="PXN155" s="17"/>
      <c r="PXO155" s="17"/>
      <c r="PXP155" s="17"/>
      <c r="PXQ155" s="17"/>
      <c r="PXR155" s="17"/>
      <c r="PXS155" s="17"/>
      <c r="PXT155" s="17"/>
      <c r="PXU155" s="17"/>
      <c r="PXV155" s="17"/>
      <c r="PXW155" s="17"/>
      <c r="PXX155" s="17"/>
      <c r="PXY155" s="17"/>
      <c r="PXZ155" s="17"/>
      <c r="PYA155" s="17"/>
      <c r="PYB155" s="17"/>
      <c r="PYC155" s="17"/>
      <c r="PYD155" s="17"/>
      <c r="PYE155" s="17"/>
      <c r="PYF155" s="17"/>
      <c r="PYG155" s="17"/>
      <c r="PYH155" s="17"/>
      <c r="PYI155" s="17"/>
      <c r="PYJ155" s="17"/>
      <c r="PYK155" s="17"/>
      <c r="PYL155" s="17"/>
      <c r="PYM155" s="17"/>
      <c r="PYN155" s="17"/>
      <c r="PYO155" s="17"/>
      <c r="PYP155" s="17"/>
      <c r="PYQ155" s="17"/>
      <c r="PYR155" s="17"/>
      <c r="PYS155" s="17"/>
      <c r="PYT155" s="17"/>
      <c r="PYU155" s="17"/>
      <c r="PYV155" s="17"/>
      <c r="PYW155" s="17"/>
      <c r="PYX155" s="17"/>
      <c r="PYY155" s="17"/>
      <c r="PYZ155" s="17"/>
      <c r="PZA155" s="17"/>
      <c r="PZB155" s="17"/>
      <c r="PZC155" s="17"/>
      <c r="PZD155" s="17"/>
      <c r="PZE155" s="17"/>
      <c r="PZF155" s="17"/>
      <c r="PZG155" s="17"/>
      <c r="PZH155" s="17"/>
      <c r="PZI155" s="17"/>
      <c r="PZJ155" s="17"/>
      <c r="PZK155" s="17"/>
      <c r="PZL155" s="17"/>
      <c r="PZM155" s="17"/>
      <c r="PZN155" s="17"/>
      <c r="PZO155" s="17"/>
      <c r="PZP155" s="17"/>
      <c r="PZQ155" s="17"/>
      <c r="PZR155" s="17"/>
      <c r="PZS155" s="17"/>
      <c r="PZT155" s="17"/>
      <c r="PZU155" s="17"/>
      <c r="PZV155" s="17"/>
      <c r="PZW155" s="17"/>
      <c r="PZX155" s="17"/>
      <c r="PZY155" s="17"/>
      <c r="PZZ155" s="17"/>
      <c r="QAA155" s="17"/>
      <c r="QAB155" s="17"/>
      <c r="QAC155" s="17"/>
      <c r="QAD155" s="17"/>
      <c r="QAE155" s="17"/>
      <c r="QAF155" s="17"/>
      <c r="QAG155" s="17"/>
      <c r="QAH155" s="17"/>
      <c r="QAI155" s="17"/>
      <c r="QAJ155" s="17"/>
      <c r="QAK155" s="17"/>
      <c r="QAL155" s="17"/>
      <c r="QAM155" s="17"/>
      <c r="QAN155" s="17"/>
      <c r="QAO155" s="17"/>
      <c r="QAP155" s="17"/>
      <c r="QAQ155" s="17"/>
      <c r="QAR155" s="17"/>
      <c r="QAS155" s="17"/>
      <c r="QAT155" s="17"/>
      <c r="QAU155" s="17"/>
      <c r="QAV155" s="17"/>
      <c r="QAW155" s="17"/>
      <c r="QAX155" s="17"/>
      <c r="QAY155" s="17"/>
      <c r="QAZ155" s="17"/>
      <c r="QBA155" s="17"/>
      <c r="QBB155" s="17"/>
      <c r="QBC155" s="17"/>
      <c r="QBD155" s="17"/>
      <c r="QBE155" s="17"/>
      <c r="QBF155" s="17"/>
      <c r="QBG155" s="17"/>
      <c r="QBH155" s="17"/>
      <c r="QBI155" s="17"/>
      <c r="QBJ155" s="17"/>
      <c r="QBK155" s="17"/>
      <c r="QBL155" s="17"/>
      <c r="QBM155" s="17"/>
      <c r="QBN155" s="17"/>
      <c r="QBO155" s="17"/>
      <c r="QBP155" s="17"/>
      <c r="QBQ155" s="17"/>
      <c r="QBR155" s="17"/>
      <c r="QBS155" s="17"/>
      <c r="QBT155" s="17"/>
      <c r="QBU155" s="17"/>
      <c r="QBV155" s="17"/>
      <c r="QBW155" s="17"/>
      <c r="QBX155" s="17"/>
      <c r="QBY155" s="17"/>
      <c r="QBZ155" s="17"/>
      <c r="QCA155" s="17"/>
      <c r="QCB155" s="17"/>
      <c r="QCC155" s="17"/>
      <c r="QCD155" s="17"/>
      <c r="QCE155" s="17"/>
      <c r="QCF155" s="17"/>
      <c r="QCG155" s="17"/>
      <c r="QCH155" s="17"/>
      <c r="QCI155" s="17"/>
      <c r="QCJ155" s="17"/>
      <c r="QCK155" s="17"/>
      <c r="QCL155" s="17"/>
      <c r="QCM155" s="17"/>
      <c r="QCN155" s="17"/>
      <c r="QCO155" s="17"/>
      <c r="QCP155" s="17"/>
      <c r="QCQ155" s="17"/>
      <c r="QCR155" s="17"/>
      <c r="QCS155" s="17"/>
      <c r="QCT155" s="17"/>
      <c r="QCU155" s="17"/>
      <c r="QCV155" s="17"/>
      <c r="QCW155" s="17"/>
      <c r="QCX155" s="17"/>
      <c r="QCY155" s="17"/>
      <c r="QCZ155" s="17"/>
      <c r="QDA155" s="17"/>
      <c r="QDB155" s="17"/>
      <c r="QDC155" s="17"/>
      <c r="QDD155" s="17"/>
      <c r="QDE155" s="17"/>
      <c r="QDF155" s="17"/>
      <c r="QDG155" s="17"/>
      <c r="QDH155" s="17"/>
      <c r="QDI155" s="17"/>
      <c r="QDJ155" s="17"/>
      <c r="QDK155" s="17"/>
      <c r="QDL155" s="17"/>
      <c r="QDM155" s="17"/>
      <c r="QDN155" s="17"/>
      <c r="QDO155" s="17"/>
      <c r="QDP155" s="17"/>
      <c r="QDQ155" s="17"/>
      <c r="QDR155" s="17"/>
      <c r="QDS155" s="17"/>
      <c r="QDT155" s="17"/>
      <c r="QDU155" s="17"/>
      <c r="QDV155" s="17"/>
      <c r="QDW155" s="17"/>
      <c r="QDX155" s="17"/>
      <c r="QDY155" s="17"/>
      <c r="QDZ155" s="17"/>
      <c r="QEA155" s="17"/>
      <c r="QEB155" s="17"/>
      <c r="QEC155" s="17"/>
      <c r="QED155" s="17"/>
      <c r="QEE155" s="17"/>
      <c r="QEF155" s="17"/>
      <c r="QEG155" s="17"/>
      <c r="QEH155" s="17"/>
      <c r="QEI155" s="17"/>
      <c r="QEJ155" s="17"/>
      <c r="QEK155" s="17"/>
      <c r="QEL155" s="17"/>
      <c r="QEM155" s="17"/>
      <c r="QEN155" s="17"/>
      <c r="QEO155" s="17"/>
      <c r="QEP155" s="17"/>
      <c r="QEQ155" s="17"/>
      <c r="QER155" s="17"/>
      <c r="QES155" s="17"/>
      <c r="QET155" s="17"/>
      <c r="QEU155" s="17"/>
      <c r="QEV155" s="17"/>
      <c r="QEW155" s="17"/>
      <c r="QEX155" s="17"/>
      <c r="QEY155" s="17"/>
      <c r="QEZ155" s="17"/>
      <c r="QFA155" s="17"/>
      <c r="QFB155" s="17"/>
      <c r="QFC155" s="17"/>
      <c r="QFD155" s="17"/>
      <c r="QFE155" s="17"/>
      <c r="QFF155" s="17"/>
      <c r="QFG155" s="17"/>
      <c r="QFH155" s="17"/>
      <c r="QFI155" s="17"/>
      <c r="QFJ155" s="17"/>
      <c r="QFK155" s="17"/>
      <c r="QFL155" s="17"/>
      <c r="QFM155" s="17"/>
      <c r="QFN155" s="17"/>
      <c r="QFO155" s="17"/>
      <c r="QFP155" s="17"/>
      <c r="QFQ155" s="17"/>
      <c r="QFR155" s="17"/>
      <c r="QFS155" s="17"/>
      <c r="QFT155" s="17"/>
      <c r="QFU155" s="17"/>
      <c r="QFV155" s="17"/>
      <c r="QFW155" s="17"/>
      <c r="QFX155" s="17"/>
      <c r="QFY155" s="17"/>
      <c r="QFZ155" s="17"/>
      <c r="QGA155" s="17"/>
      <c r="QGB155" s="17"/>
      <c r="QGC155" s="17"/>
      <c r="QGD155" s="17"/>
      <c r="QGE155" s="17"/>
      <c r="QGF155" s="17"/>
      <c r="QGG155" s="17"/>
      <c r="QGH155" s="17"/>
      <c r="QGI155" s="17"/>
      <c r="QGJ155" s="17"/>
      <c r="QGK155" s="17"/>
      <c r="QGL155" s="17"/>
      <c r="QGM155" s="17"/>
      <c r="QGN155" s="17"/>
      <c r="QGO155" s="17"/>
      <c r="QGP155" s="17"/>
      <c r="QGQ155" s="17"/>
      <c r="QGR155" s="17"/>
      <c r="QGS155" s="17"/>
      <c r="QGT155" s="17"/>
      <c r="QGU155" s="17"/>
      <c r="QGV155" s="17"/>
      <c r="QGW155" s="17"/>
      <c r="QGX155" s="17"/>
      <c r="QGY155" s="17"/>
      <c r="QGZ155" s="17"/>
      <c r="QHA155" s="17"/>
      <c r="QHB155" s="17"/>
      <c r="QHC155" s="17"/>
      <c r="QHD155" s="17"/>
      <c r="QHE155" s="17"/>
      <c r="QHF155" s="17"/>
      <c r="QHG155" s="17"/>
      <c r="QHH155" s="17"/>
      <c r="QHI155" s="17"/>
      <c r="QHJ155" s="17"/>
      <c r="QHK155" s="17"/>
      <c r="QHL155" s="17"/>
      <c r="QHM155" s="17"/>
      <c r="QHN155" s="17"/>
      <c r="QHO155" s="17"/>
      <c r="QHP155" s="17"/>
      <c r="QHQ155" s="17"/>
      <c r="QHR155" s="17"/>
      <c r="QHS155" s="17"/>
      <c r="QHT155" s="17"/>
      <c r="QHU155" s="17"/>
      <c r="QHV155" s="17"/>
      <c r="QHW155" s="17"/>
      <c r="QHX155" s="17"/>
      <c r="QHY155" s="17"/>
      <c r="QHZ155" s="17"/>
      <c r="QIA155" s="17"/>
      <c r="QIB155" s="17"/>
      <c r="QIC155" s="17"/>
      <c r="QID155" s="17"/>
      <c r="QIE155" s="17"/>
      <c r="QIF155" s="17"/>
      <c r="QIG155" s="17"/>
      <c r="QIH155" s="17"/>
      <c r="QII155" s="17"/>
      <c r="QIJ155" s="17"/>
      <c r="QIK155" s="17"/>
      <c r="QIL155" s="17"/>
      <c r="QIM155" s="17"/>
      <c r="QIN155" s="17"/>
      <c r="QIO155" s="17"/>
      <c r="QIP155" s="17"/>
      <c r="QIQ155" s="17"/>
      <c r="QIR155" s="17"/>
      <c r="QIS155" s="17"/>
      <c r="QIT155" s="17"/>
      <c r="QIU155" s="17"/>
      <c r="QIV155" s="17"/>
      <c r="QIW155" s="17"/>
      <c r="QIX155" s="17"/>
      <c r="QIY155" s="17"/>
      <c r="QIZ155" s="17"/>
      <c r="QJA155" s="17"/>
      <c r="QJB155" s="17"/>
      <c r="QJC155" s="17"/>
      <c r="QJD155" s="17"/>
      <c r="QJE155" s="17"/>
      <c r="QJF155" s="17"/>
      <c r="QJG155" s="17"/>
      <c r="QJH155" s="17"/>
      <c r="QJI155" s="17"/>
      <c r="QJJ155" s="17"/>
      <c r="QJK155" s="17"/>
      <c r="QJL155" s="17"/>
      <c r="QJM155" s="17"/>
      <c r="QJN155" s="17"/>
      <c r="QJO155" s="17"/>
      <c r="QJP155" s="17"/>
      <c r="QJQ155" s="17"/>
      <c r="QJR155" s="17"/>
      <c r="QJS155" s="17"/>
      <c r="QJT155" s="17"/>
      <c r="QJU155" s="17"/>
      <c r="QJV155" s="17"/>
      <c r="QJW155" s="17"/>
      <c r="QJX155" s="17"/>
      <c r="QJY155" s="17"/>
      <c r="QJZ155" s="17"/>
      <c r="QKA155" s="17"/>
      <c r="QKB155" s="17"/>
      <c r="QKC155" s="17"/>
      <c r="QKD155" s="17"/>
      <c r="QKE155" s="17"/>
      <c r="QKF155" s="17"/>
      <c r="QKG155" s="17"/>
      <c r="QKH155" s="17"/>
      <c r="QKI155" s="17"/>
      <c r="QKJ155" s="17"/>
      <c r="QKK155" s="17"/>
      <c r="QKL155" s="17"/>
      <c r="QKM155" s="17"/>
      <c r="QKN155" s="17"/>
      <c r="QKO155" s="17"/>
      <c r="QKP155" s="17"/>
      <c r="QKQ155" s="17"/>
      <c r="QKR155" s="17"/>
      <c r="QKS155" s="17"/>
      <c r="QKT155" s="17"/>
      <c r="QKU155" s="17"/>
      <c r="QKV155" s="17"/>
      <c r="QKW155" s="17"/>
      <c r="QKX155" s="17"/>
      <c r="QKY155" s="17"/>
      <c r="QKZ155" s="17"/>
      <c r="QLA155" s="17"/>
      <c r="QLB155" s="17"/>
      <c r="QLC155" s="17"/>
      <c r="QLD155" s="17"/>
      <c r="QLE155" s="17"/>
      <c r="QLF155" s="17"/>
      <c r="QLG155" s="17"/>
      <c r="QLH155" s="17"/>
      <c r="QLI155" s="17"/>
      <c r="QLJ155" s="17"/>
      <c r="QLK155" s="17"/>
      <c r="QLL155" s="17"/>
      <c r="QLM155" s="17"/>
      <c r="QLN155" s="17"/>
      <c r="QLO155" s="17"/>
      <c r="QLP155" s="17"/>
      <c r="QLQ155" s="17"/>
      <c r="QLR155" s="17"/>
      <c r="QLS155" s="17"/>
      <c r="QLT155" s="17"/>
      <c r="QLU155" s="17"/>
      <c r="QLV155" s="17"/>
      <c r="QLW155" s="17"/>
      <c r="QLX155" s="17"/>
      <c r="QLY155" s="17"/>
      <c r="QLZ155" s="17"/>
      <c r="QMA155" s="17"/>
      <c r="QMB155" s="17"/>
      <c r="QMC155" s="17"/>
      <c r="QMD155" s="17"/>
      <c r="QME155" s="17"/>
      <c r="QMF155" s="17"/>
      <c r="QMG155" s="17"/>
      <c r="QMH155" s="17"/>
      <c r="QMI155" s="17"/>
      <c r="QMJ155" s="17"/>
      <c r="QMK155" s="17"/>
      <c r="QML155" s="17"/>
      <c r="QMM155" s="17"/>
      <c r="QMN155" s="17"/>
      <c r="QMO155" s="17"/>
      <c r="QMP155" s="17"/>
      <c r="QMQ155" s="17"/>
      <c r="QMR155" s="17"/>
      <c r="QMS155" s="17"/>
      <c r="QMT155" s="17"/>
      <c r="QMU155" s="17"/>
      <c r="QMV155" s="17"/>
      <c r="QMW155" s="17"/>
      <c r="QMX155" s="17"/>
      <c r="QMY155" s="17"/>
      <c r="QMZ155" s="17"/>
      <c r="QNA155" s="17"/>
      <c r="QNB155" s="17"/>
      <c r="QNC155" s="17"/>
      <c r="QND155" s="17"/>
      <c r="QNE155" s="17"/>
      <c r="QNF155" s="17"/>
      <c r="QNG155" s="17"/>
      <c r="QNH155" s="17"/>
      <c r="QNI155" s="17"/>
      <c r="QNJ155" s="17"/>
      <c r="QNK155" s="17"/>
      <c r="QNL155" s="17"/>
      <c r="QNM155" s="17"/>
      <c r="QNN155" s="17"/>
      <c r="QNO155" s="17"/>
      <c r="QNP155" s="17"/>
      <c r="QNQ155" s="17"/>
      <c r="QNR155" s="17"/>
      <c r="QNS155" s="17"/>
      <c r="QNT155" s="17"/>
      <c r="QNU155" s="17"/>
      <c r="QNV155" s="17"/>
      <c r="QNW155" s="17"/>
      <c r="QNX155" s="17"/>
      <c r="QNY155" s="17"/>
      <c r="QNZ155" s="17"/>
      <c r="QOA155" s="17"/>
      <c r="QOB155" s="17"/>
      <c r="QOC155" s="17"/>
      <c r="QOD155" s="17"/>
      <c r="QOE155" s="17"/>
      <c r="QOF155" s="17"/>
      <c r="QOG155" s="17"/>
      <c r="QOH155" s="17"/>
      <c r="QOI155" s="17"/>
      <c r="QOJ155" s="17"/>
      <c r="QOK155" s="17"/>
      <c r="QOL155" s="17"/>
      <c r="QOM155" s="17"/>
      <c r="QON155" s="17"/>
      <c r="QOO155" s="17"/>
      <c r="QOP155" s="17"/>
      <c r="QOQ155" s="17"/>
      <c r="QOR155" s="17"/>
      <c r="QOS155" s="17"/>
      <c r="QOT155" s="17"/>
      <c r="QOU155" s="17"/>
      <c r="QOV155" s="17"/>
      <c r="QOW155" s="17"/>
      <c r="QOX155" s="17"/>
      <c r="QOY155" s="17"/>
      <c r="QOZ155" s="17"/>
      <c r="QPA155" s="17"/>
      <c r="QPB155" s="17"/>
      <c r="QPC155" s="17"/>
      <c r="QPD155" s="17"/>
      <c r="QPE155" s="17"/>
      <c r="QPF155" s="17"/>
      <c r="QPG155" s="17"/>
      <c r="QPH155" s="17"/>
      <c r="QPI155" s="17"/>
      <c r="QPJ155" s="17"/>
      <c r="QPK155" s="17"/>
      <c r="QPL155" s="17"/>
      <c r="QPM155" s="17"/>
      <c r="QPN155" s="17"/>
      <c r="QPO155" s="17"/>
      <c r="QPP155" s="17"/>
      <c r="QPQ155" s="17"/>
      <c r="QPR155" s="17"/>
      <c r="QPS155" s="17"/>
      <c r="QPT155" s="17"/>
      <c r="QPU155" s="17"/>
      <c r="QPV155" s="17"/>
      <c r="QPW155" s="17"/>
      <c r="QPX155" s="17"/>
      <c r="QPY155" s="17"/>
      <c r="QPZ155" s="17"/>
      <c r="QQA155" s="17"/>
      <c r="QQB155" s="17"/>
      <c r="QQC155" s="17"/>
      <c r="QQD155" s="17"/>
      <c r="QQE155" s="17"/>
      <c r="QQF155" s="17"/>
      <c r="QQG155" s="17"/>
      <c r="QQH155" s="17"/>
      <c r="QQI155" s="17"/>
      <c r="QQJ155" s="17"/>
      <c r="QQK155" s="17"/>
      <c r="QQL155" s="17"/>
      <c r="QQM155" s="17"/>
      <c r="QQN155" s="17"/>
      <c r="QQO155" s="17"/>
      <c r="QQP155" s="17"/>
      <c r="QQQ155" s="17"/>
      <c r="QQR155" s="17"/>
      <c r="QQS155" s="17"/>
      <c r="QQT155" s="17"/>
      <c r="QQU155" s="17"/>
      <c r="QQV155" s="17"/>
      <c r="QQW155" s="17"/>
      <c r="QQX155" s="17"/>
      <c r="QQY155" s="17"/>
      <c r="QQZ155" s="17"/>
      <c r="QRA155" s="17"/>
      <c r="QRB155" s="17"/>
      <c r="QRC155" s="17"/>
      <c r="QRD155" s="17"/>
      <c r="QRE155" s="17"/>
      <c r="QRF155" s="17"/>
      <c r="QRG155" s="17"/>
      <c r="QRH155" s="17"/>
      <c r="QRI155" s="17"/>
      <c r="QRJ155" s="17"/>
      <c r="QRK155" s="17"/>
      <c r="QRL155" s="17"/>
      <c r="QRM155" s="17"/>
      <c r="QRN155" s="17"/>
      <c r="QRO155" s="17"/>
      <c r="QRP155" s="17"/>
      <c r="QRQ155" s="17"/>
      <c r="QRR155" s="17"/>
      <c r="QRS155" s="17"/>
      <c r="QRT155" s="17"/>
      <c r="QRU155" s="17"/>
      <c r="QRV155" s="17"/>
      <c r="QRW155" s="17"/>
      <c r="QRX155" s="17"/>
      <c r="QRY155" s="17"/>
      <c r="QRZ155" s="17"/>
      <c r="QSA155" s="17"/>
      <c r="QSB155" s="17"/>
      <c r="QSC155" s="17"/>
      <c r="QSD155" s="17"/>
      <c r="QSE155" s="17"/>
      <c r="QSF155" s="17"/>
      <c r="QSG155" s="17"/>
      <c r="QSH155" s="17"/>
      <c r="QSI155" s="17"/>
      <c r="QSJ155" s="17"/>
      <c r="QSK155" s="17"/>
      <c r="QSL155" s="17"/>
      <c r="QSM155" s="17"/>
      <c r="QSN155" s="17"/>
      <c r="QSO155" s="17"/>
      <c r="QSP155" s="17"/>
      <c r="QSQ155" s="17"/>
      <c r="QSR155" s="17"/>
      <c r="QSS155" s="17"/>
      <c r="QST155" s="17"/>
      <c r="QSU155" s="17"/>
      <c r="QSV155" s="17"/>
      <c r="QSW155" s="17"/>
      <c r="QSX155" s="17"/>
      <c r="QSY155" s="17"/>
      <c r="QSZ155" s="17"/>
      <c r="QTA155" s="17"/>
      <c r="QTB155" s="17"/>
      <c r="QTC155" s="17"/>
      <c r="QTD155" s="17"/>
      <c r="QTE155" s="17"/>
      <c r="QTF155" s="17"/>
      <c r="QTG155" s="17"/>
      <c r="QTH155" s="17"/>
      <c r="QTI155" s="17"/>
      <c r="QTJ155" s="17"/>
      <c r="QTK155" s="17"/>
      <c r="QTL155" s="17"/>
      <c r="QTM155" s="17"/>
      <c r="QTN155" s="17"/>
      <c r="QTO155" s="17"/>
      <c r="QTP155" s="17"/>
      <c r="QTQ155" s="17"/>
      <c r="QTR155" s="17"/>
      <c r="QTS155" s="17"/>
      <c r="QTT155" s="17"/>
      <c r="QTU155" s="17"/>
      <c r="QTV155" s="17"/>
      <c r="QTW155" s="17"/>
      <c r="QTX155" s="17"/>
      <c r="QTY155" s="17"/>
      <c r="QTZ155" s="17"/>
      <c r="QUA155" s="17"/>
      <c r="QUB155" s="17"/>
      <c r="QUC155" s="17"/>
      <c r="QUD155" s="17"/>
      <c r="QUE155" s="17"/>
      <c r="QUF155" s="17"/>
      <c r="QUG155" s="17"/>
      <c r="QUH155" s="17"/>
      <c r="QUI155" s="17"/>
      <c r="QUJ155" s="17"/>
      <c r="QUK155" s="17"/>
      <c r="QUL155" s="17"/>
      <c r="QUM155" s="17"/>
      <c r="QUN155" s="17"/>
      <c r="QUO155" s="17"/>
      <c r="QUP155" s="17"/>
      <c r="QUQ155" s="17"/>
      <c r="QUR155" s="17"/>
      <c r="QUS155" s="17"/>
      <c r="QUT155" s="17"/>
      <c r="QUU155" s="17"/>
      <c r="QUV155" s="17"/>
      <c r="QUW155" s="17"/>
      <c r="QUX155" s="17"/>
      <c r="QUY155" s="17"/>
      <c r="QUZ155" s="17"/>
      <c r="QVA155" s="17"/>
      <c r="QVB155" s="17"/>
      <c r="QVC155" s="17"/>
      <c r="QVD155" s="17"/>
      <c r="QVE155" s="17"/>
      <c r="QVF155" s="17"/>
      <c r="QVG155" s="17"/>
      <c r="QVH155" s="17"/>
      <c r="QVI155" s="17"/>
      <c r="QVJ155" s="17"/>
      <c r="QVK155" s="17"/>
      <c r="QVL155" s="17"/>
      <c r="QVM155" s="17"/>
      <c r="QVN155" s="17"/>
      <c r="QVO155" s="17"/>
      <c r="QVP155" s="17"/>
      <c r="QVQ155" s="17"/>
      <c r="QVR155" s="17"/>
      <c r="QVS155" s="17"/>
      <c r="QVT155" s="17"/>
      <c r="QVU155" s="17"/>
      <c r="QVV155" s="17"/>
      <c r="QVW155" s="17"/>
      <c r="QVX155" s="17"/>
      <c r="QVY155" s="17"/>
      <c r="QVZ155" s="17"/>
      <c r="QWA155" s="17"/>
      <c r="QWB155" s="17"/>
      <c r="QWC155" s="17"/>
      <c r="QWD155" s="17"/>
      <c r="QWE155" s="17"/>
      <c r="QWF155" s="17"/>
      <c r="QWG155" s="17"/>
      <c r="QWH155" s="17"/>
      <c r="QWI155" s="17"/>
      <c r="QWJ155" s="17"/>
      <c r="QWK155" s="17"/>
      <c r="QWL155" s="17"/>
      <c r="QWM155" s="17"/>
      <c r="QWN155" s="17"/>
      <c r="QWO155" s="17"/>
      <c r="QWP155" s="17"/>
      <c r="QWQ155" s="17"/>
      <c r="QWR155" s="17"/>
      <c r="QWS155" s="17"/>
      <c r="QWT155" s="17"/>
      <c r="QWU155" s="17"/>
      <c r="QWV155" s="17"/>
      <c r="QWW155" s="17"/>
      <c r="QWX155" s="17"/>
      <c r="QWY155" s="17"/>
      <c r="QWZ155" s="17"/>
      <c r="QXA155" s="17"/>
      <c r="QXB155" s="17"/>
      <c r="QXC155" s="17"/>
      <c r="QXD155" s="17"/>
      <c r="QXE155" s="17"/>
      <c r="QXF155" s="17"/>
      <c r="QXG155" s="17"/>
      <c r="QXH155" s="17"/>
      <c r="QXI155" s="17"/>
      <c r="QXJ155" s="17"/>
      <c r="QXK155" s="17"/>
      <c r="QXL155" s="17"/>
      <c r="QXM155" s="17"/>
      <c r="QXN155" s="17"/>
      <c r="QXO155" s="17"/>
      <c r="QXP155" s="17"/>
      <c r="QXQ155" s="17"/>
      <c r="QXR155" s="17"/>
      <c r="QXS155" s="17"/>
      <c r="QXT155" s="17"/>
      <c r="QXU155" s="17"/>
      <c r="QXV155" s="17"/>
      <c r="QXW155" s="17"/>
      <c r="QXX155" s="17"/>
      <c r="QXY155" s="17"/>
      <c r="QXZ155" s="17"/>
      <c r="QYA155" s="17"/>
      <c r="QYB155" s="17"/>
      <c r="QYC155" s="17"/>
      <c r="QYD155" s="17"/>
      <c r="QYE155" s="17"/>
      <c r="QYF155" s="17"/>
      <c r="QYG155" s="17"/>
      <c r="QYH155" s="17"/>
      <c r="QYI155" s="17"/>
      <c r="QYJ155" s="17"/>
      <c r="QYK155" s="17"/>
      <c r="QYL155" s="17"/>
      <c r="QYM155" s="17"/>
      <c r="QYN155" s="17"/>
      <c r="QYO155" s="17"/>
      <c r="QYP155" s="17"/>
      <c r="QYQ155" s="17"/>
      <c r="QYR155" s="17"/>
      <c r="QYS155" s="17"/>
      <c r="QYT155" s="17"/>
      <c r="QYU155" s="17"/>
      <c r="QYV155" s="17"/>
      <c r="QYW155" s="17"/>
      <c r="QYX155" s="17"/>
      <c r="QYY155" s="17"/>
      <c r="QYZ155" s="17"/>
      <c r="QZA155" s="17"/>
      <c r="QZB155" s="17"/>
      <c r="QZC155" s="17"/>
      <c r="QZD155" s="17"/>
      <c r="QZE155" s="17"/>
      <c r="QZF155" s="17"/>
      <c r="QZG155" s="17"/>
      <c r="QZH155" s="17"/>
      <c r="QZI155" s="17"/>
      <c r="QZJ155" s="17"/>
      <c r="QZK155" s="17"/>
      <c r="QZL155" s="17"/>
      <c r="QZM155" s="17"/>
      <c r="QZN155" s="17"/>
      <c r="QZO155" s="17"/>
      <c r="QZP155" s="17"/>
      <c r="QZQ155" s="17"/>
      <c r="QZR155" s="17"/>
      <c r="QZS155" s="17"/>
      <c r="QZT155" s="17"/>
      <c r="QZU155" s="17"/>
      <c r="QZV155" s="17"/>
      <c r="QZW155" s="17"/>
      <c r="QZX155" s="17"/>
      <c r="QZY155" s="17"/>
      <c r="QZZ155" s="17"/>
      <c r="RAA155" s="17"/>
      <c r="RAB155" s="17"/>
      <c r="RAC155" s="17"/>
      <c r="RAD155" s="17"/>
      <c r="RAE155" s="17"/>
      <c r="RAF155" s="17"/>
      <c r="RAG155" s="17"/>
      <c r="RAH155" s="17"/>
      <c r="RAI155" s="17"/>
      <c r="RAJ155" s="17"/>
      <c r="RAK155" s="17"/>
      <c r="RAL155" s="17"/>
      <c r="RAM155" s="17"/>
      <c r="RAN155" s="17"/>
      <c r="RAO155" s="17"/>
      <c r="RAP155" s="17"/>
      <c r="RAQ155" s="17"/>
      <c r="RAR155" s="17"/>
      <c r="RAS155" s="17"/>
      <c r="RAT155" s="17"/>
      <c r="RAU155" s="17"/>
      <c r="RAV155" s="17"/>
      <c r="RAW155" s="17"/>
      <c r="RAX155" s="17"/>
      <c r="RAY155" s="17"/>
      <c r="RAZ155" s="17"/>
      <c r="RBA155" s="17"/>
      <c r="RBB155" s="17"/>
      <c r="RBC155" s="17"/>
      <c r="RBD155" s="17"/>
      <c r="RBE155" s="17"/>
      <c r="RBF155" s="17"/>
      <c r="RBG155" s="17"/>
      <c r="RBH155" s="17"/>
      <c r="RBI155" s="17"/>
      <c r="RBJ155" s="17"/>
      <c r="RBK155" s="17"/>
      <c r="RBL155" s="17"/>
      <c r="RBM155" s="17"/>
      <c r="RBN155" s="17"/>
      <c r="RBO155" s="17"/>
      <c r="RBP155" s="17"/>
      <c r="RBQ155" s="17"/>
      <c r="RBR155" s="17"/>
      <c r="RBS155" s="17"/>
      <c r="RBT155" s="17"/>
      <c r="RBU155" s="17"/>
      <c r="RBV155" s="17"/>
      <c r="RBW155" s="17"/>
      <c r="RBX155" s="17"/>
      <c r="RBY155" s="17"/>
      <c r="RBZ155" s="17"/>
      <c r="RCA155" s="17"/>
      <c r="RCB155" s="17"/>
      <c r="RCC155" s="17"/>
      <c r="RCD155" s="17"/>
      <c r="RCE155" s="17"/>
      <c r="RCF155" s="17"/>
      <c r="RCG155" s="17"/>
      <c r="RCH155" s="17"/>
      <c r="RCI155" s="17"/>
      <c r="RCJ155" s="17"/>
      <c r="RCK155" s="17"/>
      <c r="RCL155" s="17"/>
      <c r="RCM155" s="17"/>
      <c r="RCN155" s="17"/>
      <c r="RCO155" s="17"/>
      <c r="RCP155" s="17"/>
      <c r="RCQ155" s="17"/>
      <c r="RCR155" s="17"/>
      <c r="RCS155" s="17"/>
      <c r="RCT155" s="17"/>
      <c r="RCU155" s="17"/>
      <c r="RCV155" s="17"/>
      <c r="RCW155" s="17"/>
      <c r="RCX155" s="17"/>
      <c r="RCY155" s="17"/>
      <c r="RCZ155" s="17"/>
      <c r="RDA155" s="17"/>
      <c r="RDB155" s="17"/>
      <c r="RDC155" s="17"/>
      <c r="RDD155" s="17"/>
      <c r="RDE155" s="17"/>
      <c r="RDF155" s="17"/>
      <c r="RDG155" s="17"/>
      <c r="RDH155" s="17"/>
      <c r="RDI155" s="17"/>
      <c r="RDJ155" s="17"/>
      <c r="RDK155" s="17"/>
      <c r="RDL155" s="17"/>
      <c r="RDM155" s="17"/>
      <c r="RDN155" s="17"/>
      <c r="RDO155" s="17"/>
      <c r="RDP155" s="17"/>
      <c r="RDQ155" s="17"/>
      <c r="RDR155" s="17"/>
      <c r="RDS155" s="17"/>
      <c r="RDT155" s="17"/>
      <c r="RDU155" s="17"/>
      <c r="RDV155" s="17"/>
      <c r="RDW155" s="17"/>
      <c r="RDX155" s="17"/>
      <c r="RDY155" s="17"/>
      <c r="RDZ155" s="17"/>
      <c r="REA155" s="17"/>
      <c r="REB155" s="17"/>
      <c r="REC155" s="17"/>
      <c r="RED155" s="17"/>
      <c r="REE155" s="17"/>
      <c r="REF155" s="17"/>
      <c r="REG155" s="17"/>
      <c r="REH155" s="17"/>
      <c r="REI155" s="17"/>
      <c r="REJ155" s="17"/>
      <c r="REK155" s="17"/>
      <c r="REL155" s="17"/>
      <c r="REM155" s="17"/>
      <c r="REN155" s="17"/>
      <c r="REO155" s="17"/>
      <c r="REP155" s="17"/>
      <c r="REQ155" s="17"/>
      <c r="RER155" s="17"/>
      <c r="RES155" s="17"/>
      <c r="RET155" s="17"/>
      <c r="REU155" s="17"/>
      <c r="REV155" s="17"/>
      <c r="REW155" s="17"/>
      <c r="REX155" s="17"/>
      <c r="REY155" s="17"/>
      <c r="REZ155" s="17"/>
      <c r="RFA155" s="17"/>
      <c r="RFB155" s="17"/>
      <c r="RFC155" s="17"/>
      <c r="RFD155" s="17"/>
      <c r="RFE155" s="17"/>
      <c r="RFF155" s="17"/>
      <c r="RFG155" s="17"/>
      <c r="RFH155" s="17"/>
      <c r="RFI155" s="17"/>
      <c r="RFJ155" s="17"/>
      <c r="RFK155" s="17"/>
      <c r="RFL155" s="17"/>
      <c r="RFM155" s="17"/>
      <c r="RFN155" s="17"/>
      <c r="RFO155" s="17"/>
      <c r="RFP155" s="17"/>
      <c r="RFQ155" s="17"/>
      <c r="RFR155" s="17"/>
      <c r="RFS155" s="17"/>
      <c r="RFT155" s="17"/>
      <c r="RFU155" s="17"/>
      <c r="RFV155" s="17"/>
      <c r="RFW155" s="17"/>
      <c r="RFX155" s="17"/>
      <c r="RFY155" s="17"/>
      <c r="RFZ155" s="17"/>
      <c r="RGA155" s="17"/>
      <c r="RGB155" s="17"/>
      <c r="RGC155" s="17"/>
      <c r="RGD155" s="17"/>
      <c r="RGE155" s="17"/>
      <c r="RGF155" s="17"/>
      <c r="RGG155" s="17"/>
      <c r="RGH155" s="17"/>
      <c r="RGI155" s="17"/>
      <c r="RGJ155" s="17"/>
      <c r="RGK155" s="17"/>
      <c r="RGL155" s="17"/>
      <c r="RGM155" s="17"/>
      <c r="RGN155" s="17"/>
      <c r="RGO155" s="17"/>
      <c r="RGP155" s="17"/>
      <c r="RGQ155" s="17"/>
      <c r="RGR155" s="17"/>
      <c r="RGS155" s="17"/>
      <c r="RGT155" s="17"/>
      <c r="RGU155" s="17"/>
      <c r="RGV155" s="17"/>
      <c r="RGW155" s="17"/>
      <c r="RGX155" s="17"/>
      <c r="RGY155" s="17"/>
      <c r="RGZ155" s="17"/>
      <c r="RHA155" s="17"/>
      <c r="RHB155" s="17"/>
      <c r="RHC155" s="17"/>
      <c r="RHD155" s="17"/>
      <c r="RHE155" s="17"/>
      <c r="RHF155" s="17"/>
      <c r="RHG155" s="17"/>
      <c r="RHH155" s="17"/>
      <c r="RHI155" s="17"/>
      <c r="RHJ155" s="17"/>
      <c r="RHK155" s="17"/>
      <c r="RHL155" s="17"/>
      <c r="RHM155" s="17"/>
      <c r="RHN155" s="17"/>
      <c r="RHO155" s="17"/>
      <c r="RHP155" s="17"/>
      <c r="RHQ155" s="17"/>
      <c r="RHR155" s="17"/>
      <c r="RHS155" s="17"/>
      <c r="RHT155" s="17"/>
      <c r="RHU155" s="17"/>
      <c r="RHV155" s="17"/>
      <c r="RHW155" s="17"/>
      <c r="RHX155" s="17"/>
      <c r="RHY155" s="17"/>
      <c r="RHZ155" s="17"/>
      <c r="RIA155" s="17"/>
      <c r="RIB155" s="17"/>
      <c r="RIC155" s="17"/>
      <c r="RID155" s="17"/>
      <c r="RIE155" s="17"/>
      <c r="RIF155" s="17"/>
      <c r="RIG155" s="17"/>
      <c r="RIH155" s="17"/>
      <c r="RII155" s="17"/>
      <c r="RIJ155" s="17"/>
      <c r="RIK155" s="17"/>
      <c r="RIL155" s="17"/>
      <c r="RIM155" s="17"/>
      <c r="RIN155" s="17"/>
      <c r="RIO155" s="17"/>
      <c r="RIP155" s="17"/>
      <c r="RIQ155" s="17"/>
      <c r="RIR155" s="17"/>
      <c r="RIS155" s="17"/>
      <c r="RIT155" s="17"/>
      <c r="RIU155" s="17"/>
      <c r="RIV155" s="17"/>
      <c r="RIW155" s="17"/>
      <c r="RIX155" s="17"/>
      <c r="RIY155" s="17"/>
      <c r="RIZ155" s="17"/>
      <c r="RJA155" s="17"/>
      <c r="RJB155" s="17"/>
      <c r="RJC155" s="17"/>
      <c r="RJD155" s="17"/>
      <c r="RJE155" s="17"/>
      <c r="RJF155" s="17"/>
      <c r="RJG155" s="17"/>
      <c r="RJH155" s="17"/>
      <c r="RJI155" s="17"/>
      <c r="RJJ155" s="17"/>
      <c r="RJK155" s="17"/>
      <c r="RJL155" s="17"/>
      <c r="RJM155" s="17"/>
      <c r="RJN155" s="17"/>
      <c r="RJO155" s="17"/>
      <c r="RJP155" s="17"/>
      <c r="RJQ155" s="17"/>
      <c r="RJR155" s="17"/>
      <c r="RJS155" s="17"/>
      <c r="RJT155" s="17"/>
      <c r="RJU155" s="17"/>
      <c r="RJV155" s="17"/>
      <c r="RJW155" s="17"/>
      <c r="RJX155" s="17"/>
      <c r="RJY155" s="17"/>
      <c r="RJZ155" s="17"/>
      <c r="RKA155" s="17"/>
      <c r="RKB155" s="17"/>
      <c r="RKC155" s="17"/>
      <c r="RKD155" s="17"/>
      <c r="RKE155" s="17"/>
      <c r="RKF155" s="17"/>
      <c r="RKG155" s="17"/>
      <c r="RKH155" s="17"/>
      <c r="RKI155" s="17"/>
      <c r="RKJ155" s="17"/>
      <c r="RKK155" s="17"/>
      <c r="RKL155" s="17"/>
      <c r="RKM155" s="17"/>
      <c r="RKN155" s="17"/>
      <c r="RKO155" s="17"/>
      <c r="RKP155" s="17"/>
      <c r="RKQ155" s="17"/>
      <c r="RKR155" s="17"/>
      <c r="RKS155" s="17"/>
      <c r="RKT155" s="17"/>
      <c r="RKU155" s="17"/>
      <c r="RKV155" s="17"/>
      <c r="RKW155" s="17"/>
      <c r="RKX155" s="17"/>
      <c r="RKY155" s="17"/>
      <c r="RKZ155" s="17"/>
      <c r="RLA155" s="17"/>
      <c r="RLB155" s="17"/>
      <c r="RLC155" s="17"/>
      <c r="RLD155" s="17"/>
      <c r="RLE155" s="17"/>
      <c r="RLF155" s="17"/>
      <c r="RLG155" s="17"/>
      <c r="RLH155" s="17"/>
      <c r="RLI155" s="17"/>
      <c r="RLJ155" s="17"/>
      <c r="RLK155" s="17"/>
      <c r="RLL155" s="17"/>
      <c r="RLM155" s="17"/>
      <c r="RLN155" s="17"/>
      <c r="RLO155" s="17"/>
      <c r="RLP155" s="17"/>
      <c r="RLQ155" s="17"/>
      <c r="RLR155" s="17"/>
      <c r="RLS155" s="17"/>
      <c r="RLT155" s="17"/>
      <c r="RLU155" s="17"/>
      <c r="RLV155" s="17"/>
      <c r="RLW155" s="17"/>
      <c r="RLX155" s="17"/>
      <c r="RLY155" s="17"/>
      <c r="RLZ155" s="17"/>
      <c r="RMA155" s="17"/>
      <c r="RMB155" s="17"/>
      <c r="RMC155" s="17"/>
      <c r="RMD155" s="17"/>
      <c r="RME155" s="17"/>
      <c r="RMF155" s="17"/>
      <c r="RMG155" s="17"/>
      <c r="RMH155" s="17"/>
      <c r="RMI155" s="17"/>
      <c r="RMJ155" s="17"/>
      <c r="RMK155" s="17"/>
      <c r="RML155" s="17"/>
      <c r="RMM155" s="17"/>
      <c r="RMN155" s="17"/>
      <c r="RMO155" s="17"/>
      <c r="RMP155" s="17"/>
      <c r="RMQ155" s="17"/>
      <c r="RMR155" s="17"/>
      <c r="RMS155" s="17"/>
      <c r="RMT155" s="17"/>
      <c r="RMU155" s="17"/>
      <c r="RMV155" s="17"/>
      <c r="RMW155" s="17"/>
      <c r="RMX155" s="17"/>
      <c r="RMY155" s="17"/>
      <c r="RMZ155" s="17"/>
      <c r="RNA155" s="17"/>
      <c r="RNB155" s="17"/>
      <c r="RNC155" s="17"/>
      <c r="RND155" s="17"/>
      <c r="RNE155" s="17"/>
      <c r="RNF155" s="17"/>
      <c r="RNG155" s="17"/>
      <c r="RNH155" s="17"/>
      <c r="RNI155" s="17"/>
      <c r="RNJ155" s="17"/>
      <c r="RNK155" s="17"/>
      <c r="RNL155" s="17"/>
      <c r="RNM155" s="17"/>
      <c r="RNN155" s="17"/>
      <c r="RNO155" s="17"/>
      <c r="RNP155" s="17"/>
      <c r="RNQ155" s="17"/>
      <c r="RNR155" s="17"/>
      <c r="RNS155" s="17"/>
      <c r="RNT155" s="17"/>
      <c r="RNU155" s="17"/>
      <c r="RNV155" s="17"/>
      <c r="RNW155" s="17"/>
      <c r="RNX155" s="17"/>
      <c r="RNY155" s="17"/>
      <c r="RNZ155" s="17"/>
      <c r="ROA155" s="17"/>
      <c r="ROB155" s="17"/>
      <c r="ROC155" s="17"/>
      <c r="ROD155" s="17"/>
      <c r="ROE155" s="17"/>
      <c r="ROF155" s="17"/>
      <c r="ROG155" s="17"/>
      <c r="ROH155" s="17"/>
      <c r="ROI155" s="17"/>
      <c r="ROJ155" s="17"/>
      <c r="ROK155" s="17"/>
      <c r="ROL155" s="17"/>
      <c r="ROM155" s="17"/>
      <c r="RON155" s="17"/>
      <c r="ROO155" s="17"/>
      <c r="ROP155" s="17"/>
      <c r="ROQ155" s="17"/>
      <c r="ROR155" s="17"/>
      <c r="ROS155" s="17"/>
      <c r="ROT155" s="17"/>
      <c r="ROU155" s="17"/>
      <c r="ROV155" s="17"/>
      <c r="ROW155" s="17"/>
      <c r="ROX155" s="17"/>
      <c r="ROY155" s="17"/>
      <c r="ROZ155" s="17"/>
      <c r="RPA155" s="17"/>
      <c r="RPB155" s="17"/>
      <c r="RPC155" s="17"/>
      <c r="RPD155" s="17"/>
      <c r="RPE155" s="17"/>
      <c r="RPF155" s="17"/>
      <c r="RPG155" s="17"/>
      <c r="RPH155" s="17"/>
      <c r="RPI155" s="17"/>
      <c r="RPJ155" s="17"/>
      <c r="RPK155" s="17"/>
      <c r="RPL155" s="17"/>
      <c r="RPM155" s="17"/>
      <c r="RPN155" s="17"/>
      <c r="RPO155" s="17"/>
      <c r="RPP155" s="17"/>
      <c r="RPQ155" s="17"/>
      <c r="RPR155" s="17"/>
      <c r="RPS155" s="17"/>
      <c r="RPT155" s="17"/>
      <c r="RPU155" s="17"/>
      <c r="RPV155" s="17"/>
      <c r="RPW155" s="17"/>
      <c r="RPX155" s="17"/>
      <c r="RPY155" s="17"/>
      <c r="RPZ155" s="17"/>
      <c r="RQA155" s="17"/>
      <c r="RQB155" s="17"/>
      <c r="RQC155" s="17"/>
      <c r="RQD155" s="17"/>
      <c r="RQE155" s="17"/>
      <c r="RQF155" s="17"/>
      <c r="RQG155" s="17"/>
      <c r="RQH155" s="17"/>
      <c r="RQI155" s="17"/>
      <c r="RQJ155" s="17"/>
      <c r="RQK155" s="17"/>
      <c r="RQL155" s="17"/>
      <c r="RQM155" s="17"/>
      <c r="RQN155" s="17"/>
      <c r="RQO155" s="17"/>
      <c r="RQP155" s="17"/>
      <c r="RQQ155" s="17"/>
      <c r="RQR155" s="17"/>
      <c r="RQS155" s="17"/>
      <c r="RQT155" s="17"/>
      <c r="RQU155" s="17"/>
      <c r="RQV155" s="17"/>
      <c r="RQW155" s="17"/>
      <c r="RQX155" s="17"/>
      <c r="RQY155" s="17"/>
      <c r="RQZ155" s="17"/>
      <c r="RRA155" s="17"/>
      <c r="RRB155" s="17"/>
      <c r="RRC155" s="17"/>
      <c r="RRD155" s="17"/>
      <c r="RRE155" s="17"/>
      <c r="RRF155" s="17"/>
      <c r="RRG155" s="17"/>
      <c r="RRH155" s="17"/>
      <c r="RRI155" s="17"/>
      <c r="RRJ155" s="17"/>
      <c r="RRK155" s="17"/>
      <c r="RRL155" s="17"/>
      <c r="RRM155" s="17"/>
      <c r="RRN155" s="17"/>
      <c r="RRO155" s="17"/>
      <c r="RRP155" s="17"/>
      <c r="RRQ155" s="17"/>
      <c r="RRR155" s="17"/>
      <c r="RRS155" s="17"/>
      <c r="RRT155" s="17"/>
      <c r="RRU155" s="17"/>
      <c r="RRV155" s="17"/>
      <c r="RRW155" s="17"/>
      <c r="RRX155" s="17"/>
      <c r="RRY155" s="17"/>
      <c r="RRZ155" s="17"/>
      <c r="RSA155" s="17"/>
      <c r="RSB155" s="17"/>
      <c r="RSC155" s="17"/>
      <c r="RSD155" s="17"/>
      <c r="RSE155" s="17"/>
      <c r="RSF155" s="17"/>
      <c r="RSG155" s="17"/>
      <c r="RSH155" s="17"/>
      <c r="RSI155" s="17"/>
      <c r="RSJ155" s="17"/>
      <c r="RSK155" s="17"/>
      <c r="RSL155" s="17"/>
      <c r="RSM155" s="17"/>
      <c r="RSN155" s="17"/>
      <c r="RSO155" s="17"/>
      <c r="RSP155" s="17"/>
      <c r="RSQ155" s="17"/>
      <c r="RSR155" s="17"/>
      <c r="RSS155" s="17"/>
      <c r="RST155" s="17"/>
      <c r="RSU155" s="17"/>
      <c r="RSV155" s="17"/>
      <c r="RSW155" s="17"/>
      <c r="RSX155" s="17"/>
      <c r="RSY155" s="17"/>
      <c r="RSZ155" s="17"/>
      <c r="RTA155" s="17"/>
      <c r="RTB155" s="17"/>
      <c r="RTC155" s="17"/>
      <c r="RTD155" s="17"/>
      <c r="RTE155" s="17"/>
      <c r="RTF155" s="17"/>
      <c r="RTG155" s="17"/>
      <c r="RTH155" s="17"/>
      <c r="RTI155" s="17"/>
      <c r="RTJ155" s="17"/>
      <c r="RTK155" s="17"/>
      <c r="RTL155" s="17"/>
      <c r="RTM155" s="17"/>
      <c r="RTN155" s="17"/>
      <c r="RTO155" s="17"/>
      <c r="RTP155" s="17"/>
      <c r="RTQ155" s="17"/>
      <c r="RTR155" s="17"/>
      <c r="RTS155" s="17"/>
      <c r="RTT155" s="17"/>
      <c r="RTU155" s="17"/>
      <c r="RTV155" s="17"/>
      <c r="RTW155" s="17"/>
      <c r="RTX155" s="17"/>
      <c r="RTY155" s="17"/>
      <c r="RTZ155" s="17"/>
      <c r="RUA155" s="17"/>
      <c r="RUB155" s="17"/>
      <c r="RUC155" s="17"/>
      <c r="RUD155" s="17"/>
      <c r="RUE155" s="17"/>
      <c r="RUF155" s="17"/>
      <c r="RUG155" s="17"/>
      <c r="RUH155" s="17"/>
      <c r="RUI155" s="17"/>
      <c r="RUJ155" s="17"/>
      <c r="RUK155" s="17"/>
      <c r="RUL155" s="17"/>
      <c r="RUM155" s="17"/>
      <c r="RUN155" s="17"/>
      <c r="RUO155" s="17"/>
      <c r="RUP155" s="17"/>
      <c r="RUQ155" s="17"/>
      <c r="RUR155" s="17"/>
      <c r="RUS155" s="17"/>
      <c r="RUT155" s="17"/>
      <c r="RUU155" s="17"/>
      <c r="RUV155" s="17"/>
      <c r="RUW155" s="17"/>
      <c r="RUX155" s="17"/>
      <c r="RUY155" s="17"/>
      <c r="RUZ155" s="17"/>
      <c r="RVA155" s="17"/>
      <c r="RVB155" s="17"/>
      <c r="RVC155" s="17"/>
      <c r="RVD155" s="17"/>
      <c r="RVE155" s="17"/>
      <c r="RVF155" s="17"/>
      <c r="RVG155" s="17"/>
      <c r="RVH155" s="17"/>
      <c r="RVI155" s="17"/>
      <c r="RVJ155" s="17"/>
      <c r="RVK155" s="17"/>
      <c r="RVL155" s="17"/>
      <c r="RVM155" s="17"/>
      <c r="RVN155" s="17"/>
      <c r="RVO155" s="17"/>
      <c r="RVP155" s="17"/>
      <c r="RVQ155" s="17"/>
      <c r="RVR155" s="17"/>
      <c r="RVS155" s="17"/>
      <c r="RVT155" s="17"/>
      <c r="RVU155" s="17"/>
      <c r="RVV155" s="17"/>
      <c r="RVW155" s="17"/>
      <c r="RVX155" s="17"/>
      <c r="RVY155" s="17"/>
      <c r="RVZ155" s="17"/>
      <c r="RWA155" s="17"/>
      <c r="RWB155" s="17"/>
      <c r="RWC155" s="17"/>
      <c r="RWD155" s="17"/>
      <c r="RWE155" s="17"/>
      <c r="RWF155" s="17"/>
      <c r="RWG155" s="17"/>
      <c r="RWH155" s="17"/>
      <c r="RWI155" s="17"/>
      <c r="RWJ155" s="17"/>
      <c r="RWK155" s="17"/>
      <c r="RWL155" s="17"/>
      <c r="RWM155" s="17"/>
      <c r="RWN155" s="17"/>
      <c r="RWO155" s="17"/>
      <c r="RWP155" s="17"/>
      <c r="RWQ155" s="17"/>
      <c r="RWR155" s="17"/>
      <c r="RWS155" s="17"/>
      <c r="RWT155" s="17"/>
      <c r="RWU155" s="17"/>
      <c r="RWV155" s="17"/>
      <c r="RWW155" s="17"/>
      <c r="RWX155" s="17"/>
      <c r="RWY155" s="17"/>
      <c r="RWZ155" s="17"/>
      <c r="RXA155" s="17"/>
      <c r="RXB155" s="17"/>
      <c r="RXC155" s="17"/>
      <c r="RXD155" s="17"/>
      <c r="RXE155" s="17"/>
      <c r="RXF155" s="17"/>
      <c r="RXG155" s="17"/>
      <c r="RXH155" s="17"/>
      <c r="RXI155" s="17"/>
      <c r="RXJ155" s="17"/>
      <c r="RXK155" s="17"/>
      <c r="RXL155" s="17"/>
      <c r="RXM155" s="17"/>
      <c r="RXN155" s="17"/>
      <c r="RXO155" s="17"/>
      <c r="RXP155" s="17"/>
      <c r="RXQ155" s="17"/>
      <c r="RXR155" s="17"/>
      <c r="RXS155" s="17"/>
      <c r="RXT155" s="17"/>
      <c r="RXU155" s="17"/>
      <c r="RXV155" s="17"/>
      <c r="RXW155" s="17"/>
      <c r="RXX155" s="17"/>
      <c r="RXY155" s="17"/>
      <c r="RXZ155" s="17"/>
      <c r="RYA155" s="17"/>
      <c r="RYB155" s="17"/>
      <c r="RYC155" s="17"/>
      <c r="RYD155" s="17"/>
      <c r="RYE155" s="17"/>
      <c r="RYF155" s="17"/>
      <c r="RYG155" s="17"/>
      <c r="RYH155" s="17"/>
      <c r="RYI155" s="17"/>
      <c r="RYJ155" s="17"/>
      <c r="RYK155" s="17"/>
      <c r="RYL155" s="17"/>
      <c r="RYM155" s="17"/>
      <c r="RYN155" s="17"/>
      <c r="RYO155" s="17"/>
      <c r="RYP155" s="17"/>
      <c r="RYQ155" s="17"/>
      <c r="RYR155" s="17"/>
      <c r="RYS155" s="17"/>
      <c r="RYT155" s="17"/>
      <c r="RYU155" s="17"/>
      <c r="RYV155" s="17"/>
      <c r="RYW155" s="17"/>
      <c r="RYX155" s="17"/>
      <c r="RYY155" s="17"/>
      <c r="RYZ155" s="17"/>
      <c r="RZA155" s="17"/>
      <c r="RZB155" s="17"/>
      <c r="RZC155" s="17"/>
      <c r="RZD155" s="17"/>
      <c r="RZE155" s="17"/>
      <c r="RZF155" s="17"/>
      <c r="RZG155" s="17"/>
      <c r="RZH155" s="17"/>
      <c r="RZI155" s="17"/>
      <c r="RZJ155" s="17"/>
      <c r="RZK155" s="17"/>
      <c r="RZL155" s="17"/>
      <c r="RZM155" s="17"/>
      <c r="RZN155" s="17"/>
      <c r="RZO155" s="17"/>
      <c r="RZP155" s="17"/>
      <c r="RZQ155" s="17"/>
      <c r="RZR155" s="17"/>
      <c r="RZS155" s="17"/>
      <c r="RZT155" s="17"/>
      <c r="RZU155" s="17"/>
      <c r="RZV155" s="17"/>
      <c r="RZW155" s="17"/>
      <c r="RZX155" s="17"/>
      <c r="RZY155" s="17"/>
      <c r="RZZ155" s="17"/>
      <c r="SAA155" s="17"/>
      <c r="SAB155" s="17"/>
      <c r="SAC155" s="17"/>
      <c r="SAD155" s="17"/>
      <c r="SAE155" s="17"/>
      <c r="SAF155" s="17"/>
      <c r="SAG155" s="17"/>
      <c r="SAH155" s="17"/>
      <c r="SAI155" s="17"/>
      <c r="SAJ155" s="17"/>
      <c r="SAK155" s="17"/>
      <c r="SAL155" s="17"/>
      <c r="SAM155" s="17"/>
      <c r="SAN155" s="17"/>
      <c r="SAO155" s="17"/>
      <c r="SAP155" s="17"/>
      <c r="SAQ155" s="17"/>
      <c r="SAR155" s="17"/>
      <c r="SAS155" s="17"/>
      <c r="SAT155" s="17"/>
      <c r="SAU155" s="17"/>
      <c r="SAV155" s="17"/>
      <c r="SAW155" s="17"/>
      <c r="SAX155" s="17"/>
      <c r="SAY155" s="17"/>
      <c r="SAZ155" s="17"/>
      <c r="SBA155" s="17"/>
      <c r="SBB155" s="17"/>
      <c r="SBC155" s="17"/>
      <c r="SBD155" s="17"/>
      <c r="SBE155" s="17"/>
      <c r="SBF155" s="17"/>
      <c r="SBG155" s="17"/>
      <c r="SBH155" s="17"/>
      <c r="SBI155" s="17"/>
      <c r="SBJ155" s="17"/>
      <c r="SBK155" s="17"/>
      <c r="SBL155" s="17"/>
      <c r="SBM155" s="17"/>
      <c r="SBN155" s="17"/>
      <c r="SBO155" s="17"/>
      <c r="SBP155" s="17"/>
      <c r="SBQ155" s="17"/>
      <c r="SBR155" s="17"/>
      <c r="SBS155" s="17"/>
      <c r="SBT155" s="17"/>
      <c r="SBU155" s="17"/>
      <c r="SBV155" s="17"/>
      <c r="SBW155" s="17"/>
      <c r="SBX155" s="17"/>
      <c r="SBY155" s="17"/>
      <c r="SBZ155" s="17"/>
      <c r="SCA155" s="17"/>
      <c r="SCB155" s="17"/>
      <c r="SCC155" s="17"/>
      <c r="SCD155" s="17"/>
      <c r="SCE155" s="17"/>
      <c r="SCF155" s="17"/>
      <c r="SCG155" s="17"/>
      <c r="SCH155" s="17"/>
      <c r="SCI155" s="17"/>
      <c r="SCJ155" s="17"/>
      <c r="SCK155" s="17"/>
      <c r="SCL155" s="17"/>
      <c r="SCM155" s="17"/>
      <c r="SCN155" s="17"/>
      <c r="SCO155" s="17"/>
      <c r="SCP155" s="17"/>
      <c r="SCQ155" s="17"/>
      <c r="SCR155" s="17"/>
      <c r="SCS155" s="17"/>
      <c r="SCT155" s="17"/>
      <c r="SCU155" s="17"/>
      <c r="SCV155" s="17"/>
      <c r="SCW155" s="17"/>
      <c r="SCX155" s="17"/>
      <c r="SCY155" s="17"/>
      <c r="SCZ155" s="17"/>
      <c r="SDA155" s="17"/>
      <c r="SDB155" s="17"/>
      <c r="SDC155" s="17"/>
      <c r="SDD155" s="17"/>
      <c r="SDE155" s="17"/>
      <c r="SDF155" s="17"/>
      <c r="SDG155" s="17"/>
      <c r="SDH155" s="17"/>
      <c r="SDI155" s="17"/>
      <c r="SDJ155" s="17"/>
      <c r="SDK155" s="17"/>
      <c r="SDL155" s="17"/>
      <c r="SDM155" s="17"/>
      <c r="SDN155" s="17"/>
      <c r="SDO155" s="17"/>
      <c r="SDP155" s="17"/>
      <c r="SDQ155" s="17"/>
      <c r="SDR155" s="17"/>
      <c r="SDS155" s="17"/>
      <c r="SDT155" s="17"/>
      <c r="SDU155" s="17"/>
      <c r="SDV155" s="17"/>
      <c r="SDW155" s="17"/>
      <c r="SDX155" s="17"/>
      <c r="SDY155" s="17"/>
      <c r="SDZ155" s="17"/>
      <c r="SEA155" s="17"/>
      <c r="SEB155" s="17"/>
      <c r="SEC155" s="17"/>
      <c r="SED155" s="17"/>
      <c r="SEE155" s="17"/>
      <c r="SEF155" s="17"/>
      <c r="SEG155" s="17"/>
      <c r="SEH155" s="17"/>
      <c r="SEI155" s="17"/>
      <c r="SEJ155" s="17"/>
      <c r="SEK155" s="17"/>
      <c r="SEL155" s="17"/>
      <c r="SEM155" s="17"/>
      <c r="SEN155" s="17"/>
      <c r="SEO155" s="17"/>
      <c r="SEP155" s="17"/>
      <c r="SEQ155" s="17"/>
      <c r="SER155" s="17"/>
      <c r="SES155" s="17"/>
      <c r="SET155" s="17"/>
      <c r="SEU155" s="17"/>
      <c r="SEV155" s="17"/>
      <c r="SEW155" s="17"/>
      <c r="SEX155" s="17"/>
      <c r="SEY155" s="17"/>
      <c r="SEZ155" s="17"/>
      <c r="SFA155" s="17"/>
      <c r="SFB155" s="17"/>
      <c r="SFC155" s="17"/>
      <c r="SFD155" s="17"/>
      <c r="SFE155" s="17"/>
      <c r="SFF155" s="17"/>
      <c r="SFG155" s="17"/>
      <c r="SFH155" s="17"/>
      <c r="SFI155" s="17"/>
      <c r="SFJ155" s="17"/>
      <c r="SFK155" s="17"/>
      <c r="SFL155" s="17"/>
      <c r="SFM155" s="17"/>
      <c r="SFN155" s="17"/>
      <c r="SFO155" s="17"/>
      <c r="SFP155" s="17"/>
      <c r="SFQ155" s="17"/>
      <c r="SFR155" s="17"/>
      <c r="SFS155" s="17"/>
      <c r="SFT155" s="17"/>
      <c r="SFU155" s="17"/>
      <c r="SFV155" s="17"/>
      <c r="SFW155" s="17"/>
      <c r="SFX155" s="17"/>
      <c r="SFY155" s="17"/>
      <c r="SFZ155" s="17"/>
      <c r="SGA155" s="17"/>
      <c r="SGB155" s="17"/>
      <c r="SGC155" s="17"/>
      <c r="SGD155" s="17"/>
      <c r="SGE155" s="17"/>
      <c r="SGF155" s="17"/>
      <c r="SGG155" s="17"/>
      <c r="SGH155" s="17"/>
      <c r="SGI155" s="17"/>
      <c r="SGJ155" s="17"/>
      <c r="SGK155" s="17"/>
      <c r="SGL155" s="17"/>
      <c r="SGM155" s="17"/>
      <c r="SGN155" s="17"/>
      <c r="SGO155" s="17"/>
      <c r="SGP155" s="17"/>
      <c r="SGQ155" s="17"/>
      <c r="SGR155" s="17"/>
      <c r="SGS155" s="17"/>
      <c r="SGT155" s="17"/>
      <c r="SGU155" s="17"/>
      <c r="SGV155" s="17"/>
      <c r="SGW155" s="17"/>
      <c r="SGX155" s="17"/>
      <c r="SGY155" s="17"/>
      <c r="SGZ155" s="17"/>
      <c r="SHA155" s="17"/>
      <c r="SHB155" s="17"/>
      <c r="SHC155" s="17"/>
      <c r="SHD155" s="17"/>
      <c r="SHE155" s="17"/>
      <c r="SHF155" s="17"/>
      <c r="SHG155" s="17"/>
      <c r="SHH155" s="17"/>
      <c r="SHI155" s="17"/>
      <c r="SHJ155" s="17"/>
      <c r="SHK155" s="17"/>
      <c r="SHL155" s="17"/>
      <c r="SHM155" s="17"/>
      <c r="SHN155" s="17"/>
      <c r="SHO155" s="17"/>
      <c r="SHP155" s="17"/>
      <c r="SHQ155" s="17"/>
      <c r="SHR155" s="17"/>
      <c r="SHS155" s="17"/>
      <c r="SHT155" s="17"/>
      <c r="SHU155" s="17"/>
      <c r="SHV155" s="17"/>
      <c r="SHW155" s="17"/>
      <c r="SHX155" s="17"/>
      <c r="SHY155" s="17"/>
      <c r="SHZ155" s="17"/>
      <c r="SIA155" s="17"/>
      <c r="SIB155" s="17"/>
      <c r="SIC155" s="17"/>
      <c r="SID155" s="17"/>
      <c r="SIE155" s="17"/>
      <c r="SIF155" s="17"/>
      <c r="SIG155" s="17"/>
      <c r="SIH155" s="17"/>
      <c r="SII155" s="17"/>
      <c r="SIJ155" s="17"/>
      <c r="SIK155" s="17"/>
      <c r="SIL155" s="17"/>
      <c r="SIM155" s="17"/>
      <c r="SIN155" s="17"/>
      <c r="SIO155" s="17"/>
      <c r="SIP155" s="17"/>
      <c r="SIQ155" s="17"/>
      <c r="SIR155" s="17"/>
      <c r="SIS155" s="17"/>
      <c r="SIT155" s="17"/>
      <c r="SIU155" s="17"/>
      <c r="SIV155" s="17"/>
      <c r="SIW155" s="17"/>
      <c r="SIX155" s="17"/>
      <c r="SIY155" s="17"/>
      <c r="SIZ155" s="17"/>
      <c r="SJA155" s="17"/>
      <c r="SJB155" s="17"/>
      <c r="SJC155" s="17"/>
      <c r="SJD155" s="17"/>
      <c r="SJE155" s="17"/>
      <c r="SJF155" s="17"/>
      <c r="SJG155" s="17"/>
      <c r="SJH155" s="17"/>
      <c r="SJI155" s="17"/>
      <c r="SJJ155" s="17"/>
      <c r="SJK155" s="17"/>
      <c r="SJL155" s="17"/>
      <c r="SJM155" s="17"/>
      <c r="SJN155" s="17"/>
      <c r="SJO155" s="17"/>
      <c r="SJP155" s="17"/>
      <c r="SJQ155" s="17"/>
      <c r="SJR155" s="17"/>
      <c r="SJS155" s="17"/>
      <c r="SJT155" s="17"/>
      <c r="SJU155" s="17"/>
      <c r="SJV155" s="17"/>
      <c r="SJW155" s="17"/>
      <c r="SJX155" s="17"/>
      <c r="SJY155" s="17"/>
      <c r="SJZ155" s="17"/>
      <c r="SKA155" s="17"/>
      <c r="SKB155" s="17"/>
      <c r="SKC155" s="17"/>
      <c r="SKD155" s="17"/>
      <c r="SKE155" s="17"/>
      <c r="SKF155" s="17"/>
      <c r="SKG155" s="17"/>
      <c r="SKH155" s="17"/>
      <c r="SKI155" s="17"/>
      <c r="SKJ155" s="17"/>
      <c r="SKK155" s="17"/>
      <c r="SKL155" s="17"/>
      <c r="SKM155" s="17"/>
      <c r="SKN155" s="17"/>
      <c r="SKO155" s="17"/>
      <c r="SKP155" s="17"/>
      <c r="SKQ155" s="17"/>
      <c r="SKR155" s="17"/>
      <c r="SKS155" s="17"/>
      <c r="SKT155" s="17"/>
      <c r="SKU155" s="17"/>
      <c r="SKV155" s="17"/>
      <c r="SKW155" s="17"/>
      <c r="SKX155" s="17"/>
      <c r="SKY155" s="17"/>
      <c r="SKZ155" s="17"/>
      <c r="SLA155" s="17"/>
      <c r="SLB155" s="17"/>
      <c r="SLC155" s="17"/>
      <c r="SLD155" s="17"/>
      <c r="SLE155" s="17"/>
      <c r="SLF155" s="17"/>
      <c r="SLG155" s="17"/>
      <c r="SLH155" s="17"/>
      <c r="SLI155" s="17"/>
      <c r="SLJ155" s="17"/>
      <c r="SLK155" s="17"/>
      <c r="SLL155" s="17"/>
      <c r="SLM155" s="17"/>
      <c r="SLN155" s="17"/>
      <c r="SLO155" s="17"/>
      <c r="SLP155" s="17"/>
      <c r="SLQ155" s="17"/>
      <c r="SLR155" s="17"/>
      <c r="SLS155" s="17"/>
      <c r="SLT155" s="17"/>
      <c r="SLU155" s="17"/>
      <c r="SLV155" s="17"/>
      <c r="SLW155" s="17"/>
      <c r="SLX155" s="17"/>
      <c r="SLY155" s="17"/>
      <c r="SLZ155" s="17"/>
      <c r="SMA155" s="17"/>
      <c r="SMB155" s="17"/>
      <c r="SMC155" s="17"/>
      <c r="SMD155" s="17"/>
      <c r="SME155" s="17"/>
      <c r="SMF155" s="17"/>
      <c r="SMG155" s="17"/>
      <c r="SMH155" s="17"/>
      <c r="SMI155" s="17"/>
      <c r="SMJ155" s="17"/>
      <c r="SMK155" s="17"/>
      <c r="SML155" s="17"/>
      <c r="SMM155" s="17"/>
      <c r="SMN155" s="17"/>
      <c r="SMO155" s="17"/>
      <c r="SMP155" s="17"/>
      <c r="SMQ155" s="17"/>
      <c r="SMR155" s="17"/>
      <c r="SMS155" s="17"/>
      <c r="SMT155" s="17"/>
      <c r="SMU155" s="17"/>
      <c r="SMV155" s="17"/>
      <c r="SMW155" s="17"/>
      <c r="SMX155" s="17"/>
      <c r="SMY155" s="17"/>
      <c r="SMZ155" s="17"/>
      <c r="SNA155" s="17"/>
      <c r="SNB155" s="17"/>
      <c r="SNC155" s="17"/>
      <c r="SND155" s="17"/>
      <c r="SNE155" s="17"/>
      <c r="SNF155" s="17"/>
      <c r="SNG155" s="17"/>
      <c r="SNH155" s="17"/>
      <c r="SNI155" s="17"/>
      <c r="SNJ155" s="17"/>
      <c r="SNK155" s="17"/>
      <c r="SNL155" s="17"/>
      <c r="SNM155" s="17"/>
      <c r="SNN155" s="17"/>
      <c r="SNO155" s="17"/>
      <c r="SNP155" s="17"/>
      <c r="SNQ155" s="17"/>
      <c r="SNR155" s="17"/>
      <c r="SNS155" s="17"/>
      <c r="SNT155" s="17"/>
      <c r="SNU155" s="17"/>
      <c r="SNV155" s="17"/>
      <c r="SNW155" s="17"/>
      <c r="SNX155" s="17"/>
      <c r="SNY155" s="17"/>
      <c r="SNZ155" s="17"/>
      <c r="SOA155" s="17"/>
      <c r="SOB155" s="17"/>
      <c r="SOC155" s="17"/>
      <c r="SOD155" s="17"/>
      <c r="SOE155" s="17"/>
      <c r="SOF155" s="17"/>
      <c r="SOG155" s="17"/>
      <c r="SOH155" s="17"/>
      <c r="SOI155" s="17"/>
      <c r="SOJ155" s="17"/>
      <c r="SOK155" s="17"/>
      <c r="SOL155" s="17"/>
      <c r="SOM155" s="17"/>
      <c r="SON155" s="17"/>
      <c r="SOO155" s="17"/>
      <c r="SOP155" s="17"/>
      <c r="SOQ155" s="17"/>
      <c r="SOR155" s="17"/>
      <c r="SOS155" s="17"/>
      <c r="SOT155" s="17"/>
      <c r="SOU155" s="17"/>
      <c r="SOV155" s="17"/>
      <c r="SOW155" s="17"/>
      <c r="SOX155" s="17"/>
      <c r="SOY155" s="17"/>
      <c r="SOZ155" s="17"/>
      <c r="SPA155" s="17"/>
      <c r="SPB155" s="17"/>
      <c r="SPC155" s="17"/>
      <c r="SPD155" s="17"/>
      <c r="SPE155" s="17"/>
      <c r="SPF155" s="17"/>
      <c r="SPG155" s="17"/>
      <c r="SPH155" s="17"/>
      <c r="SPI155" s="17"/>
      <c r="SPJ155" s="17"/>
      <c r="SPK155" s="17"/>
      <c r="SPL155" s="17"/>
      <c r="SPM155" s="17"/>
      <c r="SPN155" s="17"/>
      <c r="SPO155" s="17"/>
      <c r="SPP155" s="17"/>
      <c r="SPQ155" s="17"/>
      <c r="SPR155" s="17"/>
      <c r="SPS155" s="17"/>
      <c r="SPT155" s="17"/>
      <c r="SPU155" s="17"/>
      <c r="SPV155" s="17"/>
      <c r="SPW155" s="17"/>
      <c r="SPX155" s="17"/>
      <c r="SPY155" s="17"/>
      <c r="SPZ155" s="17"/>
      <c r="SQA155" s="17"/>
      <c r="SQB155" s="17"/>
      <c r="SQC155" s="17"/>
      <c r="SQD155" s="17"/>
      <c r="SQE155" s="17"/>
      <c r="SQF155" s="17"/>
      <c r="SQG155" s="17"/>
      <c r="SQH155" s="17"/>
      <c r="SQI155" s="17"/>
      <c r="SQJ155" s="17"/>
      <c r="SQK155" s="17"/>
      <c r="SQL155" s="17"/>
      <c r="SQM155" s="17"/>
      <c r="SQN155" s="17"/>
      <c r="SQO155" s="17"/>
      <c r="SQP155" s="17"/>
      <c r="SQQ155" s="17"/>
      <c r="SQR155" s="17"/>
      <c r="SQS155" s="17"/>
      <c r="SQT155" s="17"/>
      <c r="SQU155" s="17"/>
      <c r="SQV155" s="17"/>
      <c r="SQW155" s="17"/>
      <c r="SQX155" s="17"/>
      <c r="SQY155" s="17"/>
      <c r="SQZ155" s="17"/>
      <c r="SRA155" s="17"/>
      <c r="SRB155" s="17"/>
      <c r="SRC155" s="17"/>
      <c r="SRD155" s="17"/>
      <c r="SRE155" s="17"/>
      <c r="SRF155" s="17"/>
      <c r="SRG155" s="17"/>
      <c r="SRH155" s="17"/>
      <c r="SRI155" s="17"/>
      <c r="SRJ155" s="17"/>
      <c r="SRK155" s="17"/>
      <c r="SRL155" s="17"/>
      <c r="SRM155" s="17"/>
      <c r="SRN155" s="17"/>
      <c r="SRO155" s="17"/>
      <c r="SRP155" s="17"/>
      <c r="SRQ155" s="17"/>
      <c r="SRR155" s="17"/>
      <c r="SRS155" s="17"/>
      <c r="SRT155" s="17"/>
      <c r="SRU155" s="17"/>
      <c r="SRV155" s="17"/>
      <c r="SRW155" s="17"/>
      <c r="SRX155" s="17"/>
      <c r="SRY155" s="17"/>
      <c r="SRZ155" s="17"/>
      <c r="SSA155" s="17"/>
      <c r="SSB155" s="17"/>
      <c r="SSC155" s="17"/>
      <c r="SSD155" s="17"/>
      <c r="SSE155" s="17"/>
      <c r="SSF155" s="17"/>
      <c r="SSG155" s="17"/>
      <c r="SSH155" s="17"/>
      <c r="SSI155" s="17"/>
      <c r="SSJ155" s="17"/>
      <c r="SSK155" s="17"/>
      <c r="SSL155" s="17"/>
      <c r="SSM155" s="17"/>
      <c r="SSN155" s="17"/>
      <c r="SSO155" s="17"/>
      <c r="SSP155" s="17"/>
      <c r="SSQ155" s="17"/>
      <c r="SSR155" s="17"/>
      <c r="SSS155" s="17"/>
      <c r="SST155" s="17"/>
      <c r="SSU155" s="17"/>
      <c r="SSV155" s="17"/>
      <c r="SSW155" s="17"/>
      <c r="SSX155" s="17"/>
      <c r="SSY155" s="17"/>
      <c r="SSZ155" s="17"/>
      <c r="STA155" s="17"/>
      <c r="STB155" s="17"/>
      <c r="STC155" s="17"/>
      <c r="STD155" s="17"/>
      <c r="STE155" s="17"/>
      <c r="STF155" s="17"/>
      <c r="STG155" s="17"/>
      <c r="STH155" s="17"/>
      <c r="STI155" s="17"/>
      <c r="STJ155" s="17"/>
      <c r="STK155" s="17"/>
      <c r="STL155" s="17"/>
      <c r="STM155" s="17"/>
      <c r="STN155" s="17"/>
      <c r="STO155" s="17"/>
      <c r="STP155" s="17"/>
      <c r="STQ155" s="17"/>
      <c r="STR155" s="17"/>
      <c r="STS155" s="17"/>
      <c r="STT155" s="17"/>
      <c r="STU155" s="17"/>
      <c r="STV155" s="17"/>
      <c r="STW155" s="17"/>
      <c r="STX155" s="17"/>
      <c r="STY155" s="17"/>
      <c r="STZ155" s="17"/>
      <c r="SUA155" s="17"/>
      <c r="SUB155" s="17"/>
      <c r="SUC155" s="17"/>
      <c r="SUD155" s="17"/>
      <c r="SUE155" s="17"/>
      <c r="SUF155" s="17"/>
      <c r="SUG155" s="17"/>
      <c r="SUH155" s="17"/>
      <c r="SUI155" s="17"/>
      <c r="SUJ155" s="17"/>
      <c r="SUK155" s="17"/>
      <c r="SUL155" s="17"/>
      <c r="SUM155" s="17"/>
      <c r="SUN155" s="17"/>
      <c r="SUO155" s="17"/>
      <c r="SUP155" s="17"/>
      <c r="SUQ155" s="17"/>
      <c r="SUR155" s="17"/>
      <c r="SUS155" s="17"/>
      <c r="SUT155" s="17"/>
      <c r="SUU155" s="17"/>
      <c r="SUV155" s="17"/>
      <c r="SUW155" s="17"/>
      <c r="SUX155" s="17"/>
      <c r="SUY155" s="17"/>
      <c r="SUZ155" s="17"/>
      <c r="SVA155" s="17"/>
      <c r="SVB155" s="17"/>
      <c r="SVC155" s="17"/>
      <c r="SVD155" s="17"/>
      <c r="SVE155" s="17"/>
      <c r="SVF155" s="17"/>
      <c r="SVG155" s="17"/>
      <c r="SVH155" s="17"/>
      <c r="SVI155" s="17"/>
      <c r="SVJ155" s="17"/>
      <c r="SVK155" s="17"/>
      <c r="SVL155" s="17"/>
      <c r="SVM155" s="17"/>
      <c r="SVN155" s="17"/>
      <c r="SVO155" s="17"/>
      <c r="SVP155" s="17"/>
      <c r="SVQ155" s="17"/>
      <c r="SVR155" s="17"/>
      <c r="SVS155" s="17"/>
      <c r="SVT155" s="17"/>
      <c r="SVU155" s="17"/>
      <c r="SVV155" s="17"/>
      <c r="SVW155" s="17"/>
      <c r="SVX155" s="17"/>
      <c r="SVY155" s="17"/>
      <c r="SVZ155" s="17"/>
      <c r="SWA155" s="17"/>
      <c r="SWB155" s="17"/>
      <c r="SWC155" s="17"/>
      <c r="SWD155" s="17"/>
      <c r="SWE155" s="17"/>
      <c r="SWF155" s="17"/>
      <c r="SWG155" s="17"/>
      <c r="SWH155" s="17"/>
      <c r="SWI155" s="17"/>
      <c r="SWJ155" s="17"/>
      <c r="SWK155" s="17"/>
      <c r="SWL155" s="17"/>
      <c r="SWM155" s="17"/>
      <c r="SWN155" s="17"/>
      <c r="SWO155" s="17"/>
      <c r="SWP155" s="17"/>
      <c r="SWQ155" s="17"/>
      <c r="SWR155" s="17"/>
      <c r="SWS155" s="17"/>
      <c r="SWT155" s="17"/>
      <c r="SWU155" s="17"/>
      <c r="SWV155" s="17"/>
      <c r="SWW155" s="17"/>
      <c r="SWX155" s="17"/>
      <c r="SWY155" s="17"/>
      <c r="SWZ155" s="17"/>
      <c r="SXA155" s="17"/>
      <c r="SXB155" s="17"/>
      <c r="SXC155" s="17"/>
      <c r="SXD155" s="17"/>
      <c r="SXE155" s="17"/>
      <c r="SXF155" s="17"/>
      <c r="SXG155" s="17"/>
      <c r="SXH155" s="17"/>
      <c r="SXI155" s="17"/>
      <c r="SXJ155" s="17"/>
      <c r="SXK155" s="17"/>
      <c r="SXL155" s="17"/>
      <c r="SXM155" s="17"/>
      <c r="SXN155" s="17"/>
      <c r="SXO155" s="17"/>
      <c r="SXP155" s="17"/>
      <c r="SXQ155" s="17"/>
      <c r="SXR155" s="17"/>
      <c r="SXS155" s="17"/>
      <c r="SXT155" s="17"/>
      <c r="SXU155" s="17"/>
      <c r="SXV155" s="17"/>
      <c r="SXW155" s="17"/>
      <c r="SXX155" s="17"/>
      <c r="SXY155" s="17"/>
      <c r="SXZ155" s="17"/>
      <c r="SYA155" s="17"/>
      <c r="SYB155" s="17"/>
      <c r="SYC155" s="17"/>
      <c r="SYD155" s="17"/>
      <c r="SYE155" s="17"/>
      <c r="SYF155" s="17"/>
      <c r="SYG155" s="17"/>
      <c r="SYH155" s="17"/>
      <c r="SYI155" s="17"/>
      <c r="SYJ155" s="17"/>
      <c r="SYK155" s="17"/>
      <c r="SYL155" s="17"/>
      <c r="SYM155" s="17"/>
      <c r="SYN155" s="17"/>
      <c r="SYO155" s="17"/>
      <c r="SYP155" s="17"/>
      <c r="SYQ155" s="17"/>
      <c r="SYR155" s="17"/>
      <c r="SYS155" s="17"/>
      <c r="SYT155" s="17"/>
      <c r="SYU155" s="17"/>
      <c r="SYV155" s="17"/>
      <c r="SYW155" s="17"/>
      <c r="SYX155" s="17"/>
      <c r="SYY155" s="17"/>
      <c r="SYZ155" s="17"/>
      <c r="SZA155" s="17"/>
      <c r="SZB155" s="17"/>
      <c r="SZC155" s="17"/>
      <c r="SZD155" s="17"/>
      <c r="SZE155" s="17"/>
      <c r="SZF155" s="17"/>
      <c r="SZG155" s="17"/>
      <c r="SZH155" s="17"/>
      <c r="SZI155" s="17"/>
      <c r="SZJ155" s="17"/>
      <c r="SZK155" s="17"/>
      <c r="SZL155" s="17"/>
      <c r="SZM155" s="17"/>
      <c r="SZN155" s="17"/>
      <c r="SZO155" s="17"/>
      <c r="SZP155" s="17"/>
      <c r="SZQ155" s="17"/>
      <c r="SZR155" s="17"/>
      <c r="SZS155" s="17"/>
      <c r="SZT155" s="17"/>
      <c r="SZU155" s="17"/>
      <c r="SZV155" s="17"/>
      <c r="SZW155" s="17"/>
      <c r="SZX155" s="17"/>
      <c r="SZY155" s="17"/>
      <c r="SZZ155" s="17"/>
      <c r="TAA155" s="17"/>
      <c r="TAB155" s="17"/>
      <c r="TAC155" s="17"/>
      <c r="TAD155" s="17"/>
      <c r="TAE155" s="17"/>
      <c r="TAF155" s="17"/>
      <c r="TAG155" s="17"/>
      <c r="TAH155" s="17"/>
      <c r="TAI155" s="17"/>
      <c r="TAJ155" s="17"/>
      <c r="TAK155" s="17"/>
      <c r="TAL155" s="17"/>
      <c r="TAM155" s="17"/>
      <c r="TAN155" s="17"/>
      <c r="TAO155" s="17"/>
      <c r="TAP155" s="17"/>
      <c r="TAQ155" s="17"/>
      <c r="TAR155" s="17"/>
      <c r="TAS155" s="17"/>
      <c r="TAT155" s="17"/>
      <c r="TAU155" s="17"/>
      <c r="TAV155" s="17"/>
      <c r="TAW155" s="17"/>
      <c r="TAX155" s="17"/>
      <c r="TAY155" s="17"/>
      <c r="TAZ155" s="17"/>
      <c r="TBA155" s="17"/>
      <c r="TBB155" s="17"/>
      <c r="TBC155" s="17"/>
      <c r="TBD155" s="17"/>
      <c r="TBE155" s="17"/>
      <c r="TBF155" s="17"/>
      <c r="TBG155" s="17"/>
      <c r="TBH155" s="17"/>
      <c r="TBI155" s="17"/>
      <c r="TBJ155" s="17"/>
      <c r="TBK155" s="17"/>
      <c r="TBL155" s="17"/>
      <c r="TBM155" s="17"/>
      <c r="TBN155" s="17"/>
      <c r="TBO155" s="17"/>
      <c r="TBP155" s="17"/>
      <c r="TBQ155" s="17"/>
      <c r="TBR155" s="17"/>
      <c r="TBS155" s="17"/>
      <c r="TBT155" s="17"/>
      <c r="TBU155" s="17"/>
      <c r="TBV155" s="17"/>
      <c r="TBW155" s="17"/>
      <c r="TBX155" s="17"/>
      <c r="TBY155" s="17"/>
      <c r="TBZ155" s="17"/>
      <c r="TCA155" s="17"/>
      <c r="TCB155" s="17"/>
      <c r="TCC155" s="17"/>
      <c r="TCD155" s="17"/>
      <c r="TCE155" s="17"/>
      <c r="TCF155" s="17"/>
      <c r="TCG155" s="17"/>
      <c r="TCH155" s="17"/>
      <c r="TCI155" s="17"/>
      <c r="TCJ155" s="17"/>
      <c r="TCK155" s="17"/>
      <c r="TCL155" s="17"/>
      <c r="TCM155" s="17"/>
      <c r="TCN155" s="17"/>
      <c r="TCO155" s="17"/>
      <c r="TCP155" s="17"/>
      <c r="TCQ155" s="17"/>
      <c r="TCR155" s="17"/>
      <c r="TCS155" s="17"/>
      <c r="TCT155" s="17"/>
      <c r="TCU155" s="17"/>
      <c r="TCV155" s="17"/>
      <c r="TCW155" s="17"/>
      <c r="TCX155" s="17"/>
      <c r="TCY155" s="17"/>
      <c r="TCZ155" s="17"/>
      <c r="TDA155" s="17"/>
      <c r="TDB155" s="17"/>
      <c r="TDC155" s="17"/>
      <c r="TDD155" s="17"/>
      <c r="TDE155" s="17"/>
      <c r="TDF155" s="17"/>
      <c r="TDG155" s="17"/>
      <c r="TDH155" s="17"/>
      <c r="TDI155" s="17"/>
      <c r="TDJ155" s="17"/>
      <c r="TDK155" s="17"/>
      <c r="TDL155" s="17"/>
      <c r="TDM155" s="17"/>
      <c r="TDN155" s="17"/>
      <c r="TDO155" s="17"/>
      <c r="TDP155" s="17"/>
      <c r="TDQ155" s="17"/>
      <c r="TDR155" s="17"/>
      <c r="TDS155" s="17"/>
      <c r="TDT155" s="17"/>
      <c r="TDU155" s="17"/>
      <c r="TDV155" s="17"/>
      <c r="TDW155" s="17"/>
      <c r="TDX155" s="17"/>
      <c r="TDY155" s="17"/>
      <c r="TDZ155" s="17"/>
      <c r="TEA155" s="17"/>
      <c r="TEB155" s="17"/>
      <c r="TEC155" s="17"/>
      <c r="TED155" s="17"/>
      <c r="TEE155" s="17"/>
      <c r="TEF155" s="17"/>
      <c r="TEG155" s="17"/>
      <c r="TEH155" s="17"/>
      <c r="TEI155" s="17"/>
      <c r="TEJ155" s="17"/>
      <c r="TEK155" s="17"/>
      <c r="TEL155" s="17"/>
      <c r="TEM155" s="17"/>
      <c r="TEN155" s="17"/>
      <c r="TEO155" s="17"/>
      <c r="TEP155" s="17"/>
      <c r="TEQ155" s="17"/>
      <c r="TER155" s="17"/>
      <c r="TES155" s="17"/>
      <c r="TET155" s="17"/>
      <c r="TEU155" s="17"/>
      <c r="TEV155" s="17"/>
      <c r="TEW155" s="17"/>
      <c r="TEX155" s="17"/>
      <c r="TEY155" s="17"/>
      <c r="TEZ155" s="17"/>
      <c r="TFA155" s="17"/>
      <c r="TFB155" s="17"/>
      <c r="TFC155" s="17"/>
      <c r="TFD155" s="17"/>
      <c r="TFE155" s="17"/>
      <c r="TFF155" s="17"/>
      <c r="TFG155" s="17"/>
      <c r="TFH155" s="17"/>
      <c r="TFI155" s="17"/>
      <c r="TFJ155" s="17"/>
      <c r="TFK155" s="17"/>
      <c r="TFL155" s="17"/>
      <c r="TFM155" s="17"/>
      <c r="TFN155" s="17"/>
      <c r="TFO155" s="17"/>
      <c r="TFP155" s="17"/>
      <c r="TFQ155" s="17"/>
      <c r="TFR155" s="17"/>
      <c r="TFS155" s="17"/>
      <c r="TFT155" s="17"/>
      <c r="TFU155" s="17"/>
      <c r="TFV155" s="17"/>
      <c r="TFW155" s="17"/>
      <c r="TFX155" s="17"/>
      <c r="TFY155" s="17"/>
      <c r="TFZ155" s="17"/>
      <c r="TGA155" s="17"/>
      <c r="TGB155" s="17"/>
      <c r="TGC155" s="17"/>
      <c r="TGD155" s="17"/>
      <c r="TGE155" s="17"/>
      <c r="TGF155" s="17"/>
      <c r="TGG155" s="17"/>
      <c r="TGH155" s="17"/>
      <c r="TGI155" s="17"/>
      <c r="TGJ155" s="17"/>
      <c r="TGK155" s="17"/>
      <c r="TGL155" s="17"/>
      <c r="TGM155" s="17"/>
      <c r="TGN155" s="17"/>
      <c r="TGO155" s="17"/>
      <c r="TGP155" s="17"/>
      <c r="TGQ155" s="17"/>
      <c r="TGR155" s="17"/>
      <c r="TGS155" s="17"/>
      <c r="TGT155" s="17"/>
      <c r="TGU155" s="17"/>
      <c r="TGV155" s="17"/>
      <c r="TGW155" s="17"/>
      <c r="TGX155" s="17"/>
      <c r="TGY155" s="17"/>
      <c r="TGZ155" s="17"/>
      <c r="THA155" s="17"/>
      <c r="THB155" s="17"/>
      <c r="THC155" s="17"/>
      <c r="THD155" s="17"/>
      <c r="THE155" s="17"/>
      <c r="THF155" s="17"/>
      <c r="THG155" s="17"/>
      <c r="THH155" s="17"/>
      <c r="THI155" s="17"/>
      <c r="THJ155" s="17"/>
      <c r="THK155" s="17"/>
      <c r="THL155" s="17"/>
      <c r="THM155" s="17"/>
      <c r="THN155" s="17"/>
      <c r="THO155" s="17"/>
      <c r="THP155" s="17"/>
      <c r="THQ155" s="17"/>
      <c r="THR155" s="17"/>
      <c r="THS155" s="17"/>
      <c r="THT155" s="17"/>
      <c r="THU155" s="17"/>
      <c r="THV155" s="17"/>
      <c r="THW155" s="17"/>
      <c r="THX155" s="17"/>
      <c r="THY155" s="17"/>
      <c r="THZ155" s="17"/>
      <c r="TIA155" s="17"/>
      <c r="TIB155" s="17"/>
      <c r="TIC155" s="17"/>
      <c r="TID155" s="17"/>
      <c r="TIE155" s="17"/>
      <c r="TIF155" s="17"/>
      <c r="TIG155" s="17"/>
      <c r="TIH155" s="17"/>
      <c r="TII155" s="17"/>
      <c r="TIJ155" s="17"/>
      <c r="TIK155" s="17"/>
      <c r="TIL155" s="17"/>
      <c r="TIM155" s="17"/>
      <c r="TIN155" s="17"/>
      <c r="TIO155" s="17"/>
      <c r="TIP155" s="17"/>
      <c r="TIQ155" s="17"/>
      <c r="TIR155" s="17"/>
      <c r="TIS155" s="17"/>
      <c r="TIT155" s="17"/>
      <c r="TIU155" s="17"/>
      <c r="TIV155" s="17"/>
      <c r="TIW155" s="17"/>
      <c r="TIX155" s="17"/>
      <c r="TIY155" s="17"/>
      <c r="TIZ155" s="17"/>
      <c r="TJA155" s="17"/>
      <c r="TJB155" s="17"/>
      <c r="TJC155" s="17"/>
      <c r="TJD155" s="17"/>
      <c r="TJE155" s="17"/>
      <c r="TJF155" s="17"/>
      <c r="TJG155" s="17"/>
      <c r="TJH155" s="17"/>
      <c r="TJI155" s="17"/>
      <c r="TJJ155" s="17"/>
      <c r="TJK155" s="17"/>
      <c r="TJL155" s="17"/>
      <c r="TJM155" s="17"/>
      <c r="TJN155" s="17"/>
      <c r="TJO155" s="17"/>
      <c r="TJP155" s="17"/>
      <c r="TJQ155" s="17"/>
      <c r="TJR155" s="17"/>
      <c r="TJS155" s="17"/>
      <c r="TJT155" s="17"/>
      <c r="TJU155" s="17"/>
      <c r="TJV155" s="17"/>
      <c r="TJW155" s="17"/>
      <c r="TJX155" s="17"/>
      <c r="TJY155" s="17"/>
      <c r="TJZ155" s="17"/>
      <c r="TKA155" s="17"/>
      <c r="TKB155" s="17"/>
      <c r="TKC155" s="17"/>
      <c r="TKD155" s="17"/>
      <c r="TKE155" s="17"/>
      <c r="TKF155" s="17"/>
      <c r="TKG155" s="17"/>
      <c r="TKH155" s="17"/>
      <c r="TKI155" s="17"/>
      <c r="TKJ155" s="17"/>
      <c r="TKK155" s="17"/>
      <c r="TKL155" s="17"/>
      <c r="TKM155" s="17"/>
      <c r="TKN155" s="17"/>
      <c r="TKO155" s="17"/>
      <c r="TKP155" s="17"/>
      <c r="TKQ155" s="17"/>
      <c r="TKR155" s="17"/>
      <c r="TKS155" s="17"/>
      <c r="TKT155" s="17"/>
      <c r="TKU155" s="17"/>
      <c r="TKV155" s="17"/>
      <c r="TKW155" s="17"/>
      <c r="TKX155" s="17"/>
      <c r="TKY155" s="17"/>
      <c r="TKZ155" s="17"/>
      <c r="TLA155" s="17"/>
      <c r="TLB155" s="17"/>
      <c r="TLC155" s="17"/>
      <c r="TLD155" s="17"/>
      <c r="TLE155" s="17"/>
      <c r="TLF155" s="17"/>
      <c r="TLG155" s="17"/>
      <c r="TLH155" s="17"/>
      <c r="TLI155" s="17"/>
      <c r="TLJ155" s="17"/>
      <c r="TLK155" s="17"/>
      <c r="TLL155" s="17"/>
      <c r="TLM155" s="17"/>
      <c r="TLN155" s="17"/>
      <c r="TLO155" s="17"/>
      <c r="TLP155" s="17"/>
      <c r="TLQ155" s="17"/>
      <c r="TLR155" s="17"/>
      <c r="TLS155" s="17"/>
      <c r="TLT155" s="17"/>
      <c r="TLU155" s="17"/>
      <c r="TLV155" s="17"/>
      <c r="TLW155" s="17"/>
      <c r="TLX155" s="17"/>
      <c r="TLY155" s="17"/>
      <c r="TLZ155" s="17"/>
      <c r="TMA155" s="17"/>
      <c r="TMB155" s="17"/>
      <c r="TMC155" s="17"/>
      <c r="TMD155" s="17"/>
      <c r="TME155" s="17"/>
      <c r="TMF155" s="17"/>
      <c r="TMG155" s="17"/>
      <c r="TMH155" s="17"/>
      <c r="TMI155" s="17"/>
      <c r="TMJ155" s="17"/>
      <c r="TMK155" s="17"/>
      <c r="TML155" s="17"/>
      <c r="TMM155" s="17"/>
      <c r="TMN155" s="17"/>
      <c r="TMO155" s="17"/>
      <c r="TMP155" s="17"/>
      <c r="TMQ155" s="17"/>
      <c r="TMR155" s="17"/>
      <c r="TMS155" s="17"/>
      <c r="TMT155" s="17"/>
      <c r="TMU155" s="17"/>
      <c r="TMV155" s="17"/>
      <c r="TMW155" s="17"/>
      <c r="TMX155" s="17"/>
      <c r="TMY155" s="17"/>
      <c r="TMZ155" s="17"/>
      <c r="TNA155" s="17"/>
      <c r="TNB155" s="17"/>
      <c r="TNC155" s="17"/>
      <c r="TND155" s="17"/>
      <c r="TNE155" s="17"/>
      <c r="TNF155" s="17"/>
      <c r="TNG155" s="17"/>
      <c r="TNH155" s="17"/>
      <c r="TNI155" s="17"/>
      <c r="TNJ155" s="17"/>
      <c r="TNK155" s="17"/>
      <c r="TNL155" s="17"/>
      <c r="TNM155" s="17"/>
      <c r="TNN155" s="17"/>
      <c r="TNO155" s="17"/>
      <c r="TNP155" s="17"/>
      <c r="TNQ155" s="17"/>
      <c r="TNR155" s="17"/>
      <c r="TNS155" s="17"/>
      <c r="TNT155" s="17"/>
      <c r="TNU155" s="17"/>
      <c r="TNV155" s="17"/>
      <c r="TNW155" s="17"/>
      <c r="TNX155" s="17"/>
      <c r="TNY155" s="17"/>
      <c r="TNZ155" s="17"/>
      <c r="TOA155" s="17"/>
      <c r="TOB155" s="17"/>
      <c r="TOC155" s="17"/>
      <c r="TOD155" s="17"/>
      <c r="TOE155" s="17"/>
      <c r="TOF155" s="17"/>
      <c r="TOG155" s="17"/>
      <c r="TOH155" s="17"/>
      <c r="TOI155" s="17"/>
      <c r="TOJ155" s="17"/>
      <c r="TOK155" s="17"/>
      <c r="TOL155" s="17"/>
      <c r="TOM155" s="17"/>
      <c r="TON155" s="17"/>
      <c r="TOO155" s="17"/>
      <c r="TOP155" s="17"/>
      <c r="TOQ155" s="17"/>
      <c r="TOR155" s="17"/>
      <c r="TOS155" s="17"/>
      <c r="TOT155" s="17"/>
      <c r="TOU155" s="17"/>
      <c r="TOV155" s="17"/>
      <c r="TOW155" s="17"/>
      <c r="TOX155" s="17"/>
      <c r="TOY155" s="17"/>
      <c r="TOZ155" s="17"/>
      <c r="TPA155" s="17"/>
      <c r="TPB155" s="17"/>
      <c r="TPC155" s="17"/>
      <c r="TPD155" s="17"/>
      <c r="TPE155" s="17"/>
      <c r="TPF155" s="17"/>
      <c r="TPG155" s="17"/>
      <c r="TPH155" s="17"/>
      <c r="TPI155" s="17"/>
      <c r="TPJ155" s="17"/>
      <c r="TPK155" s="17"/>
      <c r="TPL155" s="17"/>
      <c r="TPM155" s="17"/>
      <c r="TPN155" s="17"/>
      <c r="TPO155" s="17"/>
      <c r="TPP155" s="17"/>
      <c r="TPQ155" s="17"/>
      <c r="TPR155" s="17"/>
      <c r="TPS155" s="17"/>
      <c r="TPT155" s="17"/>
      <c r="TPU155" s="17"/>
      <c r="TPV155" s="17"/>
      <c r="TPW155" s="17"/>
      <c r="TPX155" s="17"/>
      <c r="TPY155" s="17"/>
      <c r="TPZ155" s="17"/>
      <c r="TQA155" s="17"/>
      <c r="TQB155" s="17"/>
      <c r="TQC155" s="17"/>
      <c r="TQD155" s="17"/>
      <c r="TQE155" s="17"/>
      <c r="TQF155" s="17"/>
      <c r="TQG155" s="17"/>
      <c r="TQH155" s="17"/>
      <c r="TQI155" s="17"/>
      <c r="TQJ155" s="17"/>
      <c r="TQK155" s="17"/>
      <c r="TQL155" s="17"/>
      <c r="TQM155" s="17"/>
      <c r="TQN155" s="17"/>
      <c r="TQO155" s="17"/>
      <c r="TQP155" s="17"/>
      <c r="TQQ155" s="17"/>
      <c r="TQR155" s="17"/>
      <c r="TQS155" s="17"/>
      <c r="TQT155" s="17"/>
      <c r="TQU155" s="17"/>
      <c r="TQV155" s="17"/>
      <c r="TQW155" s="17"/>
      <c r="TQX155" s="17"/>
      <c r="TQY155" s="17"/>
      <c r="TQZ155" s="17"/>
      <c r="TRA155" s="17"/>
      <c r="TRB155" s="17"/>
      <c r="TRC155" s="17"/>
      <c r="TRD155" s="17"/>
      <c r="TRE155" s="17"/>
      <c r="TRF155" s="17"/>
      <c r="TRG155" s="17"/>
      <c r="TRH155" s="17"/>
      <c r="TRI155" s="17"/>
      <c r="TRJ155" s="17"/>
      <c r="TRK155" s="17"/>
      <c r="TRL155" s="17"/>
      <c r="TRM155" s="17"/>
      <c r="TRN155" s="17"/>
      <c r="TRO155" s="17"/>
      <c r="TRP155" s="17"/>
      <c r="TRQ155" s="17"/>
      <c r="TRR155" s="17"/>
      <c r="TRS155" s="17"/>
      <c r="TRT155" s="17"/>
      <c r="TRU155" s="17"/>
      <c r="TRV155" s="17"/>
      <c r="TRW155" s="17"/>
      <c r="TRX155" s="17"/>
      <c r="TRY155" s="17"/>
      <c r="TRZ155" s="17"/>
      <c r="TSA155" s="17"/>
      <c r="TSB155" s="17"/>
      <c r="TSC155" s="17"/>
      <c r="TSD155" s="17"/>
      <c r="TSE155" s="17"/>
      <c r="TSF155" s="17"/>
      <c r="TSG155" s="17"/>
      <c r="TSH155" s="17"/>
      <c r="TSI155" s="17"/>
      <c r="TSJ155" s="17"/>
      <c r="TSK155" s="17"/>
      <c r="TSL155" s="17"/>
      <c r="TSM155" s="17"/>
      <c r="TSN155" s="17"/>
      <c r="TSO155" s="17"/>
      <c r="TSP155" s="17"/>
      <c r="TSQ155" s="17"/>
      <c r="TSR155" s="17"/>
      <c r="TSS155" s="17"/>
      <c r="TST155" s="17"/>
      <c r="TSU155" s="17"/>
      <c r="TSV155" s="17"/>
      <c r="TSW155" s="17"/>
      <c r="TSX155" s="17"/>
      <c r="TSY155" s="17"/>
      <c r="TSZ155" s="17"/>
      <c r="TTA155" s="17"/>
      <c r="TTB155" s="17"/>
      <c r="TTC155" s="17"/>
      <c r="TTD155" s="17"/>
      <c r="TTE155" s="17"/>
      <c r="TTF155" s="17"/>
      <c r="TTG155" s="17"/>
      <c r="TTH155" s="17"/>
      <c r="TTI155" s="17"/>
      <c r="TTJ155" s="17"/>
      <c r="TTK155" s="17"/>
      <c r="TTL155" s="17"/>
      <c r="TTM155" s="17"/>
      <c r="TTN155" s="17"/>
      <c r="TTO155" s="17"/>
      <c r="TTP155" s="17"/>
      <c r="TTQ155" s="17"/>
      <c r="TTR155" s="17"/>
      <c r="TTS155" s="17"/>
      <c r="TTT155" s="17"/>
      <c r="TTU155" s="17"/>
      <c r="TTV155" s="17"/>
      <c r="TTW155" s="17"/>
      <c r="TTX155" s="17"/>
      <c r="TTY155" s="17"/>
      <c r="TTZ155" s="17"/>
      <c r="TUA155" s="17"/>
      <c r="TUB155" s="17"/>
      <c r="TUC155" s="17"/>
      <c r="TUD155" s="17"/>
      <c r="TUE155" s="17"/>
      <c r="TUF155" s="17"/>
      <c r="TUG155" s="17"/>
      <c r="TUH155" s="17"/>
      <c r="TUI155" s="17"/>
      <c r="TUJ155" s="17"/>
      <c r="TUK155" s="17"/>
      <c r="TUL155" s="17"/>
      <c r="TUM155" s="17"/>
      <c r="TUN155" s="17"/>
      <c r="TUO155" s="17"/>
      <c r="TUP155" s="17"/>
      <c r="TUQ155" s="17"/>
      <c r="TUR155" s="17"/>
      <c r="TUS155" s="17"/>
      <c r="TUT155" s="17"/>
      <c r="TUU155" s="17"/>
      <c r="TUV155" s="17"/>
      <c r="TUW155" s="17"/>
      <c r="TUX155" s="17"/>
      <c r="TUY155" s="17"/>
      <c r="TUZ155" s="17"/>
      <c r="TVA155" s="17"/>
      <c r="TVB155" s="17"/>
      <c r="TVC155" s="17"/>
      <c r="TVD155" s="17"/>
      <c r="TVE155" s="17"/>
      <c r="TVF155" s="17"/>
      <c r="TVG155" s="17"/>
      <c r="TVH155" s="17"/>
      <c r="TVI155" s="17"/>
      <c r="TVJ155" s="17"/>
      <c r="TVK155" s="17"/>
      <c r="TVL155" s="17"/>
      <c r="TVM155" s="17"/>
      <c r="TVN155" s="17"/>
      <c r="TVO155" s="17"/>
      <c r="TVP155" s="17"/>
      <c r="TVQ155" s="17"/>
      <c r="TVR155" s="17"/>
      <c r="TVS155" s="17"/>
      <c r="TVT155" s="17"/>
      <c r="TVU155" s="17"/>
      <c r="TVV155" s="17"/>
      <c r="TVW155" s="17"/>
      <c r="TVX155" s="17"/>
      <c r="TVY155" s="17"/>
      <c r="TVZ155" s="17"/>
      <c r="TWA155" s="17"/>
      <c r="TWB155" s="17"/>
      <c r="TWC155" s="17"/>
      <c r="TWD155" s="17"/>
      <c r="TWE155" s="17"/>
      <c r="TWF155" s="17"/>
      <c r="TWG155" s="17"/>
      <c r="TWH155" s="17"/>
      <c r="TWI155" s="17"/>
      <c r="TWJ155" s="17"/>
      <c r="TWK155" s="17"/>
      <c r="TWL155" s="17"/>
      <c r="TWM155" s="17"/>
      <c r="TWN155" s="17"/>
      <c r="TWO155" s="17"/>
      <c r="TWP155" s="17"/>
      <c r="TWQ155" s="17"/>
      <c r="TWR155" s="17"/>
      <c r="TWS155" s="17"/>
      <c r="TWT155" s="17"/>
      <c r="TWU155" s="17"/>
      <c r="TWV155" s="17"/>
      <c r="TWW155" s="17"/>
      <c r="TWX155" s="17"/>
      <c r="TWY155" s="17"/>
      <c r="TWZ155" s="17"/>
      <c r="TXA155" s="17"/>
      <c r="TXB155" s="17"/>
      <c r="TXC155" s="17"/>
      <c r="TXD155" s="17"/>
      <c r="TXE155" s="17"/>
      <c r="TXF155" s="17"/>
      <c r="TXG155" s="17"/>
      <c r="TXH155" s="17"/>
      <c r="TXI155" s="17"/>
      <c r="TXJ155" s="17"/>
      <c r="TXK155" s="17"/>
      <c r="TXL155" s="17"/>
      <c r="TXM155" s="17"/>
      <c r="TXN155" s="17"/>
      <c r="TXO155" s="17"/>
      <c r="TXP155" s="17"/>
      <c r="TXQ155" s="17"/>
      <c r="TXR155" s="17"/>
      <c r="TXS155" s="17"/>
      <c r="TXT155" s="17"/>
      <c r="TXU155" s="17"/>
      <c r="TXV155" s="17"/>
      <c r="TXW155" s="17"/>
      <c r="TXX155" s="17"/>
      <c r="TXY155" s="17"/>
      <c r="TXZ155" s="17"/>
      <c r="TYA155" s="17"/>
      <c r="TYB155" s="17"/>
      <c r="TYC155" s="17"/>
      <c r="TYD155" s="17"/>
      <c r="TYE155" s="17"/>
      <c r="TYF155" s="17"/>
      <c r="TYG155" s="17"/>
      <c r="TYH155" s="17"/>
      <c r="TYI155" s="17"/>
      <c r="TYJ155" s="17"/>
      <c r="TYK155" s="17"/>
      <c r="TYL155" s="17"/>
      <c r="TYM155" s="17"/>
      <c r="TYN155" s="17"/>
      <c r="TYO155" s="17"/>
      <c r="TYP155" s="17"/>
      <c r="TYQ155" s="17"/>
      <c r="TYR155" s="17"/>
      <c r="TYS155" s="17"/>
      <c r="TYT155" s="17"/>
      <c r="TYU155" s="17"/>
      <c r="TYV155" s="17"/>
      <c r="TYW155" s="17"/>
      <c r="TYX155" s="17"/>
      <c r="TYY155" s="17"/>
      <c r="TYZ155" s="17"/>
      <c r="TZA155" s="17"/>
      <c r="TZB155" s="17"/>
      <c r="TZC155" s="17"/>
      <c r="TZD155" s="17"/>
      <c r="TZE155" s="17"/>
      <c r="TZF155" s="17"/>
      <c r="TZG155" s="17"/>
      <c r="TZH155" s="17"/>
      <c r="TZI155" s="17"/>
      <c r="TZJ155" s="17"/>
      <c r="TZK155" s="17"/>
      <c r="TZL155" s="17"/>
      <c r="TZM155" s="17"/>
      <c r="TZN155" s="17"/>
      <c r="TZO155" s="17"/>
      <c r="TZP155" s="17"/>
      <c r="TZQ155" s="17"/>
      <c r="TZR155" s="17"/>
      <c r="TZS155" s="17"/>
      <c r="TZT155" s="17"/>
      <c r="TZU155" s="17"/>
      <c r="TZV155" s="17"/>
      <c r="TZW155" s="17"/>
      <c r="TZX155" s="17"/>
      <c r="TZY155" s="17"/>
      <c r="TZZ155" s="17"/>
      <c r="UAA155" s="17"/>
      <c r="UAB155" s="17"/>
      <c r="UAC155" s="17"/>
      <c r="UAD155" s="17"/>
      <c r="UAE155" s="17"/>
      <c r="UAF155" s="17"/>
      <c r="UAG155" s="17"/>
      <c r="UAH155" s="17"/>
      <c r="UAI155" s="17"/>
      <c r="UAJ155" s="17"/>
      <c r="UAK155" s="17"/>
      <c r="UAL155" s="17"/>
      <c r="UAM155" s="17"/>
      <c r="UAN155" s="17"/>
      <c r="UAO155" s="17"/>
      <c r="UAP155" s="17"/>
      <c r="UAQ155" s="17"/>
      <c r="UAR155" s="17"/>
      <c r="UAS155" s="17"/>
      <c r="UAT155" s="17"/>
      <c r="UAU155" s="17"/>
      <c r="UAV155" s="17"/>
      <c r="UAW155" s="17"/>
      <c r="UAX155" s="17"/>
      <c r="UAY155" s="17"/>
      <c r="UAZ155" s="17"/>
      <c r="UBA155" s="17"/>
      <c r="UBB155" s="17"/>
      <c r="UBC155" s="17"/>
      <c r="UBD155" s="17"/>
      <c r="UBE155" s="17"/>
      <c r="UBF155" s="17"/>
      <c r="UBG155" s="17"/>
      <c r="UBH155" s="17"/>
      <c r="UBI155" s="17"/>
      <c r="UBJ155" s="17"/>
      <c r="UBK155" s="17"/>
      <c r="UBL155" s="17"/>
      <c r="UBM155" s="17"/>
      <c r="UBN155" s="17"/>
      <c r="UBO155" s="17"/>
      <c r="UBP155" s="17"/>
      <c r="UBQ155" s="17"/>
      <c r="UBR155" s="17"/>
      <c r="UBS155" s="17"/>
      <c r="UBT155" s="17"/>
      <c r="UBU155" s="17"/>
      <c r="UBV155" s="17"/>
      <c r="UBW155" s="17"/>
      <c r="UBX155" s="17"/>
      <c r="UBY155" s="17"/>
      <c r="UBZ155" s="17"/>
      <c r="UCA155" s="17"/>
      <c r="UCB155" s="17"/>
      <c r="UCC155" s="17"/>
      <c r="UCD155" s="17"/>
      <c r="UCE155" s="17"/>
      <c r="UCF155" s="17"/>
      <c r="UCG155" s="17"/>
      <c r="UCH155" s="17"/>
      <c r="UCI155" s="17"/>
      <c r="UCJ155" s="17"/>
      <c r="UCK155" s="17"/>
      <c r="UCL155" s="17"/>
      <c r="UCM155" s="17"/>
      <c r="UCN155" s="17"/>
      <c r="UCO155" s="17"/>
      <c r="UCP155" s="17"/>
      <c r="UCQ155" s="17"/>
      <c r="UCR155" s="17"/>
      <c r="UCS155" s="17"/>
      <c r="UCT155" s="17"/>
      <c r="UCU155" s="17"/>
      <c r="UCV155" s="17"/>
      <c r="UCW155" s="17"/>
      <c r="UCX155" s="17"/>
      <c r="UCY155" s="17"/>
      <c r="UCZ155" s="17"/>
      <c r="UDA155" s="17"/>
      <c r="UDB155" s="17"/>
      <c r="UDC155" s="17"/>
      <c r="UDD155" s="17"/>
      <c r="UDE155" s="17"/>
      <c r="UDF155" s="17"/>
      <c r="UDG155" s="17"/>
      <c r="UDH155" s="17"/>
      <c r="UDI155" s="17"/>
      <c r="UDJ155" s="17"/>
      <c r="UDK155" s="17"/>
      <c r="UDL155" s="17"/>
      <c r="UDM155" s="17"/>
      <c r="UDN155" s="17"/>
      <c r="UDO155" s="17"/>
      <c r="UDP155" s="17"/>
      <c r="UDQ155" s="17"/>
      <c r="UDR155" s="17"/>
      <c r="UDS155" s="17"/>
      <c r="UDT155" s="17"/>
      <c r="UDU155" s="17"/>
      <c r="UDV155" s="17"/>
      <c r="UDW155" s="17"/>
      <c r="UDX155" s="17"/>
      <c r="UDY155" s="17"/>
      <c r="UDZ155" s="17"/>
      <c r="UEA155" s="17"/>
      <c r="UEB155" s="17"/>
      <c r="UEC155" s="17"/>
      <c r="UED155" s="17"/>
      <c r="UEE155" s="17"/>
      <c r="UEF155" s="17"/>
      <c r="UEG155" s="17"/>
      <c r="UEH155" s="17"/>
      <c r="UEI155" s="17"/>
      <c r="UEJ155" s="17"/>
      <c r="UEK155" s="17"/>
      <c r="UEL155" s="17"/>
      <c r="UEM155" s="17"/>
      <c r="UEN155" s="17"/>
      <c r="UEO155" s="17"/>
      <c r="UEP155" s="17"/>
      <c r="UEQ155" s="17"/>
      <c r="UER155" s="17"/>
      <c r="UES155" s="17"/>
      <c r="UET155" s="17"/>
      <c r="UEU155" s="17"/>
      <c r="UEV155" s="17"/>
      <c r="UEW155" s="17"/>
      <c r="UEX155" s="17"/>
      <c r="UEY155" s="17"/>
      <c r="UEZ155" s="17"/>
      <c r="UFA155" s="17"/>
      <c r="UFB155" s="17"/>
      <c r="UFC155" s="17"/>
      <c r="UFD155" s="17"/>
      <c r="UFE155" s="17"/>
      <c r="UFF155" s="17"/>
      <c r="UFG155" s="17"/>
      <c r="UFH155" s="17"/>
      <c r="UFI155" s="17"/>
      <c r="UFJ155" s="17"/>
      <c r="UFK155" s="17"/>
      <c r="UFL155" s="17"/>
      <c r="UFM155" s="17"/>
      <c r="UFN155" s="17"/>
      <c r="UFO155" s="17"/>
      <c r="UFP155" s="17"/>
      <c r="UFQ155" s="17"/>
      <c r="UFR155" s="17"/>
      <c r="UFS155" s="17"/>
      <c r="UFT155" s="17"/>
      <c r="UFU155" s="17"/>
      <c r="UFV155" s="17"/>
      <c r="UFW155" s="17"/>
      <c r="UFX155" s="17"/>
      <c r="UFY155" s="17"/>
      <c r="UFZ155" s="17"/>
      <c r="UGA155" s="17"/>
      <c r="UGB155" s="17"/>
      <c r="UGC155" s="17"/>
      <c r="UGD155" s="17"/>
      <c r="UGE155" s="17"/>
      <c r="UGF155" s="17"/>
      <c r="UGG155" s="17"/>
      <c r="UGH155" s="17"/>
      <c r="UGI155" s="17"/>
      <c r="UGJ155" s="17"/>
      <c r="UGK155" s="17"/>
      <c r="UGL155" s="17"/>
      <c r="UGM155" s="17"/>
      <c r="UGN155" s="17"/>
      <c r="UGO155" s="17"/>
      <c r="UGP155" s="17"/>
      <c r="UGQ155" s="17"/>
      <c r="UGR155" s="17"/>
      <c r="UGS155" s="17"/>
      <c r="UGT155" s="17"/>
      <c r="UGU155" s="17"/>
      <c r="UGV155" s="17"/>
      <c r="UGW155" s="17"/>
      <c r="UGX155" s="17"/>
      <c r="UGY155" s="17"/>
      <c r="UGZ155" s="17"/>
      <c r="UHA155" s="17"/>
      <c r="UHB155" s="17"/>
      <c r="UHC155" s="17"/>
      <c r="UHD155" s="17"/>
      <c r="UHE155" s="17"/>
      <c r="UHF155" s="17"/>
      <c r="UHG155" s="17"/>
      <c r="UHH155" s="17"/>
      <c r="UHI155" s="17"/>
      <c r="UHJ155" s="17"/>
      <c r="UHK155" s="17"/>
      <c r="UHL155" s="17"/>
      <c r="UHM155" s="17"/>
      <c r="UHN155" s="17"/>
      <c r="UHO155" s="17"/>
      <c r="UHP155" s="17"/>
      <c r="UHQ155" s="17"/>
      <c r="UHR155" s="17"/>
      <c r="UHS155" s="17"/>
      <c r="UHT155" s="17"/>
      <c r="UHU155" s="17"/>
      <c r="UHV155" s="17"/>
      <c r="UHW155" s="17"/>
      <c r="UHX155" s="17"/>
      <c r="UHY155" s="17"/>
      <c r="UHZ155" s="17"/>
      <c r="UIA155" s="17"/>
      <c r="UIB155" s="17"/>
      <c r="UIC155" s="17"/>
      <c r="UID155" s="17"/>
      <c r="UIE155" s="17"/>
      <c r="UIF155" s="17"/>
      <c r="UIG155" s="17"/>
      <c r="UIH155" s="17"/>
      <c r="UII155" s="17"/>
      <c r="UIJ155" s="17"/>
      <c r="UIK155" s="17"/>
      <c r="UIL155" s="17"/>
      <c r="UIM155" s="17"/>
      <c r="UIN155" s="17"/>
      <c r="UIO155" s="17"/>
      <c r="UIP155" s="17"/>
      <c r="UIQ155" s="17"/>
      <c r="UIR155" s="17"/>
      <c r="UIS155" s="17"/>
      <c r="UIT155" s="17"/>
      <c r="UIU155" s="17"/>
      <c r="UIV155" s="17"/>
      <c r="UIW155" s="17"/>
      <c r="UIX155" s="17"/>
      <c r="UIY155" s="17"/>
      <c r="UIZ155" s="17"/>
      <c r="UJA155" s="17"/>
      <c r="UJB155" s="17"/>
      <c r="UJC155" s="17"/>
      <c r="UJD155" s="17"/>
      <c r="UJE155" s="17"/>
      <c r="UJF155" s="17"/>
      <c r="UJG155" s="17"/>
      <c r="UJH155" s="17"/>
      <c r="UJI155" s="17"/>
      <c r="UJJ155" s="17"/>
      <c r="UJK155" s="17"/>
      <c r="UJL155" s="17"/>
      <c r="UJM155" s="17"/>
      <c r="UJN155" s="17"/>
      <c r="UJO155" s="17"/>
      <c r="UJP155" s="17"/>
      <c r="UJQ155" s="17"/>
      <c r="UJR155" s="17"/>
      <c r="UJS155" s="17"/>
      <c r="UJT155" s="17"/>
      <c r="UJU155" s="17"/>
      <c r="UJV155" s="17"/>
      <c r="UJW155" s="17"/>
      <c r="UJX155" s="17"/>
      <c r="UJY155" s="17"/>
      <c r="UJZ155" s="17"/>
      <c r="UKA155" s="17"/>
      <c r="UKB155" s="17"/>
      <c r="UKC155" s="17"/>
      <c r="UKD155" s="17"/>
      <c r="UKE155" s="17"/>
      <c r="UKF155" s="17"/>
      <c r="UKG155" s="17"/>
      <c r="UKH155" s="17"/>
      <c r="UKI155" s="17"/>
      <c r="UKJ155" s="17"/>
      <c r="UKK155" s="17"/>
      <c r="UKL155" s="17"/>
      <c r="UKM155" s="17"/>
      <c r="UKN155" s="17"/>
      <c r="UKO155" s="17"/>
      <c r="UKP155" s="17"/>
      <c r="UKQ155" s="17"/>
      <c r="UKR155" s="17"/>
      <c r="UKS155" s="17"/>
      <c r="UKT155" s="17"/>
      <c r="UKU155" s="17"/>
      <c r="UKV155" s="17"/>
      <c r="UKW155" s="17"/>
      <c r="UKX155" s="17"/>
      <c r="UKY155" s="17"/>
      <c r="UKZ155" s="17"/>
      <c r="ULA155" s="17"/>
      <c r="ULB155" s="17"/>
      <c r="ULC155" s="17"/>
      <c r="ULD155" s="17"/>
      <c r="ULE155" s="17"/>
      <c r="ULF155" s="17"/>
      <c r="ULG155" s="17"/>
      <c r="ULH155" s="17"/>
      <c r="ULI155" s="17"/>
      <c r="ULJ155" s="17"/>
      <c r="ULK155" s="17"/>
      <c r="ULL155" s="17"/>
      <c r="ULM155" s="17"/>
      <c r="ULN155" s="17"/>
      <c r="ULO155" s="17"/>
      <c r="ULP155" s="17"/>
      <c r="ULQ155" s="17"/>
      <c r="ULR155" s="17"/>
      <c r="ULS155" s="17"/>
      <c r="ULT155" s="17"/>
      <c r="ULU155" s="17"/>
      <c r="ULV155" s="17"/>
      <c r="ULW155" s="17"/>
      <c r="ULX155" s="17"/>
      <c r="ULY155" s="17"/>
      <c r="ULZ155" s="17"/>
      <c r="UMA155" s="17"/>
      <c r="UMB155" s="17"/>
      <c r="UMC155" s="17"/>
      <c r="UMD155" s="17"/>
      <c r="UME155" s="17"/>
      <c r="UMF155" s="17"/>
      <c r="UMG155" s="17"/>
      <c r="UMH155" s="17"/>
      <c r="UMI155" s="17"/>
      <c r="UMJ155" s="17"/>
      <c r="UMK155" s="17"/>
      <c r="UML155" s="17"/>
      <c r="UMM155" s="17"/>
      <c r="UMN155" s="17"/>
      <c r="UMO155" s="17"/>
      <c r="UMP155" s="17"/>
      <c r="UMQ155" s="17"/>
      <c r="UMR155" s="17"/>
      <c r="UMS155" s="17"/>
      <c r="UMT155" s="17"/>
      <c r="UMU155" s="17"/>
      <c r="UMV155" s="17"/>
      <c r="UMW155" s="17"/>
      <c r="UMX155" s="17"/>
      <c r="UMY155" s="17"/>
      <c r="UMZ155" s="17"/>
      <c r="UNA155" s="17"/>
      <c r="UNB155" s="17"/>
      <c r="UNC155" s="17"/>
      <c r="UND155" s="17"/>
      <c r="UNE155" s="17"/>
      <c r="UNF155" s="17"/>
      <c r="UNG155" s="17"/>
      <c r="UNH155" s="17"/>
      <c r="UNI155" s="17"/>
      <c r="UNJ155" s="17"/>
      <c r="UNK155" s="17"/>
      <c r="UNL155" s="17"/>
      <c r="UNM155" s="17"/>
      <c r="UNN155" s="17"/>
      <c r="UNO155" s="17"/>
      <c r="UNP155" s="17"/>
      <c r="UNQ155" s="17"/>
      <c r="UNR155" s="17"/>
      <c r="UNS155" s="17"/>
      <c r="UNT155" s="17"/>
      <c r="UNU155" s="17"/>
      <c r="UNV155" s="17"/>
      <c r="UNW155" s="17"/>
      <c r="UNX155" s="17"/>
      <c r="UNY155" s="17"/>
      <c r="UNZ155" s="17"/>
      <c r="UOA155" s="17"/>
      <c r="UOB155" s="17"/>
      <c r="UOC155" s="17"/>
      <c r="UOD155" s="17"/>
      <c r="UOE155" s="17"/>
      <c r="UOF155" s="17"/>
      <c r="UOG155" s="17"/>
      <c r="UOH155" s="17"/>
      <c r="UOI155" s="17"/>
      <c r="UOJ155" s="17"/>
      <c r="UOK155" s="17"/>
      <c r="UOL155" s="17"/>
      <c r="UOM155" s="17"/>
      <c r="UON155" s="17"/>
      <c r="UOO155" s="17"/>
      <c r="UOP155" s="17"/>
      <c r="UOQ155" s="17"/>
      <c r="UOR155" s="17"/>
      <c r="UOS155" s="17"/>
      <c r="UOT155" s="17"/>
      <c r="UOU155" s="17"/>
      <c r="UOV155" s="17"/>
      <c r="UOW155" s="17"/>
      <c r="UOX155" s="17"/>
      <c r="UOY155" s="17"/>
      <c r="UOZ155" s="17"/>
      <c r="UPA155" s="17"/>
      <c r="UPB155" s="17"/>
      <c r="UPC155" s="17"/>
      <c r="UPD155" s="17"/>
      <c r="UPE155" s="17"/>
      <c r="UPF155" s="17"/>
      <c r="UPG155" s="17"/>
      <c r="UPH155" s="17"/>
      <c r="UPI155" s="17"/>
      <c r="UPJ155" s="17"/>
      <c r="UPK155" s="17"/>
      <c r="UPL155" s="17"/>
      <c r="UPM155" s="17"/>
      <c r="UPN155" s="17"/>
      <c r="UPO155" s="17"/>
      <c r="UPP155" s="17"/>
      <c r="UPQ155" s="17"/>
      <c r="UPR155" s="17"/>
      <c r="UPS155" s="17"/>
      <c r="UPT155" s="17"/>
      <c r="UPU155" s="17"/>
      <c r="UPV155" s="17"/>
      <c r="UPW155" s="17"/>
      <c r="UPX155" s="17"/>
      <c r="UPY155" s="17"/>
      <c r="UPZ155" s="17"/>
      <c r="UQA155" s="17"/>
      <c r="UQB155" s="17"/>
      <c r="UQC155" s="17"/>
      <c r="UQD155" s="17"/>
      <c r="UQE155" s="17"/>
      <c r="UQF155" s="17"/>
      <c r="UQG155" s="17"/>
      <c r="UQH155" s="17"/>
      <c r="UQI155" s="17"/>
      <c r="UQJ155" s="17"/>
      <c r="UQK155" s="17"/>
      <c r="UQL155" s="17"/>
      <c r="UQM155" s="17"/>
      <c r="UQN155" s="17"/>
      <c r="UQO155" s="17"/>
      <c r="UQP155" s="17"/>
      <c r="UQQ155" s="17"/>
      <c r="UQR155" s="17"/>
      <c r="UQS155" s="17"/>
      <c r="UQT155" s="17"/>
      <c r="UQU155" s="17"/>
      <c r="UQV155" s="17"/>
      <c r="UQW155" s="17"/>
      <c r="UQX155" s="17"/>
      <c r="UQY155" s="17"/>
      <c r="UQZ155" s="17"/>
      <c r="URA155" s="17"/>
      <c r="URB155" s="17"/>
      <c r="URC155" s="17"/>
      <c r="URD155" s="17"/>
      <c r="URE155" s="17"/>
      <c r="URF155" s="17"/>
      <c r="URG155" s="17"/>
      <c r="URH155" s="17"/>
      <c r="URI155" s="17"/>
      <c r="URJ155" s="17"/>
      <c r="URK155" s="17"/>
      <c r="URL155" s="17"/>
      <c r="URM155" s="17"/>
      <c r="URN155" s="17"/>
      <c r="URO155" s="17"/>
      <c r="URP155" s="17"/>
      <c r="URQ155" s="17"/>
      <c r="URR155" s="17"/>
      <c r="URS155" s="17"/>
      <c r="URT155" s="17"/>
      <c r="URU155" s="17"/>
      <c r="URV155" s="17"/>
      <c r="URW155" s="17"/>
      <c r="URX155" s="17"/>
      <c r="URY155" s="17"/>
      <c r="URZ155" s="17"/>
      <c r="USA155" s="17"/>
      <c r="USB155" s="17"/>
      <c r="USC155" s="17"/>
      <c r="USD155" s="17"/>
      <c r="USE155" s="17"/>
      <c r="USF155" s="17"/>
      <c r="USG155" s="17"/>
      <c r="USH155" s="17"/>
      <c r="USI155" s="17"/>
      <c r="USJ155" s="17"/>
      <c r="USK155" s="17"/>
      <c r="USL155" s="17"/>
      <c r="USM155" s="17"/>
      <c r="USN155" s="17"/>
      <c r="USO155" s="17"/>
      <c r="USP155" s="17"/>
      <c r="USQ155" s="17"/>
      <c r="USR155" s="17"/>
      <c r="USS155" s="17"/>
      <c r="UST155" s="17"/>
      <c r="USU155" s="17"/>
      <c r="USV155" s="17"/>
      <c r="USW155" s="17"/>
      <c r="USX155" s="17"/>
      <c r="USY155" s="17"/>
      <c r="USZ155" s="17"/>
      <c r="UTA155" s="17"/>
      <c r="UTB155" s="17"/>
      <c r="UTC155" s="17"/>
      <c r="UTD155" s="17"/>
      <c r="UTE155" s="17"/>
      <c r="UTF155" s="17"/>
      <c r="UTG155" s="17"/>
      <c r="UTH155" s="17"/>
      <c r="UTI155" s="17"/>
      <c r="UTJ155" s="17"/>
      <c r="UTK155" s="17"/>
      <c r="UTL155" s="17"/>
      <c r="UTM155" s="17"/>
      <c r="UTN155" s="17"/>
      <c r="UTO155" s="17"/>
      <c r="UTP155" s="17"/>
      <c r="UTQ155" s="17"/>
      <c r="UTR155" s="17"/>
      <c r="UTS155" s="17"/>
      <c r="UTT155" s="17"/>
      <c r="UTU155" s="17"/>
      <c r="UTV155" s="17"/>
      <c r="UTW155" s="17"/>
      <c r="UTX155" s="17"/>
      <c r="UTY155" s="17"/>
      <c r="UTZ155" s="17"/>
      <c r="UUA155" s="17"/>
      <c r="UUB155" s="17"/>
      <c r="UUC155" s="17"/>
      <c r="UUD155" s="17"/>
      <c r="UUE155" s="17"/>
      <c r="UUF155" s="17"/>
      <c r="UUG155" s="17"/>
      <c r="UUH155" s="17"/>
      <c r="UUI155" s="17"/>
      <c r="UUJ155" s="17"/>
      <c r="UUK155" s="17"/>
      <c r="UUL155" s="17"/>
      <c r="UUM155" s="17"/>
      <c r="UUN155" s="17"/>
      <c r="UUO155" s="17"/>
      <c r="UUP155" s="17"/>
      <c r="UUQ155" s="17"/>
      <c r="UUR155" s="17"/>
      <c r="UUS155" s="17"/>
      <c r="UUT155" s="17"/>
      <c r="UUU155" s="17"/>
      <c r="UUV155" s="17"/>
      <c r="UUW155" s="17"/>
      <c r="UUX155" s="17"/>
      <c r="UUY155" s="17"/>
      <c r="UUZ155" s="17"/>
      <c r="UVA155" s="17"/>
      <c r="UVB155" s="17"/>
      <c r="UVC155" s="17"/>
      <c r="UVD155" s="17"/>
      <c r="UVE155" s="17"/>
      <c r="UVF155" s="17"/>
      <c r="UVG155" s="17"/>
      <c r="UVH155" s="17"/>
      <c r="UVI155" s="17"/>
      <c r="UVJ155" s="17"/>
      <c r="UVK155" s="17"/>
      <c r="UVL155" s="17"/>
      <c r="UVM155" s="17"/>
      <c r="UVN155" s="17"/>
      <c r="UVO155" s="17"/>
      <c r="UVP155" s="17"/>
      <c r="UVQ155" s="17"/>
      <c r="UVR155" s="17"/>
      <c r="UVS155" s="17"/>
      <c r="UVT155" s="17"/>
      <c r="UVU155" s="17"/>
      <c r="UVV155" s="17"/>
      <c r="UVW155" s="17"/>
      <c r="UVX155" s="17"/>
      <c r="UVY155" s="17"/>
      <c r="UVZ155" s="17"/>
      <c r="UWA155" s="17"/>
      <c r="UWB155" s="17"/>
      <c r="UWC155" s="17"/>
      <c r="UWD155" s="17"/>
      <c r="UWE155" s="17"/>
      <c r="UWF155" s="17"/>
      <c r="UWG155" s="17"/>
      <c r="UWH155" s="17"/>
      <c r="UWI155" s="17"/>
      <c r="UWJ155" s="17"/>
      <c r="UWK155" s="17"/>
      <c r="UWL155" s="17"/>
      <c r="UWM155" s="17"/>
      <c r="UWN155" s="17"/>
      <c r="UWO155" s="17"/>
      <c r="UWP155" s="17"/>
      <c r="UWQ155" s="17"/>
      <c r="UWR155" s="17"/>
      <c r="UWS155" s="17"/>
      <c r="UWT155" s="17"/>
      <c r="UWU155" s="17"/>
      <c r="UWV155" s="17"/>
      <c r="UWW155" s="17"/>
      <c r="UWX155" s="17"/>
      <c r="UWY155" s="17"/>
      <c r="UWZ155" s="17"/>
      <c r="UXA155" s="17"/>
      <c r="UXB155" s="17"/>
      <c r="UXC155" s="17"/>
      <c r="UXD155" s="17"/>
      <c r="UXE155" s="17"/>
      <c r="UXF155" s="17"/>
      <c r="UXG155" s="17"/>
      <c r="UXH155" s="17"/>
      <c r="UXI155" s="17"/>
      <c r="UXJ155" s="17"/>
      <c r="UXK155" s="17"/>
      <c r="UXL155" s="17"/>
      <c r="UXM155" s="17"/>
      <c r="UXN155" s="17"/>
      <c r="UXO155" s="17"/>
      <c r="UXP155" s="17"/>
      <c r="UXQ155" s="17"/>
      <c r="UXR155" s="17"/>
      <c r="UXS155" s="17"/>
      <c r="UXT155" s="17"/>
      <c r="UXU155" s="17"/>
      <c r="UXV155" s="17"/>
      <c r="UXW155" s="17"/>
      <c r="UXX155" s="17"/>
      <c r="UXY155" s="17"/>
      <c r="UXZ155" s="17"/>
      <c r="UYA155" s="17"/>
      <c r="UYB155" s="17"/>
      <c r="UYC155" s="17"/>
      <c r="UYD155" s="17"/>
      <c r="UYE155" s="17"/>
      <c r="UYF155" s="17"/>
      <c r="UYG155" s="17"/>
      <c r="UYH155" s="17"/>
      <c r="UYI155" s="17"/>
      <c r="UYJ155" s="17"/>
      <c r="UYK155" s="17"/>
      <c r="UYL155" s="17"/>
      <c r="UYM155" s="17"/>
      <c r="UYN155" s="17"/>
      <c r="UYO155" s="17"/>
      <c r="UYP155" s="17"/>
      <c r="UYQ155" s="17"/>
      <c r="UYR155" s="17"/>
      <c r="UYS155" s="17"/>
      <c r="UYT155" s="17"/>
      <c r="UYU155" s="17"/>
      <c r="UYV155" s="17"/>
      <c r="UYW155" s="17"/>
      <c r="UYX155" s="17"/>
      <c r="UYY155" s="17"/>
      <c r="UYZ155" s="17"/>
      <c r="UZA155" s="17"/>
      <c r="UZB155" s="17"/>
      <c r="UZC155" s="17"/>
      <c r="UZD155" s="17"/>
      <c r="UZE155" s="17"/>
      <c r="UZF155" s="17"/>
      <c r="UZG155" s="17"/>
      <c r="UZH155" s="17"/>
      <c r="UZI155" s="17"/>
      <c r="UZJ155" s="17"/>
      <c r="UZK155" s="17"/>
      <c r="UZL155" s="17"/>
      <c r="UZM155" s="17"/>
      <c r="UZN155" s="17"/>
      <c r="UZO155" s="17"/>
      <c r="UZP155" s="17"/>
      <c r="UZQ155" s="17"/>
      <c r="UZR155" s="17"/>
      <c r="UZS155" s="17"/>
      <c r="UZT155" s="17"/>
      <c r="UZU155" s="17"/>
      <c r="UZV155" s="17"/>
      <c r="UZW155" s="17"/>
      <c r="UZX155" s="17"/>
      <c r="UZY155" s="17"/>
      <c r="UZZ155" s="17"/>
      <c r="VAA155" s="17"/>
      <c r="VAB155" s="17"/>
      <c r="VAC155" s="17"/>
      <c r="VAD155" s="17"/>
      <c r="VAE155" s="17"/>
      <c r="VAF155" s="17"/>
      <c r="VAG155" s="17"/>
      <c r="VAH155" s="17"/>
      <c r="VAI155" s="17"/>
      <c r="VAJ155" s="17"/>
      <c r="VAK155" s="17"/>
      <c r="VAL155" s="17"/>
      <c r="VAM155" s="17"/>
      <c r="VAN155" s="17"/>
      <c r="VAO155" s="17"/>
      <c r="VAP155" s="17"/>
      <c r="VAQ155" s="17"/>
      <c r="VAR155" s="17"/>
      <c r="VAS155" s="17"/>
      <c r="VAT155" s="17"/>
      <c r="VAU155" s="17"/>
      <c r="VAV155" s="17"/>
      <c r="VAW155" s="17"/>
      <c r="VAX155" s="17"/>
      <c r="VAY155" s="17"/>
      <c r="VAZ155" s="17"/>
      <c r="VBA155" s="17"/>
      <c r="VBB155" s="17"/>
      <c r="VBC155" s="17"/>
      <c r="VBD155" s="17"/>
      <c r="VBE155" s="17"/>
      <c r="VBF155" s="17"/>
      <c r="VBG155" s="17"/>
      <c r="VBH155" s="17"/>
      <c r="VBI155" s="17"/>
      <c r="VBJ155" s="17"/>
      <c r="VBK155" s="17"/>
      <c r="VBL155" s="17"/>
      <c r="VBM155" s="17"/>
      <c r="VBN155" s="17"/>
      <c r="VBO155" s="17"/>
      <c r="VBP155" s="17"/>
      <c r="VBQ155" s="17"/>
      <c r="VBR155" s="17"/>
      <c r="VBS155" s="17"/>
      <c r="VBT155" s="17"/>
      <c r="VBU155" s="17"/>
      <c r="VBV155" s="17"/>
      <c r="VBW155" s="17"/>
      <c r="VBX155" s="17"/>
      <c r="VBY155" s="17"/>
      <c r="VBZ155" s="17"/>
      <c r="VCA155" s="17"/>
      <c r="VCB155" s="17"/>
      <c r="VCC155" s="17"/>
      <c r="VCD155" s="17"/>
      <c r="VCE155" s="17"/>
      <c r="VCF155" s="17"/>
      <c r="VCG155" s="17"/>
      <c r="VCH155" s="17"/>
      <c r="VCI155" s="17"/>
      <c r="VCJ155" s="17"/>
      <c r="VCK155" s="17"/>
      <c r="VCL155" s="17"/>
      <c r="VCM155" s="17"/>
      <c r="VCN155" s="17"/>
      <c r="VCO155" s="17"/>
      <c r="VCP155" s="17"/>
      <c r="VCQ155" s="17"/>
      <c r="VCR155" s="17"/>
      <c r="VCS155" s="17"/>
      <c r="VCT155" s="17"/>
      <c r="VCU155" s="17"/>
      <c r="VCV155" s="17"/>
      <c r="VCW155" s="17"/>
      <c r="VCX155" s="17"/>
      <c r="VCY155" s="17"/>
      <c r="VCZ155" s="17"/>
      <c r="VDA155" s="17"/>
      <c r="VDB155" s="17"/>
      <c r="VDC155" s="17"/>
      <c r="VDD155" s="17"/>
      <c r="VDE155" s="17"/>
      <c r="VDF155" s="17"/>
      <c r="VDG155" s="17"/>
      <c r="VDH155" s="17"/>
      <c r="VDI155" s="17"/>
      <c r="VDJ155" s="17"/>
      <c r="VDK155" s="17"/>
      <c r="VDL155" s="17"/>
      <c r="VDM155" s="17"/>
      <c r="VDN155" s="17"/>
      <c r="VDO155" s="17"/>
      <c r="VDP155" s="17"/>
      <c r="VDQ155" s="17"/>
      <c r="VDR155" s="17"/>
      <c r="VDS155" s="17"/>
      <c r="VDT155" s="17"/>
      <c r="VDU155" s="17"/>
      <c r="VDV155" s="17"/>
      <c r="VDW155" s="17"/>
      <c r="VDX155" s="17"/>
      <c r="VDY155" s="17"/>
      <c r="VDZ155" s="17"/>
      <c r="VEA155" s="17"/>
      <c r="VEB155" s="17"/>
      <c r="VEC155" s="17"/>
      <c r="VED155" s="17"/>
      <c r="VEE155" s="17"/>
      <c r="VEF155" s="17"/>
      <c r="VEG155" s="17"/>
      <c r="VEH155" s="17"/>
      <c r="VEI155" s="17"/>
      <c r="VEJ155" s="17"/>
      <c r="VEK155" s="17"/>
      <c r="VEL155" s="17"/>
      <c r="VEM155" s="17"/>
      <c r="VEN155" s="17"/>
      <c r="VEO155" s="17"/>
      <c r="VEP155" s="17"/>
      <c r="VEQ155" s="17"/>
      <c r="VER155" s="17"/>
      <c r="VES155" s="17"/>
      <c r="VET155" s="17"/>
      <c r="VEU155" s="17"/>
      <c r="VEV155" s="17"/>
      <c r="VEW155" s="17"/>
      <c r="VEX155" s="17"/>
      <c r="VEY155" s="17"/>
      <c r="VEZ155" s="17"/>
      <c r="VFA155" s="17"/>
      <c r="VFB155" s="17"/>
      <c r="VFC155" s="17"/>
      <c r="VFD155" s="17"/>
      <c r="VFE155" s="17"/>
      <c r="VFF155" s="17"/>
      <c r="VFG155" s="17"/>
      <c r="VFH155" s="17"/>
      <c r="VFI155" s="17"/>
      <c r="VFJ155" s="17"/>
      <c r="VFK155" s="17"/>
      <c r="VFL155" s="17"/>
      <c r="VFM155" s="17"/>
      <c r="VFN155" s="17"/>
      <c r="VFO155" s="17"/>
      <c r="VFP155" s="17"/>
      <c r="VFQ155" s="17"/>
      <c r="VFR155" s="17"/>
      <c r="VFS155" s="17"/>
      <c r="VFT155" s="17"/>
      <c r="VFU155" s="17"/>
      <c r="VFV155" s="17"/>
      <c r="VFW155" s="17"/>
      <c r="VFX155" s="17"/>
      <c r="VFY155" s="17"/>
      <c r="VFZ155" s="17"/>
      <c r="VGA155" s="17"/>
      <c r="VGB155" s="17"/>
      <c r="VGC155" s="17"/>
      <c r="VGD155" s="17"/>
      <c r="VGE155" s="17"/>
      <c r="VGF155" s="17"/>
      <c r="VGG155" s="17"/>
      <c r="VGH155" s="17"/>
      <c r="VGI155" s="17"/>
      <c r="VGJ155" s="17"/>
      <c r="VGK155" s="17"/>
      <c r="VGL155" s="17"/>
      <c r="VGM155" s="17"/>
      <c r="VGN155" s="17"/>
      <c r="VGO155" s="17"/>
      <c r="VGP155" s="17"/>
      <c r="VGQ155" s="17"/>
      <c r="VGR155" s="17"/>
      <c r="VGS155" s="17"/>
      <c r="VGT155" s="17"/>
      <c r="VGU155" s="17"/>
      <c r="VGV155" s="17"/>
      <c r="VGW155" s="17"/>
      <c r="VGX155" s="17"/>
      <c r="VGY155" s="17"/>
      <c r="VGZ155" s="17"/>
      <c r="VHA155" s="17"/>
      <c r="VHB155" s="17"/>
      <c r="VHC155" s="17"/>
      <c r="VHD155" s="17"/>
      <c r="VHE155" s="17"/>
      <c r="VHF155" s="17"/>
      <c r="VHG155" s="17"/>
      <c r="VHH155" s="17"/>
      <c r="VHI155" s="17"/>
      <c r="VHJ155" s="17"/>
      <c r="VHK155" s="17"/>
      <c r="VHL155" s="17"/>
      <c r="VHM155" s="17"/>
      <c r="VHN155" s="17"/>
      <c r="VHO155" s="17"/>
      <c r="VHP155" s="17"/>
      <c r="VHQ155" s="17"/>
      <c r="VHR155" s="17"/>
      <c r="VHS155" s="17"/>
      <c r="VHT155" s="17"/>
      <c r="VHU155" s="17"/>
      <c r="VHV155" s="17"/>
      <c r="VHW155" s="17"/>
      <c r="VHX155" s="17"/>
      <c r="VHY155" s="17"/>
      <c r="VHZ155" s="17"/>
      <c r="VIA155" s="17"/>
      <c r="VIB155" s="17"/>
      <c r="VIC155" s="17"/>
      <c r="VID155" s="17"/>
      <c r="VIE155" s="17"/>
      <c r="VIF155" s="17"/>
      <c r="VIG155" s="17"/>
      <c r="VIH155" s="17"/>
      <c r="VII155" s="17"/>
      <c r="VIJ155" s="17"/>
      <c r="VIK155" s="17"/>
      <c r="VIL155" s="17"/>
      <c r="VIM155" s="17"/>
      <c r="VIN155" s="17"/>
      <c r="VIO155" s="17"/>
      <c r="VIP155" s="17"/>
      <c r="VIQ155" s="17"/>
      <c r="VIR155" s="17"/>
      <c r="VIS155" s="17"/>
      <c r="VIT155" s="17"/>
      <c r="VIU155" s="17"/>
      <c r="VIV155" s="17"/>
      <c r="VIW155" s="17"/>
      <c r="VIX155" s="17"/>
      <c r="VIY155" s="17"/>
      <c r="VIZ155" s="17"/>
      <c r="VJA155" s="17"/>
      <c r="VJB155" s="17"/>
      <c r="VJC155" s="17"/>
      <c r="VJD155" s="17"/>
      <c r="VJE155" s="17"/>
      <c r="VJF155" s="17"/>
      <c r="VJG155" s="17"/>
      <c r="VJH155" s="17"/>
      <c r="VJI155" s="17"/>
      <c r="VJJ155" s="17"/>
      <c r="VJK155" s="17"/>
      <c r="VJL155" s="17"/>
      <c r="VJM155" s="17"/>
      <c r="VJN155" s="17"/>
      <c r="VJO155" s="17"/>
      <c r="VJP155" s="17"/>
      <c r="VJQ155" s="17"/>
      <c r="VJR155" s="17"/>
      <c r="VJS155" s="17"/>
      <c r="VJT155" s="17"/>
      <c r="VJU155" s="17"/>
      <c r="VJV155" s="17"/>
      <c r="VJW155" s="17"/>
      <c r="VJX155" s="17"/>
      <c r="VJY155" s="17"/>
      <c r="VJZ155" s="17"/>
      <c r="VKA155" s="17"/>
      <c r="VKB155" s="17"/>
      <c r="VKC155" s="17"/>
      <c r="VKD155" s="17"/>
      <c r="VKE155" s="17"/>
      <c r="VKF155" s="17"/>
      <c r="VKG155" s="17"/>
      <c r="VKH155" s="17"/>
      <c r="VKI155" s="17"/>
      <c r="VKJ155" s="17"/>
      <c r="VKK155" s="17"/>
      <c r="VKL155" s="17"/>
      <c r="VKM155" s="17"/>
      <c r="VKN155" s="17"/>
      <c r="VKO155" s="17"/>
      <c r="VKP155" s="17"/>
      <c r="VKQ155" s="17"/>
      <c r="VKR155" s="17"/>
      <c r="VKS155" s="17"/>
      <c r="VKT155" s="17"/>
      <c r="VKU155" s="17"/>
      <c r="VKV155" s="17"/>
      <c r="VKW155" s="17"/>
      <c r="VKX155" s="17"/>
      <c r="VKY155" s="17"/>
      <c r="VKZ155" s="17"/>
      <c r="VLA155" s="17"/>
      <c r="VLB155" s="17"/>
      <c r="VLC155" s="17"/>
      <c r="VLD155" s="17"/>
      <c r="VLE155" s="17"/>
      <c r="VLF155" s="17"/>
      <c r="VLG155" s="17"/>
      <c r="VLH155" s="17"/>
      <c r="VLI155" s="17"/>
      <c r="VLJ155" s="17"/>
      <c r="VLK155" s="17"/>
      <c r="VLL155" s="17"/>
      <c r="VLM155" s="17"/>
      <c r="VLN155" s="17"/>
      <c r="VLO155" s="17"/>
      <c r="VLP155" s="17"/>
      <c r="VLQ155" s="17"/>
      <c r="VLR155" s="17"/>
      <c r="VLS155" s="17"/>
      <c r="VLT155" s="17"/>
      <c r="VLU155" s="17"/>
      <c r="VLV155" s="17"/>
      <c r="VLW155" s="17"/>
      <c r="VLX155" s="17"/>
      <c r="VLY155" s="17"/>
      <c r="VLZ155" s="17"/>
      <c r="VMA155" s="17"/>
      <c r="VMB155" s="17"/>
      <c r="VMC155" s="17"/>
      <c r="VMD155" s="17"/>
      <c r="VME155" s="17"/>
      <c r="VMF155" s="17"/>
      <c r="VMG155" s="17"/>
      <c r="VMH155" s="17"/>
      <c r="VMI155" s="17"/>
      <c r="VMJ155" s="17"/>
      <c r="VMK155" s="17"/>
      <c r="VML155" s="17"/>
      <c r="VMM155" s="17"/>
      <c r="VMN155" s="17"/>
      <c r="VMO155" s="17"/>
      <c r="VMP155" s="17"/>
      <c r="VMQ155" s="17"/>
      <c r="VMR155" s="17"/>
      <c r="VMS155" s="17"/>
      <c r="VMT155" s="17"/>
      <c r="VMU155" s="17"/>
      <c r="VMV155" s="17"/>
      <c r="VMW155" s="17"/>
      <c r="VMX155" s="17"/>
      <c r="VMY155" s="17"/>
      <c r="VMZ155" s="17"/>
      <c r="VNA155" s="17"/>
      <c r="VNB155" s="17"/>
      <c r="VNC155" s="17"/>
      <c r="VND155" s="17"/>
      <c r="VNE155" s="17"/>
      <c r="VNF155" s="17"/>
      <c r="VNG155" s="17"/>
      <c r="VNH155" s="17"/>
      <c r="VNI155" s="17"/>
      <c r="VNJ155" s="17"/>
      <c r="VNK155" s="17"/>
      <c r="VNL155" s="17"/>
      <c r="VNM155" s="17"/>
      <c r="VNN155" s="17"/>
      <c r="VNO155" s="17"/>
      <c r="VNP155" s="17"/>
      <c r="VNQ155" s="17"/>
      <c r="VNR155" s="17"/>
      <c r="VNS155" s="17"/>
      <c r="VNT155" s="17"/>
      <c r="VNU155" s="17"/>
      <c r="VNV155" s="17"/>
      <c r="VNW155" s="17"/>
      <c r="VNX155" s="17"/>
      <c r="VNY155" s="17"/>
      <c r="VNZ155" s="17"/>
      <c r="VOA155" s="17"/>
      <c r="VOB155" s="17"/>
      <c r="VOC155" s="17"/>
      <c r="VOD155" s="17"/>
      <c r="VOE155" s="17"/>
      <c r="VOF155" s="17"/>
      <c r="VOG155" s="17"/>
      <c r="VOH155" s="17"/>
      <c r="VOI155" s="17"/>
      <c r="VOJ155" s="17"/>
      <c r="VOK155" s="17"/>
      <c r="VOL155" s="17"/>
      <c r="VOM155" s="17"/>
      <c r="VON155" s="17"/>
      <c r="VOO155" s="17"/>
      <c r="VOP155" s="17"/>
      <c r="VOQ155" s="17"/>
      <c r="VOR155" s="17"/>
      <c r="VOS155" s="17"/>
      <c r="VOT155" s="17"/>
      <c r="VOU155" s="17"/>
      <c r="VOV155" s="17"/>
      <c r="VOW155" s="17"/>
      <c r="VOX155" s="17"/>
      <c r="VOY155" s="17"/>
      <c r="VOZ155" s="17"/>
      <c r="VPA155" s="17"/>
      <c r="VPB155" s="17"/>
      <c r="VPC155" s="17"/>
      <c r="VPD155" s="17"/>
      <c r="VPE155" s="17"/>
      <c r="VPF155" s="17"/>
      <c r="VPG155" s="17"/>
      <c r="VPH155" s="17"/>
      <c r="VPI155" s="17"/>
      <c r="VPJ155" s="17"/>
      <c r="VPK155" s="17"/>
      <c r="VPL155" s="17"/>
      <c r="VPM155" s="17"/>
      <c r="VPN155" s="17"/>
      <c r="VPO155" s="17"/>
      <c r="VPP155" s="17"/>
      <c r="VPQ155" s="17"/>
      <c r="VPR155" s="17"/>
      <c r="VPS155" s="17"/>
      <c r="VPT155" s="17"/>
      <c r="VPU155" s="17"/>
      <c r="VPV155" s="17"/>
      <c r="VPW155" s="17"/>
      <c r="VPX155" s="17"/>
      <c r="VPY155" s="17"/>
      <c r="VPZ155" s="17"/>
      <c r="VQA155" s="17"/>
      <c r="VQB155" s="17"/>
      <c r="VQC155" s="17"/>
      <c r="VQD155" s="17"/>
      <c r="VQE155" s="17"/>
      <c r="VQF155" s="17"/>
      <c r="VQG155" s="17"/>
      <c r="VQH155" s="17"/>
      <c r="VQI155" s="17"/>
      <c r="VQJ155" s="17"/>
      <c r="VQK155" s="17"/>
      <c r="VQL155" s="17"/>
      <c r="VQM155" s="17"/>
      <c r="VQN155" s="17"/>
      <c r="VQO155" s="17"/>
      <c r="VQP155" s="17"/>
      <c r="VQQ155" s="17"/>
      <c r="VQR155" s="17"/>
      <c r="VQS155" s="17"/>
      <c r="VQT155" s="17"/>
      <c r="VQU155" s="17"/>
      <c r="VQV155" s="17"/>
      <c r="VQW155" s="17"/>
      <c r="VQX155" s="17"/>
      <c r="VQY155" s="17"/>
      <c r="VQZ155" s="17"/>
      <c r="VRA155" s="17"/>
      <c r="VRB155" s="17"/>
      <c r="VRC155" s="17"/>
      <c r="VRD155" s="17"/>
      <c r="VRE155" s="17"/>
      <c r="VRF155" s="17"/>
      <c r="VRG155" s="17"/>
      <c r="VRH155" s="17"/>
      <c r="VRI155" s="17"/>
      <c r="VRJ155" s="17"/>
      <c r="VRK155" s="17"/>
      <c r="VRL155" s="17"/>
      <c r="VRM155" s="17"/>
      <c r="VRN155" s="17"/>
      <c r="VRO155" s="17"/>
      <c r="VRP155" s="17"/>
      <c r="VRQ155" s="17"/>
      <c r="VRR155" s="17"/>
      <c r="VRS155" s="17"/>
      <c r="VRT155" s="17"/>
      <c r="VRU155" s="17"/>
      <c r="VRV155" s="17"/>
      <c r="VRW155" s="17"/>
      <c r="VRX155" s="17"/>
      <c r="VRY155" s="17"/>
      <c r="VRZ155" s="17"/>
      <c r="VSA155" s="17"/>
      <c r="VSB155" s="17"/>
      <c r="VSC155" s="17"/>
      <c r="VSD155" s="17"/>
      <c r="VSE155" s="17"/>
      <c r="VSF155" s="17"/>
      <c r="VSG155" s="17"/>
      <c r="VSH155" s="17"/>
      <c r="VSI155" s="17"/>
      <c r="VSJ155" s="17"/>
      <c r="VSK155" s="17"/>
      <c r="VSL155" s="17"/>
      <c r="VSM155" s="17"/>
      <c r="VSN155" s="17"/>
      <c r="VSO155" s="17"/>
      <c r="VSP155" s="17"/>
      <c r="VSQ155" s="17"/>
      <c r="VSR155" s="17"/>
      <c r="VSS155" s="17"/>
      <c r="VST155" s="17"/>
      <c r="VSU155" s="17"/>
      <c r="VSV155" s="17"/>
      <c r="VSW155" s="17"/>
      <c r="VSX155" s="17"/>
      <c r="VSY155" s="17"/>
      <c r="VSZ155" s="17"/>
      <c r="VTA155" s="17"/>
      <c r="VTB155" s="17"/>
      <c r="VTC155" s="17"/>
      <c r="VTD155" s="17"/>
      <c r="VTE155" s="17"/>
      <c r="VTF155" s="17"/>
      <c r="VTG155" s="17"/>
      <c r="VTH155" s="17"/>
      <c r="VTI155" s="17"/>
      <c r="VTJ155" s="17"/>
      <c r="VTK155" s="17"/>
      <c r="VTL155" s="17"/>
      <c r="VTM155" s="17"/>
      <c r="VTN155" s="17"/>
      <c r="VTO155" s="17"/>
      <c r="VTP155" s="17"/>
      <c r="VTQ155" s="17"/>
      <c r="VTR155" s="17"/>
      <c r="VTS155" s="17"/>
      <c r="VTT155" s="17"/>
      <c r="VTU155" s="17"/>
      <c r="VTV155" s="17"/>
      <c r="VTW155" s="17"/>
      <c r="VTX155" s="17"/>
      <c r="VTY155" s="17"/>
      <c r="VTZ155" s="17"/>
      <c r="VUA155" s="17"/>
      <c r="VUB155" s="17"/>
      <c r="VUC155" s="17"/>
      <c r="VUD155" s="17"/>
      <c r="VUE155" s="17"/>
      <c r="VUF155" s="17"/>
      <c r="VUG155" s="17"/>
      <c r="VUH155" s="17"/>
      <c r="VUI155" s="17"/>
      <c r="VUJ155" s="17"/>
      <c r="VUK155" s="17"/>
      <c r="VUL155" s="17"/>
      <c r="VUM155" s="17"/>
      <c r="VUN155" s="17"/>
      <c r="VUO155" s="17"/>
      <c r="VUP155" s="17"/>
      <c r="VUQ155" s="17"/>
      <c r="VUR155" s="17"/>
      <c r="VUS155" s="17"/>
      <c r="VUT155" s="17"/>
      <c r="VUU155" s="17"/>
      <c r="VUV155" s="17"/>
      <c r="VUW155" s="17"/>
      <c r="VUX155" s="17"/>
      <c r="VUY155" s="17"/>
      <c r="VUZ155" s="17"/>
      <c r="VVA155" s="17"/>
      <c r="VVB155" s="17"/>
      <c r="VVC155" s="17"/>
      <c r="VVD155" s="17"/>
      <c r="VVE155" s="17"/>
      <c r="VVF155" s="17"/>
      <c r="VVG155" s="17"/>
      <c r="VVH155" s="17"/>
      <c r="VVI155" s="17"/>
      <c r="VVJ155" s="17"/>
      <c r="VVK155" s="17"/>
      <c r="VVL155" s="17"/>
      <c r="VVM155" s="17"/>
      <c r="VVN155" s="17"/>
      <c r="VVO155" s="17"/>
      <c r="VVP155" s="17"/>
      <c r="VVQ155" s="17"/>
      <c r="VVR155" s="17"/>
      <c r="VVS155" s="17"/>
      <c r="VVT155" s="17"/>
      <c r="VVU155" s="17"/>
      <c r="VVV155" s="17"/>
      <c r="VVW155" s="17"/>
      <c r="VVX155" s="17"/>
      <c r="VVY155" s="17"/>
      <c r="VVZ155" s="17"/>
      <c r="VWA155" s="17"/>
      <c r="VWB155" s="17"/>
      <c r="VWC155" s="17"/>
      <c r="VWD155" s="17"/>
      <c r="VWE155" s="17"/>
      <c r="VWF155" s="17"/>
      <c r="VWG155" s="17"/>
      <c r="VWH155" s="17"/>
      <c r="VWI155" s="17"/>
      <c r="VWJ155" s="17"/>
      <c r="VWK155" s="17"/>
      <c r="VWL155" s="17"/>
      <c r="VWM155" s="17"/>
      <c r="VWN155" s="17"/>
      <c r="VWO155" s="17"/>
      <c r="VWP155" s="17"/>
      <c r="VWQ155" s="17"/>
      <c r="VWR155" s="17"/>
      <c r="VWS155" s="17"/>
      <c r="VWT155" s="17"/>
      <c r="VWU155" s="17"/>
      <c r="VWV155" s="17"/>
      <c r="VWW155" s="17"/>
      <c r="VWX155" s="17"/>
      <c r="VWY155" s="17"/>
      <c r="VWZ155" s="17"/>
      <c r="VXA155" s="17"/>
      <c r="VXB155" s="17"/>
      <c r="VXC155" s="17"/>
      <c r="VXD155" s="17"/>
      <c r="VXE155" s="17"/>
      <c r="VXF155" s="17"/>
      <c r="VXG155" s="17"/>
      <c r="VXH155" s="17"/>
      <c r="VXI155" s="17"/>
      <c r="VXJ155" s="17"/>
      <c r="VXK155" s="17"/>
      <c r="VXL155" s="17"/>
      <c r="VXM155" s="17"/>
      <c r="VXN155" s="17"/>
      <c r="VXO155" s="17"/>
      <c r="VXP155" s="17"/>
      <c r="VXQ155" s="17"/>
      <c r="VXR155" s="17"/>
      <c r="VXS155" s="17"/>
      <c r="VXT155" s="17"/>
      <c r="VXU155" s="17"/>
      <c r="VXV155" s="17"/>
      <c r="VXW155" s="17"/>
      <c r="VXX155" s="17"/>
      <c r="VXY155" s="17"/>
      <c r="VXZ155" s="17"/>
      <c r="VYA155" s="17"/>
      <c r="VYB155" s="17"/>
      <c r="VYC155" s="17"/>
      <c r="VYD155" s="17"/>
      <c r="VYE155" s="17"/>
      <c r="VYF155" s="17"/>
      <c r="VYG155" s="17"/>
      <c r="VYH155" s="17"/>
      <c r="VYI155" s="17"/>
      <c r="VYJ155" s="17"/>
      <c r="VYK155" s="17"/>
      <c r="VYL155" s="17"/>
      <c r="VYM155" s="17"/>
      <c r="VYN155" s="17"/>
      <c r="VYO155" s="17"/>
      <c r="VYP155" s="17"/>
      <c r="VYQ155" s="17"/>
      <c r="VYR155" s="17"/>
      <c r="VYS155" s="17"/>
      <c r="VYT155" s="17"/>
      <c r="VYU155" s="17"/>
      <c r="VYV155" s="17"/>
      <c r="VYW155" s="17"/>
      <c r="VYX155" s="17"/>
      <c r="VYY155" s="17"/>
      <c r="VYZ155" s="17"/>
      <c r="VZA155" s="17"/>
      <c r="VZB155" s="17"/>
      <c r="VZC155" s="17"/>
      <c r="VZD155" s="17"/>
      <c r="VZE155" s="17"/>
      <c r="VZF155" s="17"/>
      <c r="VZG155" s="17"/>
      <c r="VZH155" s="17"/>
      <c r="VZI155" s="17"/>
      <c r="VZJ155" s="17"/>
      <c r="VZK155" s="17"/>
      <c r="VZL155" s="17"/>
      <c r="VZM155" s="17"/>
      <c r="VZN155" s="17"/>
      <c r="VZO155" s="17"/>
      <c r="VZP155" s="17"/>
      <c r="VZQ155" s="17"/>
      <c r="VZR155" s="17"/>
      <c r="VZS155" s="17"/>
      <c r="VZT155" s="17"/>
      <c r="VZU155" s="17"/>
      <c r="VZV155" s="17"/>
      <c r="VZW155" s="17"/>
      <c r="VZX155" s="17"/>
      <c r="VZY155" s="17"/>
      <c r="VZZ155" s="17"/>
      <c r="WAA155" s="17"/>
      <c r="WAB155" s="17"/>
      <c r="WAC155" s="17"/>
      <c r="WAD155" s="17"/>
      <c r="WAE155" s="17"/>
      <c r="WAF155" s="17"/>
      <c r="WAG155" s="17"/>
      <c r="WAH155" s="17"/>
      <c r="WAI155" s="17"/>
      <c r="WAJ155" s="17"/>
      <c r="WAK155" s="17"/>
      <c r="WAL155" s="17"/>
      <c r="WAM155" s="17"/>
      <c r="WAN155" s="17"/>
      <c r="WAO155" s="17"/>
      <c r="WAP155" s="17"/>
      <c r="WAQ155" s="17"/>
      <c r="WAR155" s="17"/>
      <c r="WAS155" s="17"/>
      <c r="WAT155" s="17"/>
      <c r="WAU155" s="17"/>
      <c r="WAV155" s="17"/>
      <c r="WAW155" s="17"/>
      <c r="WAX155" s="17"/>
      <c r="WAY155" s="17"/>
      <c r="WAZ155" s="17"/>
      <c r="WBA155" s="17"/>
      <c r="WBB155" s="17"/>
      <c r="WBC155" s="17"/>
      <c r="WBD155" s="17"/>
      <c r="WBE155" s="17"/>
      <c r="WBF155" s="17"/>
      <c r="WBG155" s="17"/>
      <c r="WBH155" s="17"/>
      <c r="WBI155" s="17"/>
      <c r="WBJ155" s="17"/>
      <c r="WBK155" s="17"/>
      <c r="WBL155" s="17"/>
      <c r="WBM155" s="17"/>
      <c r="WBN155" s="17"/>
      <c r="WBO155" s="17"/>
      <c r="WBP155" s="17"/>
      <c r="WBQ155" s="17"/>
      <c r="WBR155" s="17"/>
      <c r="WBS155" s="17"/>
      <c r="WBT155" s="17"/>
      <c r="WBU155" s="17"/>
      <c r="WBV155" s="17"/>
      <c r="WBW155" s="17"/>
      <c r="WBX155" s="17"/>
      <c r="WBY155" s="17"/>
      <c r="WBZ155" s="17"/>
      <c r="WCA155" s="17"/>
      <c r="WCB155" s="17"/>
      <c r="WCC155" s="17"/>
      <c r="WCD155" s="17"/>
      <c r="WCE155" s="17"/>
      <c r="WCF155" s="17"/>
      <c r="WCG155" s="17"/>
      <c r="WCH155" s="17"/>
      <c r="WCI155" s="17"/>
      <c r="WCJ155" s="17"/>
      <c r="WCK155" s="17"/>
      <c r="WCL155" s="17"/>
      <c r="WCM155" s="17"/>
      <c r="WCN155" s="17"/>
      <c r="WCO155" s="17"/>
      <c r="WCP155" s="17"/>
      <c r="WCQ155" s="17"/>
      <c r="WCR155" s="17"/>
      <c r="WCS155" s="17"/>
      <c r="WCT155" s="17"/>
      <c r="WCU155" s="17"/>
      <c r="WCV155" s="17"/>
      <c r="WCW155" s="17"/>
      <c r="WCX155" s="17"/>
      <c r="WCY155" s="17"/>
      <c r="WCZ155" s="17"/>
      <c r="WDA155" s="17"/>
      <c r="WDB155" s="17"/>
      <c r="WDC155" s="17"/>
      <c r="WDD155" s="17"/>
      <c r="WDE155" s="17"/>
      <c r="WDF155" s="17"/>
      <c r="WDG155" s="17"/>
      <c r="WDH155" s="17"/>
      <c r="WDI155" s="17"/>
      <c r="WDJ155" s="17"/>
      <c r="WDK155" s="17"/>
      <c r="WDL155" s="17"/>
      <c r="WDM155" s="17"/>
      <c r="WDN155" s="17"/>
      <c r="WDO155" s="17"/>
      <c r="WDP155" s="17"/>
      <c r="WDQ155" s="17"/>
      <c r="WDR155" s="17"/>
      <c r="WDS155" s="17"/>
      <c r="WDT155" s="17"/>
      <c r="WDU155" s="17"/>
      <c r="WDV155" s="17"/>
      <c r="WDW155" s="17"/>
      <c r="WDX155" s="17"/>
      <c r="WDY155" s="17"/>
      <c r="WDZ155" s="17"/>
      <c r="WEA155" s="17"/>
      <c r="WEB155" s="17"/>
      <c r="WEC155" s="17"/>
      <c r="WED155" s="17"/>
      <c r="WEE155" s="17"/>
      <c r="WEF155" s="17"/>
      <c r="WEG155" s="17"/>
      <c r="WEH155" s="17"/>
      <c r="WEI155" s="17"/>
      <c r="WEJ155" s="17"/>
      <c r="WEK155" s="17"/>
      <c r="WEL155" s="17"/>
      <c r="WEM155" s="17"/>
      <c r="WEN155" s="17"/>
      <c r="WEO155" s="17"/>
      <c r="WEP155" s="17"/>
      <c r="WEQ155" s="17"/>
      <c r="WER155" s="17"/>
      <c r="WES155" s="17"/>
      <c r="WET155" s="17"/>
      <c r="WEU155" s="17"/>
      <c r="WEV155" s="17"/>
      <c r="WEW155" s="17"/>
      <c r="WEX155" s="17"/>
      <c r="WEY155" s="17"/>
      <c r="WEZ155" s="17"/>
      <c r="WFA155" s="17"/>
      <c r="WFB155" s="17"/>
      <c r="WFC155" s="17"/>
      <c r="WFD155" s="17"/>
      <c r="WFE155" s="17"/>
      <c r="WFF155" s="17"/>
      <c r="WFG155" s="17"/>
      <c r="WFH155" s="17"/>
      <c r="WFI155" s="17"/>
      <c r="WFJ155" s="17"/>
      <c r="WFK155" s="17"/>
      <c r="WFL155" s="17"/>
      <c r="WFM155" s="17"/>
      <c r="WFN155" s="17"/>
      <c r="WFO155" s="17"/>
      <c r="WFP155" s="17"/>
      <c r="WFQ155" s="17"/>
      <c r="WFR155" s="17"/>
      <c r="WFS155" s="17"/>
      <c r="WFT155" s="17"/>
      <c r="WFU155" s="17"/>
      <c r="WFV155" s="17"/>
      <c r="WFW155" s="17"/>
      <c r="WFX155" s="17"/>
      <c r="WFY155" s="17"/>
      <c r="WFZ155" s="17"/>
      <c r="WGA155" s="17"/>
      <c r="WGB155" s="17"/>
      <c r="WGC155" s="17"/>
      <c r="WGD155" s="17"/>
      <c r="WGE155" s="17"/>
      <c r="WGF155" s="17"/>
      <c r="WGG155" s="17"/>
      <c r="WGH155" s="17"/>
      <c r="WGI155" s="17"/>
      <c r="WGJ155" s="17"/>
      <c r="WGK155" s="17"/>
      <c r="WGL155" s="17"/>
      <c r="WGM155" s="17"/>
      <c r="WGN155" s="17"/>
      <c r="WGO155" s="17"/>
      <c r="WGP155" s="17"/>
      <c r="WGQ155" s="17"/>
      <c r="WGR155" s="17"/>
      <c r="WGS155" s="17"/>
      <c r="WGT155" s="17"/>
      <c r="WGU155" s="17"/>
      <c r="WGV155" s="17"/>
      <c r="WGW155" s="17"/>
      <c r="WGX155" s="17"/>
      <c r="WGY155" s="17"/>
      <c r="WGZ155" s="17"/>
      <c r="WHA155" s="17"/>
      <c r="WHB155" s="17"/>
      <c r="WHC155" s="17"/>
      <c r="WHD155" s="17"/>
      <c r="WHE155" s="17"/>
      <c r="WHF155" s="17"/>
      <c r="WHG155" s="17"/>
      <c r="WHH155" s="17"/>
      <c r="WHI155" s="17"/>
      <c r="WHJ155" s="17"/>
      <c r="WHK155" s="17"/>
      <c r="WHL155" s="17"/>
      <c r="WHM155" s="17"/>
      <c r="WHN155" s="17"/>
      <c r="WHO155" s="17"/>
      <c r="WHP155" s="17"/>
      <c r="WHQ155" s="17"/>
      <c r="WHR155" s="17"/>
      <c r="WHS155" s="17"/>
      <c r="WHT155" s="17"/>
      <c r="WHU155" s="17"/>
      <c r="WHV155" s="17"/>
      <c r="WHW155" s="17"/>
      <c r="WHX155" s="17"/>
      <c r="WHY155" s="17"/>
      <c r="WHZ155" s="17"/>
      <c r="WIA155" s="17"/>
      <c r="WIB155" s="17"/>
      <c r="WIC155" s="17"/>
      <c r="WID155" s="17"/>
      <c r="WIE155" s="17"/>
      <c r="WIF155" s="17"/>
      <c r="WIG155" s="17"/>
      <c r="WIH155" s="17"/>
      <c r="WII155" s="17"/>
      <c r="WIJ155" s="17"/>
      <c r="WIK155" s="17"/>
      <c r="WIL155" s="17"/>
      <c r="WIM155" s="17"/>
      <c r="WIN155" s="17"/>
      <c r="WIO155" s="17"/>
      <c r="WIP155" s="17"/>
      <c r="WIQ155" s="17"/>
      <c r="WIR155" s="17"/>
      <c r="WIS155" s="17"/>
      <c r="WIT155" s="17"/>
      <c r="WIU155" s="17"/>
      <c r="WIV155" s="17"/>
      <c r="WIW155" s="17"/>
      <c r="WIX155" s="17"/>
      <c r="WIY155" s="17"/>
      <c r="WIZ155" s="17"/>
      <c r="WJA155" s="17"/>
      <c r="WJB155" s="17"/>
      <c r="WJC155" s="17"/>
      <c r="WJD155" s="17"/>
      <c r="WJE155" s="17"/>
      <c r="WJF155" s="17"/>
      <c r="WJG155" s="17"/>
      <c r="WJH155" s="17"/>
      <c r="WJI155" s="17"/>
      <c r="WJJ155" s="17"/>
      <c r="WJK155" s="17"/>
      <c r="WJL155" s="17"/>
      <c r="WJM155" s="17"/>
      <c r="WJN155" s="17"/>
      <c r="WJO155" s="17"/>
      <c r="WJP155" s="17"/>
      <c r="WJQ155" s="17"/>
      <c r="WJR155" s="17"/>
      <c r="WJS155" s="17"/>
      <c r="WJT155" s="17"/>
      <c r="WJU155" s="17"/>
      <c r="WJV155" s="17"/>
      <c r="WJW155" s="17"/>
      <c r="WJX155" s="17"/>
      <c r="WJY155" s="17"/>
      <c r="WJZ155" s="17"/>
      <c r="WKA155" s="17"/>
      <c r="WKB155" s="17"/>
      <c r="WKC155" s="17"/>
      <c r="WKD155" s="17"/>
      <c r="WKE155" s="17"/>
      <c r="WKF155" s="17"/>
      <c r="WKG155" s="17"/>
      <c r="WKH155" s="17"/>
      <c r="WKI155" s="17"/>
      <c r="WKJ155" s="17"/>
      <c r="WKK155" s="17"/>
      <c r="WKL155" s="17"/>
      <c r="WKM155" s="17"/>
      <c r="WKN155" s="17"/>
      <c r="WKO155" s="17"/>
      <c r="WKP155" s="17"/>
      <c r="WKQ155" s="17"/>
      <c r="WKR155" s="17"/>
      <c r="WKS155" s="17"/>
      <c r="WKT155" s="17"/>
      <c r="WKU155" s="17"/>
      <c r="WKV155" s="17"/>
      <c r="WKW155" s="17"/>
      <c r="WKX155" s="17"/>
      <c r="WKY155" s="17"/>
      <c r="WKZ155" s="17"/>
      <c r="WLA155" s="17"/>
      <c r="WLB155" s="17"/>
      <c r="WLC155" s="17"/>
      <c r="WLD155" s="17"/>
      <c r="WLE155" s="17"/>
      <c r="WLF155" s="17"/>
      <c r="WLG155" s="17"/>
      <c r="WLH155" s="17"/>
      <c r="WLI155" s="17"/>
      <c r="WLJ155" s="17"/>
      <c r="WLK155" s="17"/>
      <c r="WLL155" s="17"/>
      <c r="WLM155" s="17"/>
      <c r="WLN155" s="17"/>
      <c r="WLO155" s="17"/>
      <c r="WLP155" s="17"/>
      <c r="WLQ155" s="17"/>
      <c r="WLR155" s="17"/>
      <c r="WLS155" s="17"/>
      <c r="WLT155" s="17"/>
      <c r="WLU155" s="17"/>
      <c r="WLV155" s="17"/>
      <c r="WLW155" s="17"/>
      <c r="WLX155" s="17"/>
      <c r="WLY155" s="17"/>
      <c r="WLZ155" s="17"/>
      <c r="WMA155" s="17"/>
      <c r="WMB155" s="17"/>
      <c r="WMC155" s="17"/>
      <c r="WMD155" s="17"/>
      <c r="WME155" s="17"/>
      <c r="WMF155" s="17"/>
      <c r="WMG155" s="17"/>
      <c r="WMH155" s="17"/>
      <c r="WMI155" s="17"/>
      <c r="WMJ155" s="17"/>
      <c r="WMK155" s="17"/>
      <c r="WML155" s="17"/>
      <c r="WMM155" s="17"/>
      <c r="WMN155" s="17"/>
      <c r="WMO155" s="17"/>
      <c r="WMP155" s="17"/>
      <c r="WMQ155" s="17"/>
      <c r="WMR155" s="17"/>
      <c r="WMS155" s="17"/>
      <c r="WMT155" s="17"/>
      <c r="WMU155" s="17"/>
      <c r="WMV155" s="17"/>
      <c r="WMW155" s="17"/>
      <c r="WMX155" s="17"/>
      <c r="WMY155" s="17"/>
      <c r="WMZ155" s="17"/>
      <c r="WNA155" s="17"/>
      <c r="WNB155" s="17"/>
      <c r="WNC155" s="17"/>
      <c r="WND155" s="17"/>
      <c r="WNE155" s="17"/>
      <c r="WNF155" s="17"/>
      <c r="WNG155" s="17"/>
      <c r="WNH155" s="17"/>
      <c r="WNI155" s="17"/>
      <c r="WNJ155" s="17"/>
      <c r="WNK155" s="17"/>
      <c r="WNL155" s="17"/>
      <c r="WNM155" s="17"/>
      <c r="WNN155" s="17"/>
      <c r="WNO155" s="17"/>
      <c r="WNP155" s="17"/>
      <c r="WNQ155" s="17"/>
      <c r="WNR155" s="17"/>
      <c r="WNS155" s="17"/>
      <c r="WNT155" s="17"/>
      <c r="WNU155" s="17"/>
      <c r="WNV155" s="17"/>
      <c r="WNW155" s="17"/>
      <c r="WNX155" s="17"/>
      <c r="WNY155" s="17"/>
      <c r="WNZ155" s="17"/>
      <c r="WOA155" s="17"/>
      <c r="WOB155" s="17"/>
      <c r="WOC155" s="17"/>
      <c r="WOD155" s="17"/>
      <c r="WOE155" s="17"/>
      <c r="WOF155" s="17"/>
      <c r="WOG155" s="17"/>
      <c r="WOH155" s="17"/>
      <c r="WOI155" s="17"/>
      <c r="WOJ155" s="17"/>
      <c r="WOK155" s="17"/>
      <c r="WOL155" s="17"/>
      <c r="WOM155" s="17"/>
      <c r="WON155" s="17"/>
      <c r="WOO155" s="17"/>
      <c r="WOP155" s="17"/>
      <c r="WOQ155" s="17"/>
      <c r="WOR155" s="17"/>
      <c r="WOS155" s="17"/>
      <c r="WOT155" s="17"/>
      <c r="WOU155" s="17"/>
      <c r="WOV155" s="17"/>
      <c r="WOW155" s="17"/>
      <c r="WOX155" s="17"/>
      <c r="WOY155" s="17"/>
      <c r="WOZ155" s="17"/>
      <c r="WPA155" s="17"/>
      <c r="WPB155" s="17"/>
      <c r="WPC155" s="17"/>
      <c r="WPD155" s="17"/>
      <c r="WPE155" s="17"/>
      <c r="WPF155" s="17"/>
      <c r="WPG155" s="17"/>
      <c r="WPH155" s="17"/>
      <c r="WPI155" s="17"/>
      <c r="WPJ155" s="17"/>
      <c r="WPK155" s="17"/>
      <c r="WPL155" s="17"/>
      <c r="WPM155" s="17"/>
      <c r="WPN155" s="17"/>
      <c r="WPO155" s="17"/>
      <c r="WPP155" s="17"/>
      <c r="WPQ155" s="17"/>
      <c r="WPR155" s="17"/>
      <c r="WPS155" s="17"/>
      <c r="WPT155" s="17"/>
      <c r="WPU155" s="17"/>
      <c r="WPV155" s="17"/>
      <c r="WPW155" s="17"/>
      <c r="WPX155" s="17"/>
      <c r="WPY155" s="17"/>
      <c r="WPZ155" s="17"/>
      <c r="WQA155" s="17"/>
      <c r="WQB155" s="17"/>
      <c r="WQC155" s="17"/>
      <c r="WQD155" s="17"/>
      <c r="WQE155" s="17"/>
      <c r="WQF155" s="17"/>
      <c r="WQG155" s="17"/>
      <c r="WQH155" s="17"/>
      <c r="WQI155" s="17"/>
      <c r="WQJ155" s="17"/>
      <c r="WQK155" s="17"/>
      <c r="WQL155" s="17"/>
      <c r="WQM155" s="17"/>
      <c r="WQN155" s="17"/>
      <c r="WQO155" s="17"/>
      <c r="WQP155" s="17"/>
      <c r="WQQ155" s="17"/>
      <c r="WQR155" s="17"/>
      <c r="WQS155" s="17"/>
      <c r="WQT155" s="17"/>
      <c r="WQU155" s="17"/>
      <c r="WQV155" s="17"/>
      <c r="WQW155" s="17"/>
      <c r="WQX155" s="17"/>
      <c r="WQY155" s="17"/>
      <c r="WQZ155" s="17"/>
      <c r="WRA155" s="17"/>
      <c r="WRB155" s="17"/>
      <c r="WRC155" s="17"/>
      <c r="WRD155" s="17"/>
      <c r="WRE155" s="17"/>
      <c r="WRF155" s="17"/>
      <c r="WRG155" s="17"/>
      <c r="WRH155" s="17"/>
      <c r="WRI155" s="17"/>
      <c r="WRJ155" s="17"/>
      <c r="WRK155" s="17"/>
      <c r="WRL155" s="17"/>
      <c r="WRM155" s="17"/>
      <c r="WRN155" s="17"/>
      <c r="WRO155" s="17"/>
      <c r="WRP155" s="17"/>
      <c r="WRQ155" s="17"/>
      <c r="WRR155" s="17"/>
      <c r="WRS155" s="17"/>
      <c r="WRT155" s="17"/>
      <c r="WRU155" s="17"/>
      <c r="WRV155" s="17"/>
      <c r="WRW155" s="17"/>
      <c r="WRX155" s="17"/>
      <c r="WRY155" s="17"/>
      <c r="WRZ155" s="17"/>
      <c r="WSA155" s="17"/>
      <c r="WSB155" s="17"/>
      <c r="WSC155" s="17"/>
      <c r="WSD155" s="17"/>
      <c r="WSE155" s="17"/>
      <c r="WSF155" s="17"/>
      <c r="WSG155" s="17"/>
      <c r="WSH155" s="17"/>
      <c r="WSI155" s="17"/>
      <c r="WSJ155" s="17"/>
      <c r="WSK155" s="17"/>
      <c r="WSL155" s="17"/>
      <c r="WSM155" s="17"/>
      <c r="WSN155" s="17"/>
      <c r="WSO155" s="17"/>
      <c r="WSP155" s="17"/>
      <c r="WSQ155" s="17"/>
      <c r="WSR155" s="17"/>
      <c r="WSS155" s="17"/>
      <c r="WST155" s="17"/>
      <c r="WSU155" s="17"/>
      <c r="WSV155" s="17"/>
      <c r="WSW155" s="17"/>
      <c r="WSX155" s="17"/>
      <c r="WSY155" s="17"/>
      <c r="WSZ155" s="17"/>
      <c r="WTA155" s="17"/>
      <c r="WTB155" s="17"/>
      <c r="WTC155" s="17"/>
      <c r="WTD155" s="17"/>
      <c r="WTE155" s="17"/>
      <c r="WTF155" s="17"/>
      <c r="WTG155" s="17"/>
      <c r="WTH155" s="17"/>
      <c r="WTI155" s="17"/>
      <c r="WTJ155" s="17"/>
      <c r="WTK155" s="17"/>
      <c r="WTL155" s="17"/>
      <c r="WTM155" s="17"/>
      <c r="WTN155" s="17"/>
      <c r="WTO155" s="17"/>
      <c r="WTP155" s="17"/>
      <c r="WTQ155" s="17"/>
      <c r="WTR155" s="17"/>
      <c r="WTS155" s="17"/>
      <c r="WTT155" s="17"/>
      <c r="WTU155" s="17"/>
      <c r="WTV155" s="17"/>
      <c r="WTW155" s="17"/>
      <c r="WTX155" s="17"/>
      <c r="WTY155" s="17"/>
      <c r="WTZ155" s="17"/>
      <c r="WUA155" s="17"/>
      <c r="WUB155" s="17"/>
      <c r="WUC155" s="17"/>
      <c r="WUD155" s="17"/>
      <c r="WUE155" s="17"/>
      <c r="WUF155" s="17"/>
      <c r="WUG155" s="17"/>
      <c r="WUH155" s="17"/>
      <c r="WUI155" s="17"/>
      <c r="WUJ155" s="17"/>
      <c r="WUK155" s="17"/>
      <c r="WUL155" s="17"/>
      <c r="WUM155" s="17"/>
      <c r="WUN155" s="17"/>
      <c r="WUO155" s="17"/>
      <c r="WUP155" s="17"/>
      <c r="WUQ155" s="17"/>
      <c r="WUR155" s="17"/>
      <c r="WUS155" s="17"/>
      <c r="WUT155" s="17"/>
      <c r="WUU155" s="17"/>
      <c r="WUV155" s="17"/>
      <c r="WUW155" s="17"/>
      <c r="WUX155" s="17"/>
      <c r="WUY155" s="17"/>
      <c r="WUZ155" s="17"/>
      <c r="WVA155" s="17"/>
      <c r="WVB155" s="17"/>
      <c r="WVC155" s="17"/>
      <c r="WVD155" s="17"/>
      <c r="WVE155" s="17"/>
      <c r="WVF155" s="17"/>
      <c r="WVG155" s="17"/>
      <c r="WVH155" s="17"/>
      <c r="WVI155" s="17"/>
      <c r="WVJ155" s="17"/>
      <c r="WVK155" s="17"/>
      <c r="WVL155" s="17"/>
      <c r="WVM155" s="17"/>
      <c r="WVN155" s="17"/>
      <c r="WVO155" s="17"/>
      <c r="WVP155" s="17"/>
      <c r="WVQ155" s="17"/>
      <c r="WVR155" s="17"/>
      <c r="WVS155" s="17"/>
      <c r="WVT155" s="17"/>
      <c r="WVU155" s="17"/>
      <c r="WVV155" s="17"/>
      <c r="WVW155" s="17"/>
      <c r="WVX155" s="17"/>
      <c r="WVY155" s="17"/>
      <c r="WVZ155" s="17"/>
      <c r="WWA155" s="17"/>
      <c r="WWB155" s="17"/>
      <c r="WWC155" s="17"/>
      <c r="WWD155" s="17"/>
      <c r="WWE155" s="17"/>
      <c r="WWF155" s="17"/>
      <c r="WWG155" s="17"/>
      <c r="WWH155" s="17"/>
      <c r="WWI155" s="17"/>
      <c r="WWJ155" s="17"/>
      <c r="WWK155" s="17"/>
      <c r="WWL155" s="17"/>
      <c r="WWM155" s="17"/>
      <c r="WWN155" s="17"/>
      <c r="WWO155" s="17"/>
      <c r="WWP155" s="17"/>
      <c r="WWQ155" s="17"/>
      <c r="WWR155" s="17"/>
      <c r="WWS155" s="17"/>
      <c r="WWT155" s="17"/>
      <c r="WWU155" s="17"/>
      <c r="WWV155" s="17"/>
      <c r="WWW155" s="17"/>
      <c r="WWX155" s="17"/>
      <c r="WWY155" s="17"/>
      <c r="WWZ155" s="17"/>
      <c r="WXA155" s="17"/>
      <c r="WXB155" s="17"/>
      <c r="WXC155" s="17"/>
      <c r="WXD155" s="17"/>
      <c r="WXE155" s="17"/>
      <c r="WXF155" s="17"/>
      <c r="WXG155" s="17"/>
      <c r="WXH155" s="17"/>
      <c r="WXI155" s="17"/>
      <c r="WXJ155" s="17"/>
      <c r="WXK155" s="17"/>
      <c r="WXL155" s="17"/>
      <c r="WXM155" s="17"/>
      <c r="WXN155" s="17"/>
      <c r="WXO155" s="17"/>
      <c r="WXP155" s="17"/>
      <c r="WXQ155" s="17"/>
      <c r="WXR155" s="17"/>
      <c r="WXS155" s="17"/>
      <c r="WXT155" s="17"/>
      <c r="WXU155" s="17"/>
      <c r="WXV155" s="17"/>
      <c r="WXW155" s="17"/>
      <c r="WXX155" s="17"/>
      <c r="WXY155" s="17"/>
      <c r="WXZ155" s="17"/>
      <c r="WYA155" s="17"/>
      <c r="WYB155" s="17"/>
      <c r="WYC155" s="17"/>
      <c r="WYD155" s="17"/>
      <c r="WYE155" s="17"/>
      <c r="WYF155" s="17"/>
      <c r="WYG155" s="17"/>
      <c r="WYH155" s="17"/>
      <c r="WYI155" s="17"/>
      <c r="WYJ155" s="17"/>
      <c r="WYK155" s="17"/>
      <c r="WYL155" s="17"/>
      <c r="WYM155" s="17"/>
      <c r="WYN155" s="17"/>
      <c r="WYO155" s="17"/>
      <c r="WYP155" s="17"/>
      <c r="WYQ155" s="17"/>
      <c r="WYR155" s="17"/>
      <c r="WYS155" s="17"/>
      <c r="WYT155" s="17"/>
      <c r="WYU155" s="17"/>
      <c r="WYV155" s="17"/>
      <c r="WYW155" s="17"/>
      <c r="WYX155" s="17"/>
      <c r="WYY155" s="17"/>
      <c r="WYZ155" s="17"/>
      <c r="WZA155" s="17"/>
      <c r="WZB155" s="17"/>
      <c r="WZC155" s="17"/>
      <c r="WZD155" s="17"/>
      <c r="WZE155" s="17"/>
      <c r="WZF155" s="17"/>
      <c r="WZG155" s="17"/>
      <c r="WZH155" s="17"/>
      <c r="WZI155" s="17"/>
      <c r="WZJ155" s="17"/>
      <c r="WZK155" s="17"/>
      <c r="WZL155" s="17"/>
      <c r="WZM155" s="17"/>
      <c r="WZN155" s="17"/>
      <c r="WZO155" s="17"/>
      <c r="WZP155" s="17"/>
      <c r="WZQ155" s="17"/>
      <c r="WZR155" s="17"/>
      <c r="WZS155" s="17"/>
      <c r="WZT155" s="17"/>
      <c r="WZU155" s="17"/>
      <c r="WZV155" s="17"/>
      <c r="WZW155" s="17"/>
      <c r="WZX155" s="17"/>
      <c r="WZY155" s="17"/>
      <c r="WZZ155" s="17"/>
      <c r="XAA155" s="17"/>
      <c r="XAB155" s="17"/>
      <c r="XAC155" s="17"/>
      <c r="XAD155" s="17"/>
      <c r="XAE155" s="17"/>
      <c r="XAF155" s="17"/>
      <c r="XAG155" s="17"/>
      <c r="XAH155" s="17"/>
      <c r="XAI155" s="17"/>
      <c r="XAJ155" s="17"/>
      <c r="XAK155" s="17"/>
      <c r="XAL155" s="17"/>
      <c r="XAM155" s="17"/>
      <c r="XAN155" s="17"/>
      <c r="XAO155" s="17"/>
      <c r="XAP155" s="17"/>
      <c r="XAQ155" s="17"/>
      <c r="XAR155" s="17"/>
      <c r="XAS155" s="17"/>
      <c r="XAT155" s="17"/>
      <c r="XAU155" s="17"/>
      <c r="XAV155" s="17"/>
      <c r="XAW155" s="17"/>
      <c r="XAX155" s="17"/>
      <c r="XAY155" s="17"/>
      <c r="XAZ155" s="17"/>
      <c r="XBA155" s="17"/>
      <c r="XBB155" s="17"/>
      <c r="XBC155" s="17"/>
      <c r="XBD155" s="17"/>
      <c r="XBE155" s="17"/>
      <c r="XBF155" s="17"/>
      <c r="XBG155" s="17"/>
      <c r="XBH155" s="17"/>
      <c r="XBI155" s="17"/>
      <c r="XBJ155" s="17"/>
      <c r="XBK155" s="17"/>
      <c r="XBL155" s="17"/>
      <c r="XBM155" s="17"/>
      <c r="XBN155" s="17"/>
      <c r="XBO155" s="17"/>
      <c r="XBP155" s="17"/>
      <c r="XBQ155" s="17"/>
      <c r="XBR155" s="17"/>
      <c r="XBS155" s="17"/>
      <c r="XBT155" s="17"/>
      <c r="XBU155" s="17"/>
      <c r="XBV155" s="17"/>
      <c r="XBW155" s="17"/>
      <c r="XBX155" s="17"/>
      <c r="XBY155" s="17"/>
      <c r="XBZ155" s="17"/>
      <c r="XCA155" s="17"/>
      <c r="XCB155" s="17"/>
      <c r="XCC155" s="17"/>
      <c r="XCD155" s="17"/>
      <c r="XCE155" s="17"/>
      <c r="XCF155" s="17"/>
      <c r="XCG155" s="17"/>
      <c r="XCH155" s="17"/>
      <c r="XCI155" s="17"/>
      <c r="XCJ155" s="17"/>
      <c r="XCK155" s="17"/>
      <c r="XCL155" s="17"/>
      <c r="XCM155" s="17"/>
      <c r="XCN155" s="17"/>
      <c r="XCO155" s="17"/>
      <c r="XCP155" s="17"/>
      <c r="XCQ155" s="17"/>
      <c r="XCR155" s="17"/>
      <c r="XCS155" s="17"/>
      <c r="XCT155" s="17"/>
      <c r="XCU155" s="17"/>
      <c r="XCV155" s="17"/>
      <c r="XCW155" s="17"/>
      <c r="XCX155" s="17"/>
      <c r="XCY155" s="17"/>
      <c r="XCZ155" s="17"/>
      <c r="XDA155" s="17"/>
      <c r="XDB155" s="17"/>
      <c r="XDC155" s="17"/>
      <c r="XDD155" s="17"/>
      <c r="XDE155" s="17"/>
      <c r="XDF155" s="17"/>
      <c r="XDG155" s="17"/>
      <c r="XDH155" s="17"/>
      <c r="XDI155" s="17"/>
      <c r="XDJ155" s="17"/>
      <c r="XDK155" s="17"/>
      <c r="XDL155" s="17"/>
      <c r="XDM155" s="17"/>
      <c r="XDN155" s="17"/>
      <c r="XDO155" s="17"/>
      <c r="XDP155" s="17"/>
      <c r="XDQ155" s="17"/>
      <c r="XDR155" s="17"/>
      <c r="XDS155" s="17"/>
      <c r="XDT155" s="17"/>
      <c r="XDU155" s="17"/>
      <c r="XDV155" s="17"/>
      <c r="XDW155" s="17"/>
      <c r="XDX155" s="17"/>
      <c r="XDY155" s="17"/>
      <c r="XDZ155" s="17"/>
      <c r="XEA155" s="17"/>
      <c r="XEB155" s="17"/>
      <c r="XEC155" s="17"/>
      <c r="XED155" s="17"/>
      <c r="XEE155" s="17"/>
      <c r="XEF155" s="17"/>
      <c r="XEG155" s="17"/>
      <c r="XEH155" s="17"/>
      <c r="XEI155" s="17"/>
      <c r="XEJ155" s="17"/>
      <c r="XEK155" s="17"/>
      <c r="XEL155" s="17"/>
      <c r="XEM155" s="17"/>
      <c r="XEN155" s="17"/>
      <c r="XEO155" s="17"/>
      <c r="XEP155" s="17"/>
      <c r="XEQ155" s="17"/>
      <c r="XER155" s="17"/>
      <c r="XES155" s="17"/>
      <c r="XET155" s="17"/>
      <c r="XEU155" s="17"/>
      <c r="XEV155" s="17"/>
      <c r="XEW155" s="17"/>
      <c r="XEX155" s="17"/>
      <c r="XEY155" s="17"/>
      <c r="XEZ155" s="17"/>
      <c r="XFA155" s="17"/>
      <c r="XFB155" s="17"/>
      <c r="XFC155" s="17"/>
      <c r="XFD155" s="17"/>
    </row>
    <row r="156" spans="2:16384" ht="15" hidden="1" customHeight="1" outlineLevel="1" x14ac:dyDescent="0.35">
      <c r="B156" s="209" t="s">
        <v>117</v>
      </c>
      <c r="C156" s="210" t="s">
        <v>23</v>
      </c>
      <c r="D156" s="211">
        <f>+SUM(D152:D155)</f>
        <v>18048</v>
      </c>
      <c r="E156" s="211">
        <f t="shared" ref="E156:K156" si="54">+SUM(E152:E155)</f>
        <v>279733</v>
      </c>
      <c r="F156" s="211">
        <f t="shared" si="54"/>
        <v>23051</v>
      </c>
      <c r="G156" s="211">
        <f t="shared" ca="1" si="54"/>
        <v>305190.70320392499</v>
      </c>
      <c r="H156" s="211">
        <f t="shared" ca="1" si="54"/>
        <v>504732.04595257598</v>
      </c>
      <c r="I156" s="211">
        <f t="shared" ca="1" si="54"/>
        <v>971005.70493818237</v>
      </c>
      <c r="J156" s="211">
        <f t="shared" ca="1" si="54"/>
        <v>1347316.9372311609</v>
      </c>
      <c r="K156" s="211">
        <f t="shared" ca="1" si="54"/>
        <v>1891176.6397597357</v>
      </c>
      <c r="L156" s="148"/>
    </row>
    <row r="157" spans="2:16384" ht="15" hidden="1" customHeight="1" outlineLevel="1" x14ac:dyDescent="0.35">
      <c r="B157" s="194"/>
      <c r="C157" s="195"/>
      <c r="D157" s="196"/>
      <c r="E157" s="196"/>
      <c r="F157" s="196"/>
      <c r="G157" s="148"/>
      <c r="H157" s="148"/>
      <c r="I157" s="148"/>
      <c r="J157" s="148"/>
      <c r="K157" s="148"/>
      <c r="L157" s="148"/>
    </row>
    <row r="158" spans="2:16384" ht="15" hidden="1" customHeight="1" outlineLevel="1" x14ac:dyDescent="0.35">
      <c r="B158" s="29" t="s">
        <v>126</v>
      </c>
      <c r="C158" s="30"/>
      <c r="D158" s="34"/>
      <c r="E158" s="34"/>
      <c r="F158" s="34"/>
      <c r="G158" s="34"/>
      <c r="H158" s="34"/>
      <c r="I158" s="34"/>
      <c r="J158" s="34"/>
      <c r="K158" s="34"/>
    </row>
    <row r="159" spans="2:16384" ht="15" hidden="1" customHeight="1" outlineLevel="1" x14ac:dyDescent="0.35">
      <c r="B159" s="194" t="s">
        <v>118</v>
      </c>
      <c r="C159" s="195" t="s">
        <v>23</v>
      </c>
      <c r="D159" s="196">
        <v>-3749</v>
      </c>
      <c r="E159" s="196">
        <v>-11153</v>
      </c>
      <c r="F159" s="196">
        <v>-8487</v>
      </c>
      <c r="G159" s="135">
        <f ca="1">+'YK_BS &amp; CF'!G23</f>
        <v>-14373.34607730473</v>
      </c>
      <c r="H159" s="135">
        <f ca="1">+'YK_BS &amp; CF'!H23</f>
        <v>-19325.388288360169</v>
      </c>
      <c r="I159" s="135">
        <f ca="1">+'YK_BS &amp; CF'!I23</f>
        <v>-25447.769031164986</v>
      </c>
      <c r="J159" s="135">
        <f ca="1">+'YK_BS &amp; CF'!J23</f>
        <v>-27480.792652389264</v>
      </c>
      <c r="K159" s="135">
        <f ca="1">+'YK_BS &amp; CF'!K23</f>
        <v>-34941.297314720716</v>
      </c>
    </row>
    <row r="160" spans="2:16384" ht="15" hidden="1" customHeight="1" outlineLevel="1" x14ac:dyDescent="0.35">
      <c r="B160" s="194" t="s">
        <v>119</v>
      </c>
      <c r="C160" s="195" t="s">
        <v>23</v>
      </c>
      <c r="D160" s="196">
        <v>-41975</v>
      </c>
      <c r="E160" s="196">
        <v>-76637</v>
      </c>
      <c r="F160" s="196">
        <v>-96821</v>
      </c>
      <c r="G160" s="135">
        <f ca="1">+'YK_BS &amp; CF'!G24</f>
        <v>-62284.499668320495</v>
      </c>
      <c r="H160" s="135">
        <f ca="1">+'YK_BS &amp; CF'!H24</f>
        <v>-74080.655105380647</v>
      </c>
      <c r="I160" s="135">
        <f ca="1">+'YK_BS &amp; CF'!I24</f>
        <v>-76343.30709349495</v>
      </c>
      <c r="J160" s="135">
        <f ca="1">+'YK_BS &amp; CF'!J24</f>
        <v>-71450.060896212075</v>
      </c>
      <c r="K160" s="135">
        <f ca="1">+'YK_BS &amp; CF'!K24</f>
        <v>-55906.075703553142</v>
      </c>
    </row>
    <row r="161" spans="2:12" ht="15" hidden="1" customHeight="1" outlineLevel="1" x14ac:dyDescent="0.35">
      <c r="B161" s="194" t="s">
        <v>120</v>
      </c>
      <c r="C161" s="195" t="s">
        <v>23</v>
      </c>
      <c r="D161" s="196">
        <v>0</v>
      </c>
      <c r="E161" s="196">
        <v>0</v>
      </c>
      <c r="F161" s="196">
        <v>-30000</v>
      </c>
      <c r="G161" s="47">
        <v>0</v>
      </c>
      <c r="H161" s="47">
        <v>0</v>
      </c>
      <c r="I161" s="47">
        <v>0</v>
      </c>
      <c r="J161" s="47">
        <v>0</v>
      </c>
      <c r="K161" s="47">
        <v>0</v>
      </c>
    </row>
    <row r="162" spans="2:12" ht="15" hidden="1" customHeight="1" outlineLevel="1" x14ac:dyDescent="0.35">
      <c r="B162" s="194" t="s">
        <v>121</v>
      </c>
      <c r="C162" s="195" t="s">
        <v>23</v>
      </c>
      <c r="D162" s="196">
        <v>0</v>
      </c>
      <c r="E162" s="196">
        <v>0</v>
      </c>
      <c r="F162" s="196">
        <v>4968</v>
      </c>
      <c r="G162" s="47">
        <v>0</v>
      </c>
      <c r="H162" s="47">
        <v>0</v>
      </c>
      <c r="I162" s="47">
        <v>0</v>
      </c>
      <c r="J162" s="47">
        <v>0</v>
      </c>
      <c r="K162" s="47">
        <v>0</v>
      </c>
    </row>
    <row r="163" spans="2:12" ht="15" hidden="1" customHeight="1" outlineLevel="1" x14ac:dyDescent="0.35">
      <c r="B163" s="194" t="s">
        <v>122</v>
      </c>
      <c r="C163" s="195" t="s">
        <v>23</v>
      </c>
      <c r="D163" s="196">
        <v>-5000</v>
      </c>
      <c r="E163" s="196">
        <v>-35000</v>
      </c>
      <c r="F163" s="196">
        <v>-9358</v>
      </c>
      <c r="G163" s="47">
        <v>-10000</v>
      </c>
      <c r="H163" s="47">
        <v>-10000</v>
      </c>
      <c r="I163" s="47">
        <v>-10000</v>
      </c>
      <c r="J163" s="47">
        <v>-10000</v>
      </c>
      <c r="K163" s="47">
        <v>-10000</v>
      </c>
      <c r="L163" s="129"/>
    </row>
    <row r="164" spans="2:12" ht="15" hidden="1" customHeight="1" outlineLevel="1" x14ac:dyDescent="0.35">
      <c r="B164" s="194" t="s">
        <v>123</v>
      </c>
      <c r="C164" s="195" t="s">
        <v>23</v>
      </c>
      <c r="D164" s="196">
        <v>-50100</v>
      </c>
      <c r="E164" s="196">
        <v>0</v>
      </c>
      <c r="F164" s="196">
        <v>-400050</v>
      </c>
      <c r="G164" s="47">
        <v>0</v>
      </c>
      <c r="H164" s="47">
        <v>0</v>
      </c>
      <c r="I164" s="47">
        <v>0</v>
      </c>
      <c r="J164" s="47">
        <v>0</v>
      </c>
      <c r="K164" s="47">
        <v>0</v>
      </c>
    </row>
    <row r="165" spans="2:12" ht="15" hidden="1" customHeight="1" outlineLevel="1" x14ac:dyDescent="0.35">
      <c r="B165" s="194" t="s">
        <v>124</v>
      </c>
      <c r="C165" s="195" t="s">
        <v>23</v>
      </c>
      <c r="D165" s="196">
        <v>50472</v>
      </c>
      <c r="E165" s="196">
        <v>0</v>
      </c>
      <c r="F165" s="196">
        <v>401016</v>
      </c>
      <c r="G165" s="47">
        <v>0</v>
      </c>
      <c r="H165" s="47">
        <v>0</v>
      </c>
      <c r="I165" s="47">
        <v>0</v>
      </c>
      <c r="J165" s="47">
        <v>0</v>
      </c>
      <c r="K165" s="47">
        <v>0</v>
      </c>
    </row>
    <row r="166" spans="2:12" ht="15" hidden="1" customHeight="1" outlineLevel="1" x14ac:dyDescent="0.35">
      <c r="B166" s="19" t="s">
        <v>125</v>
      </c>
      <c r="C166" s="20" t="s">
        <v>23</v>
      </c>
      <c r="D166" s="21">
        <f>SUM(D159:D165)</f>
        <v>-50352</v>
      </c>
      <c r="E166" s="21">
        <f t="shared" ref="E166:K166" si="55">SUM(E159:E165)</f>
        <v>-122790</v>
      </c>
      <c r="F166" s="21">
        <f t="shared" si="55"/>
        <v>-138732</v>
      </c>
      <c r="G166" s="21">
        <f t="shared" ca="1" si="55"/>
        <v>-86657.845745625222</v>
      </c>
      <c r="H166" s="21">
        <f t="shared" ca="1" si="55"/>
        <v>-103406.04339374081</v>
      </c>
      <c r="I166" s="21">
        <f t="shared" ca="1" si="55"/>
        <v>-111791.07612465994</v>
      </c>
      <c r="J166" s="21">
        <f t="shared" ca="1" si="55"/>
        <v>-108930.85354860134</v>
      </c>
      <c r="K166" s="21">
        <f t="shared" ca="1" si="55"/>
        <v>-100847.37301827385</v>
      </c>
    </row>
    <row r="167" spans="2:12" ht="15" hidden="1" customHeight="1" outlineLevel="1" x14ac:dyDescent="0.35">
      <c r="B167" s="15"/>
      <c r="C167" s="16"/>
      <c r="D167" s="17"/>
      <c r="E167" s="17"/>
      <c r="F167" s="17"/>
    </row>
    <row r="168" spans="2:12" ht="15" hidden="1" customHeight="1" outlineLevel="1" x14ac:dyDescent="0.35">
      <c r="B168" s="29" t="s">
        <v>128</v>
      </c>
      <c r="C168" s="30"/>
      <c r="D168" s="34"/>
      <c r="E168" s="34"/>
      <c r="F168" s="34"/>
      <c r="G168" s="34"/>
      <c r="H168" s="34"/>
      <c r="I168" s="34"/>
      <c r="J168" s="34"/>
      <c r="K168" s="34"/>
    </row>
    <row r="169" spans="2:12" ht="15" hidden="1" customHeight="1" outlineLevel="1" x14ac:dyDescent="0.35">
      <c r="B169" s="194" t="s">
        <v>129</v>
      </c>
      <c r="C169" s="195" t="s">
        <v>23</v>
      </c>
      <c r="D169" s="196">
        <v>159000</v>
      </c>
      <c r="E169" s="196">
        <v>0</v>
      </c>
      <c r="F169" s="196">
        <v>43891</v>
      </c>
      <c r="G169" s="47">
        <v>0</v>
      </c>
      <c r="H169" s="47">
        <v>0</v>
      </c>
      <c r="I169" s="47">
        <v>0</v>
      </c>
      <c r="J169" s="47">
        <v>0</v>
      </c>
      <c r="K169" s="47">
        <v>0</v>
      </c>
    </row>
    <row r="170" spans="2:12" ht="15" hidden="1" customHeight="1" outlineLevel="1" x14ac:dyDescent="0.35">
      <c r="B170" s="194" t="s">
        <v>130</v>
      </c>
      <c r="C170" s="195" t="s">
        <v>23</v>
      </c>
      <c r="D170" s="196">
        <v>0</v>
      </c>
      <c r="E170" s="196">
        <v>0</v>
      </c>
      <c r="F170" s="196">
        <v>-52356</v>
      </c>
      <c r="G170" s="47">
        <v>0</v>
      </c>
      <c r="H170" s="47">
        <v>0</v>
      </c>
      <c r="I170" s="47">
        <v>0</v>
      </c>
      <c r="J170" s="47">
        <v>0</v>
      </c>
      <c r="K170" s="47">
        <v>0</v>
      </c>
    </row>
    <row r="171" spans="2:12" ht="15" hidden="1" customHeight="1" outlineLevel="1" x14ac:dyDescent="0.35">
      <c r="B171" s="194" t="s">
        <v>131</v>
      </c>
      <c r="C171" s="195" t="s">
        <v>23</v>
      </c>
      <c r="D171" s="196">
        <v>0</v>
      </c>
      <c r="E171" s="196">
        <v>-10000</v>
      </c>
      <c r="F171" s="196">
        <v>0</v>
      </c>
      <c r="G171" s="47">
        <v>0</v>
      </c>
      <c r="H171" s="47">
        <v>0</v>
      </c>
      <c r="I171" s="47">
        <v>0</v>
      </c>
      <c r="J171" s="47">
        <v>0</v>
      </c>
      <c r="K171" s="47">
        <v>0</v>
      </c>
    </row>
    <row r="172" spans="2:12" ht="15" hidden="1" customHeight="1" outlineLevel="1" x14ac:dyDescent="0.35">
      <c r="B172" s="194" t="s">
        <v>161</v>
      </c>
      <c r="C172" s="195" t="s">
        <v>23</v>
      </c>
      <c r="D172" s="196">
        <v>0</v>
      </c>
      <c r="E172" s="196">
        <v>0</v>
      </c>
      <c r="F172" s="196">
        <v>-58523</v>
      </c>
      <c r="G172" s="47">
        <v>0</v>
      </c>
      <c r="H172" s="47">
        <v>0</v>
      </c>
      <c r="I172" s="47">
        <v>0</v>
      </c>
      <c r="J172" s="47">
        <v>0</v>
      </c>
      <c r="K172" s="47">
        <v>0</v>
      </c>
    </row>
    <row r="173" spans="2:12" ht="15" hidden="1" customHeight="1" outlineLevel="1" x14ac:dyDescent="0.35">
      <c r="B173" s="194" t="s">
        <v>132</v>
      </c>
      <c r="C173" s="195" t="s">
        <v>23</v>
      </c>
      <c r="D173" s="196">
        <v>26894094</v>
      </c>
      <c r="E173" s="196">
        <v>1452240</v>
      </c>
      <c r="F173" s="196">
        <v>197500</v>
      </c>
      <c r="G173" s="216">
        <f ca="1">+'YK_BS &amp; CF'!G39</f>
        <v>2827566.49</v>
      </c>
      <c r="H173" s="216">
        <f ca="1">+'YK_BS &amp; CF'!H39</f>
        <v>0</v>
      </c>
      <c r="I173" s="216">
        <f ca="1">+'YK_BS &amp; CF'!I39</f>
        <v>0</v>
      </c>
      <c r="J173" s="216">
        <f ca="1">+'YK_BS &amp; CF'!J39</f>
        <v>0</v>
      </c>
      <c r="K173" s="216">
        <f ca="1">+'YK_BS &amp; CF'!K39</f>
        <v>0</v>
      </c>
    </row>
    <row r="174" spans="2:12" ht="15" hidden="1" customHeight="1" outlineLevel="1" x14ac:dyDescent="0.35">
      <c r="B174" s="194" t="s">
        <v>133</v>
      </c>
      <c r="C174" s="195" t="s">
        <v>23</v>
      </c>
      <c r="D174" s="196">
        <v>-26747889</v>
      </c>
      <c r="E174" s="196">
        <v>-1682848</v>
      </c>
      <c r="F174" s="196">
        <v>-68600</v>
      </c>
      <c r="G174" s="217">
        <f ca="1">-'YK_BS &amp; CF'!G40</f>
        <v>-136500</v>
      </c>
      <c r="H174" s="216">
        <f ca="1">-'YK_BS &amp; CF'!H40</f>
        <v>-400898.30045108439</v>
      </c>
      <c r="I174" s="216">
        <f ca="1">-'YK_BS &amp; CF'!I40</f>
        <v>-674064.60044070962</v>
      </c>
      <c r="J174" s="216">
        <f ca="1">-'YK_BS &amp; CF'!J40</f>
        <v>-1036334.3612971789</v>
      </c>
      <c r="K174" s="216">
        <f ca="1">-'YK_BS &amp; CF'!K40</f>
        <v>-716269.22781102743</v>
      </c>
    </row>
    <row r="175" spans="2:12" ht="15" hidden="1" customHeight="1" outlineLevel="1" x14ac:dyDescent="0.35">
      <c r="B175" s="15" t="s">
        <v>134</v>
      </c>
      <c r="C175" s="16" t="s">
        <v>23</v>
      </c>
      <c r="D175" s="17">
        <v>-5380</v>
      </c>
      <c r="E175" s="17">
        <v>-9223</v>
      </c>
      <c r="F175" s="17">
        <v>-8183</v>
      </c>
      <c r="G175" s="135">
        <f ca="1">'YK_BS &amp; CF'!G57</f>
        <v>-28390.074357273446</v>
      </c>
      <c r="H175" s="135">
        <f ca="1">'YK_BS &amp; CF'!H57</f>
        <v>-29248.980503422787</v>
      </c>
      <c r="I175" s="135">
        <f ca="1">'YK_BS &amp; CF'!I57</f>
        <v>-30945.498438833787</v>
      </c>
      <c r="J175" s="135">
        <f ca="1">'YK_BS &amp; CF'!J57</f>
        <v>-33143.96185102492</v>
      </c>
      <c r="K175" s="135">
        <f ca="1">'YK_BS &amp; CF'!K57</f>
        <v>-35939.265636202581</v>
      </c>
    </row>
    <row r="176" spans="2:12" ht="15" hidden="1" customHeight="1" outlineLevel="1" x14ac:dyDescent="0.35">
      <c r="B176" s="19" t="s">
        <v>135</v>
      </c>
      <c r="C176" s="20" t="s">
        <v>23</v>
      </c>
      <c r="D176" s="21">
        <f>SUM(D169:D175)</f>
        <v>299825</v>
      </c>
      <c r="E176" s="21">
        <f>SUM(E169:E175)</f>
        <v>-249831</v>
      </c>
      <c r="F176" s="21">
        <f>SUM(F169:F175)+7005</f>
        <v>60734</v>
      </c>
      <c r="G176" s="21">
        <f t="shared" ref="G176:K176" ca="1" si="56">SUM(G169:G175)+7005</f>
        <v>2669681.4156427267</v>
      </c>
      <c r="H176" s="21">
        <f t="shared" ca="1" si="56"/>
        <v>-423142.28095450718</v>
      </c>
      <c r="I176" s="21">
        <f t="shared" ca="1" si="56"/>
        <v>-698005.09887954337</v>
      </c>
      <c r="J176" s="21">
        <f t="shared" ca="1" si="56"/>
        <v>-1062473.3231482038</v>
      </c>
      <c r="K176" s="21">
        <f t="shared" ca="1" si="56"/>
        <v>-745203.49344722996</v>
      </c>
    </row>
    <row r="177" spans="2:11" ht="15" hidden="1" customHeight="1" outlineLevel="1" x14ac:dyDescent="0.35">
      <c r="B177" s="15"/>
      <c r="C177" s="16"/>
      <c r="D177" s="17"/>
      <c r="E177" s="17"/>
      <c r="F177" s="17"/>
    </row>
    <row r="178" spans="2:11" s="28" customFormat="1" ht="15" hidden="1" customHeight="1" outlineLevel="1" x14ac:dyDescent="0.35">
      <c r="B178" s="13" t="s">
        <v>136</v>
      </c>
      <c r="C178" s="14" t="s">
        <v>23</v>
      </c>
      <c r="D178" s="95">
        <f>+D156+D166+D176</f>
        <v>267521</v>
      </c>
      <c r="E178" s="95">
        <f>+E156+E166+E176</f>
        <v>-92888</v>
      </c>
      <c r="F178" s="95">
        <f>+F156+F166+F176</f>
        <v>-54947</v>
      </c>
      <c r="G178" s="95">
        <f t="shared" ref="G178:K178" ca="1" si="57">+G156+G166+G176</f>
        <v>2888214.2731010267</v>
      </c>
      <c r="H178" s="95">
        <f t="shared" ca="1" si="57"/>
        <v>-21816.27839567198</v>
      </c>
      <c r="I178" s="95">
        <f t="shared" ca="1" si="57"/>
        <v>161209.52993397904</v>
      </c>
      <c r="J178" s="95">
        <f t="shared" ca="1" si="57"/>
        <v>175912.76053435588</v>
      </c>
      <c r="K178" s="95">
        <f t="shared" ca="1" si="57"/>
        <v>1045125.7732942319</v>
      </c>
    </row>
    <row r="179" spans="2:11" ht="15" hidden="1" customHeight="1" outlineLevel="1" x14ac:dyDescent="0.35">
      <c r="B179" s="15"/>
      <c r="C179" s="16"/>
      <c r="D179" s="17"/>
      <c r="E179" s="17"/>
      <c r="F179" s="17"/>
    </row>
    <row r="180" spans="2:11" ht="15" hidden="1" customHeight="1" outlineLevel="1" x14ac:dyDescent="0.35">
      <c r="B180" s="15" t="s">
        <v>18</v>
      </c>
      <c r="C180" s="16" t="s">
        <v>23</v>
      </c>
      <c r="D180" s="17">
        <v>-2950</v>
      </c>
      <c r="E180" s="17">
        <v>2163</v>
      </c>
      <c r="F180" s="17">
        <v>936</v>
      </c>
      <c r="G180" s="193">
        <f>AVERAGE(D180:F180)</f>
        <v>49.666666666666664</v>
      </c>
      <c r="H180" s="193">
        <f>+G180</f>
        <v>49.666666666666664</v>
      </c>
      <c r="I180" s="193">
        <f t="shared" ref="I180:K180" si="58">+H180</f>
        <v>49.666666666666664</v>
      </c>
      <c r="J180" s="193">
        <f t="shared" si="58"/>
        <v>49.666666666666664</v>
      </c>
      <c r="K180" s="193">
        <f t="shared" si="58"/>
        <v>49.666666666666664</v>
      </c>
    </row>
    <row r="181" spans="2:11" ht="15" hidden="1" customHeight="1" outlineLevel="1" x14ac:dyDescent="0.35">
      <c r="B181" s="15" t="s">
        <v>16</v>
      </c>
      <c r="C181" s="16" t="s">
        <v>23</v>
      </c>
      <c r="D181" s="17">
        <v>256372</v>
      </c>
      <c r="E181" s="17">
        <v>480521</v>
      </c>
      <c r="F181" s="17">
        <v>479839</v>
      </c>
      <c r="G181" s="129">
        <f>+F182</f>
        <v>425828</v>
      </c>
      <c r="H181" s="129">
        <f t="shared" ref="H181:K181" ca="1" si="59">+G182</f>
        <v>3314091.9397676932</v>
      </c>
      <c r="I181" s="129">
        <f t="shared" ca="1" si="59"/>
        <v>3292325.3280386878</v>
      </c>
      <c r="J181" s="129">
        <f t="shared" ca="1" si="59"/>
        <v>3453584.5246393336</v>
      </c>
      <c r="K181" s="129">
        <f t="shared" ca="1" si="59"/>
        <v>3629546.951840356</v>
      </c>
    </row>
    <row r="182" spans="2:11" s="109" customFormat="1" ht="15" hidden="1" customHeight="1" outlineLevel="1" x14ac:dyDescent="0.35">
      <c r="B182" s="109" t="s">
        <v>17</v>
      </c>
      <c r="C182" s="108" t="s">
        <v>23</v>
      </c>
      <c r="D182" s="95">
        <f>+D178+D180+D181</f>
        <v>520943</v>
      </c>
      <c r="E182" s="95">
        <f t="shared" ref="E182:K182" si="60">+E178+E180+E181</f>
        <v>389796</v>
      </c>
      <c r="F182" s="95">
        <f t="shared" si="60"/>
        <v>425828</v>
      </c>
      <c r="G182" s="95">
        <f t="shared" ca="1" si="60"/>
        <v>3314091.9397676932</v>
      </c>
      <c r="H182" s="95">
        <f t="shared" ca="1" si="60"/>
        <v>3292325.3280386878</v>
      </c>
      <c r="I182" s="95">
        <f t="shared" ca="1" si="60"/>
        <v>3453584.5246393336</v>
      </c>
      <c r="J182" s="95">
        <f t="shared" ca="1" si="60"/>
        <v>3629546.951840356</v>
      </c>
      <c r="K182" s="95">
        <f t="shared" ca="1" si="60"/>
        <v>4674722.3918012548</v>
      </c>
    </row>
    <row r="183" spans="2:11" hidden="1" outlineLevel="1" x14ac:dyDescent="0.35"/>
    <row r="184" spans="2:11" collapsed="1" x14ac:dyDescent="0.35"/>
    <row r="185" spans="2:11" x14ac:dyDescent="0.35">
      <c r="F185" s="46"/>
    </row>
  </sheetData>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B6EF5-8149-4964-ACA5-B7909677C318}">
  <sheetPr>
    <tabColor theme="0" tint="-0.499984740745262"/>
  </sheetPr>
  <dimension ref="B1:AA61"/>
  <sheetViews>
    <sheetView showGridLines="0" zoomScale="70" zoomScaleNormal="70" workbookViewId="0">
      <pane xSplit="3" ySplit="3" topLeftCell="D4" activePane="bottomRight" state="frozen"/>
      <selection pane="topRight" activeCell="D1" sqref="D1"/>
      <selection pane="bottomLeft" activeCell="A6" sqref="A6"/>
      <selection pane="bottomRight" activeCell="D4" sqref="D4"/>
    </sheetView>
  </sheetViews>
  <sheetFormatPr defaultColWidth="9.08984375" defaultRowHeight="10" outlineLevelCol="1" x14ac:dyDescent="0.2"/>
  <cols>
    <col min="1" max="1" width="9.08984375" style="51"/>
    <col min="2" max="2" width="22.81640625" style="537" customWidth="1"/>
    <col min="3" max="3" width="9.08984375" style="538"/>
    <col min="4" max="12" width="9.08984375" style="51"/>
    <col min="13" max="13" width="10.81640625" style="51" bestFit="1" customWidth="1"/>
    <col min="14" max="15" width="9.08984375" style="51"/>
    <col min="16" max="19" width="9.08984375" style="51" outlineLevel="1"/>
    <col min="20" max="16384" width="9.08984375" style="51"/>
  </cols>
  <sheetData>
    <row r="1" spans="2:25" ht="15" customHeight="1" x14ac:dyDescent="0.2"/>
    <row r="2" spans="2:25" ht="15" customHeight="1" x14ac:dyDescent="0.25">
      <c r="Q2" s="634" t="s">
        <v>166</v>
      </c>
      <c r="R2" s="634"/>
    </row>
    <row r="3" spans="2:25" ht="15" customHeight="1" x14ac:dyDescent="0.25">
      <c r="B3" s="539"/>
      <c r="C3" s="540"/>
      <c r="D3" s="541">
        <v>2008</v>
      </c>
      <c r="E3" s="541">
        <f>+D3+1</f>
        <v>2009</v>
      </c>
      <c r="F3" s="541">
        <f t="shared" ref="F3:O3" si="0">+E3+1</f>
        <v>2010</v>
      </c>
      <c r="G3" s="541">
        <f t="shared" si="0"/>
        <v>2011</v>
      </c>
      <c r="H3" s="541">
        <f t="shared" si="0"/>
        <v>2012</v>
      </c>
      <c r="I3" s="541">
        <f t="shared" si="0"/>
        <v>2013</v>
      </c>
      <c r="J3" s="541">
        <f t="shared" si="0"/>
        <v>2014</v>
      </c>
      <c r="K3" s="541">
        <f t="shared" si="0"/>
        <v>2015</v>
      </c>
      <c r="L3" s="541">
        <f t="shared" si="0"/>
        <v>2016</v>
      </c>
      <c r="M3" s="541">
        <f t="shared" si="0"/>
        <v>2017</v>
      </c>
      <c r="N3" s="541">
        <f t="shared" si="0"/>
        <v>2018</v>
      </c>
      <c r="O3" s="541">
        <f t="shared" si="0"/>
        <v>2019</v>
      </c>
      <c r="Q3" s="541" t="s">
        <v>167</v>
      </c>
      <c r="R3" s="541" t="s">
        <v>168</v>
      </c>
      <c r="T3" s="541">
        <v>2020</v>
      </c>
      <c r="U3" s="541">
        <f>+T3+1</f>
        <v>2021</v>
      </c>
      <c r="V3" s="541">
        <f t="shared" ref="V3:Y3" si="1">+U3+1</f>
        <v>2022</v>
      </c>
      <c r="W3" s="541">
        <f t="shared" si="1"/>
        <v>2023</v>
      </c>
      <c r="X3" s="541">
        <f t="shared" si="1"/>
        <v>2024</v>
      </c>
      <c r="Y3" s="541">
        <f t="shared" si="1"/>
        <v>2025</v>
      </c>
    </row>
    <row r="4" spans="2:25" ht="15" customHeight="1" x14ac:dyDescent="0.2">
      <c r="B4" s="537" t="s">
        <v>169</v>
      </c>
      <c r="C4" s="538" t="s">
        <v>170</v>
      </c>
      <c r="D4" s="542"/>
      <c r="E4" s="542"/>
      <c r="F4" s="543">
        <v>1337.7049999999999</v>
      </c>
      <c r="G4" s="543">
        <v>1344.13</v>
      </c>
      <c r="H4" s="543">
        <v>1350.6949999999999</v>
      </c>
      <c r="I4" s="543">
        <v>1357.38</v>
      </c>
      <c r="J4" s="543">
        <v>1364.27</v>
      </c>
      <c r="K4" s="543">
        <v>1371.22</v>
      </c>
      <c r="L4" s="543">
        <v>1378.665</v>
      </c>
      <c r="M4" s="543">
        <v>1386.395</v>
      </c>
      <c r="N4" s="543">
        <v>1392.73</v>
      </c>
      <c r="O4" s="543">
        <v>1397.7149999999999</v>
      </c>
    </row>
    <row r="5" spans="2:25" ht="15" customHeight="1" x14ac:dyDescent="0.2">
      <c r="G5" s="544">
        <f>+G4/F4-1</f>
        <v>4.8030021566789483E-3</v>
      </c>
      <c r="H5" s="544">
        <f t="shared" ref="H5:O5" si="2">+H4/G4-1</f>
        <v>4.884200188969734E-3</v>
      </c>
      <c r="I5" s="544">
        <f t="shared" si="2"/>
        <v>4.9493038768930742E-3</v>
      </c>
      <c r="J5" s="544">
        <f t="shared" si="2"/>
        <v>5.0759551488896992E-3</v>
      </c>
      <c r="K5" s="544">
        <f t="shared" si="2"/>
        <v>5.0942995154918957E-3</v>
      </c>
      <c r="L5" s="544">
        <f t="shared" si="2"/>
        <v>5.4294715654672476E-3</v>
      </c>
      <c r="M5" s="544">
        <f t="shared" si="2"/>
        <v>5.6068733158527451E-3</v>
      </c>
      <c r="N5" s="544">
        <f t="shared" si="2"/>
        <v>4.5694048233007045E-3</v>
      </c>
      <c r="O5" s="544">
        <f t="shared" si="2"/>
        <v>3.5793010849194395E-3</v>
      </c>
    </row>
    <row r="6" spans="2:25" ht="15" customHeight="1" x14ac:dyDescent="0.2">
      <c r="B6" s="537" t="s">
        <v>171</v>
      </c>
      <c r="C6" s="538" t="s">
        <v>170</v>
      </c>
      <c r="D6" s="542">
        <v>298</v>
      </c>
      <c r="E6" s="543">
        <v>384</v>
      </c>
      <c r="F6" s="543">
        <v>457.3</v>
      </c>
      <c r="G6" s="543">
        <v>513.1</v>
      </c>
      <c r="H6" s="543">
        <v>564</v>
      </c>
      <c r="I6" s="543">
        <v>617.58000000000004</v>
      </c>
      <c r="J6" s="543">
        <v>648.75</v>
      </c>
      <c r="K6" s="543">
        <v>688.26</v>
      </c>
      <c r="L6" s="543">
        <v>731.25</v>
      </c>
      <c r="M6" s="543">
        <v>771.98</v>
      </c>
      <c r="N6" s="543">
        <v>828.51</v>
      </c>
      <c r="O6" s="543">
        <v>854.49</v>
      </c>
    </row>
    <row r="7" spans="2:25" ht="15" customHeight="1" x14ac:dyDescent="0.2">
      <c r="B7" s="537" t="s">
        <v>172</v>
      </c>
      <c r="C7" s="538" t="s">
        <v>147</v>
      </c>
      <c r="E7" s="545"/>
      <c r="F7" s="545">
        <v>35.1</v>
      </c>
      <c r="G7" s="545">
        <v>37.799999999999997</v>
      </c>
      <c r="H7" s="545">
        <v>42.9</v>
      </c>
      <c r="I7" s="545">
        <v>48.9</v>
      </c>
      <c r="J7" s="545">
        <v>55.7</v>
      </c>
      <c r="K7" s="545">
        <v>60</v>
      </c>
      <c r="L7" s="545">
        <v>63.8</v>
      </c>
      <c r="M7" s="545">
        <v>69.099999999999994</v>
      </c>
      <c r="N7" s="545">
        <v>73.599999999999994</v>
      </c>
      <c r="O7" s="545">
        <v>74.8</v>
      </c>
    </row>
    <row r="8" spans="2:25" ht="15" customHeight="1" x14ac:dyDescent="0.2"/>
    <row r="9" spans="2:25" ht="15" customHeight="1" x14ac:dyDescent="0.2">
      <c r="B9" s="537" t="s">
        <v>173</v>
      </c>
      <c r="C9" s="538" t="s">
        <v>147</v>
      </c>
      <c r="D9" s="545">
        <v>17.600000000000001</v>
      </c>
      <c r="E9" s="545">
        <v>24.5</v>
      </c>
      <c r="F9" s="546">
        <v>30</v>
      </c>
      <c r="G9" s="545">
        <v>32.5</v>
      </c>
      <c r="H9" s="545">
        <v>39.1</v>
      </c>
      <c r="I9" s="545">
        <v>42.1</v>
      </c>
      <c r="J9" s="545">
        <v>46.9</v>
      </c>
      <c r="K9" s="545">
        <v>60.5</v>
      </c>
      <c r="L9" s="545">
        <v>64.900000000000006</v>
      </c>
      <c r="M9" s="545">
        <v>68.8</v>
      </c>
      <c r="N9" s="545">
        <v>72.5</v>
      </c>
      <c r="O9" s="545">
        <v>85</v>
      </c>
    </row>
    <row r="10" spans="2:25" ht="15" customHeight="1" x14ac:dyDescent="0.2">
      <c r="D10" s="545"/>
      <c r="E10" s="545"/>
      <c r="F10" s="546"/>
      <c r="G10" s="545"/>
      <c r="H10" s="545"/>
      <c r="I10" s="545"/>
      <c r="J10" s="545"/>
      <c r="K10" s="545"/>
      <c r="L10" s="545"/>
      <c r="M10" s="545"/>
      <c r="N10" s="545"/>
      <c r="O10" s="545"/>
    </row>
    <row r="11" spans="2:25" ht="15" customHeight="1" x14ac:dyDescent="0.2">
      <c r="B11" s="547" t="s">
        <v>174</v>
      </c>
      <c r="C11" s="548" t="s">
        <v>170</v>
      </c>
      <c r="D11" s="545"/>
      <c r="E11" s="543">
        <v>94.06</v>
      </c>
      <c r="F11" s="549">
        <v>137.19</v>
      </c>
      <c r="G11" s="543">
        <v>166.76</v>
      </c>
      <c r="H11" s="543">
        <v>220.65</v>
      </c>
      <c r="I11" s="543">
        <v>260.2</v>
      </c>
      <c r="J11" s="543">
        <v>304.31</v>
      </c>
      <c r="K11" s="543">
        <v>416.18</v>
      </c>
      <c r="L11" s="543">
        <v>474.5</v>
      </c>
      <c r="M11" s="543">
        <v>531.1</v>
      </c>
      <c r="N11" s="543">
        <v>600.4</v>
      </c>
      <c r="O11" s="543">
        <v>633.04999999999995</v>
      </c>
    </row>
    <row r="12" spans="2:25" ht="15" customHeight="1" x14ac:dyDescent="0.2">
      <c r="B12" s="547" t="s">
        <v>175</v>
      </c>
      <c r="C12" s="548" t="s">
        <v>147</v>
      </c>
      <c r="F12" s="550">
        <f>+F11/F4</f>
        <v>0.10255624371591644</v>
      </c>
      <c r="G12" s="550">
        <f t="shared" ref="G12:O12" si="3">+G11/G4</f>
        <v>0.12406538058074738</v>
      </c>
      <c r="H12" s="550">
        <f t="shared" si="3"/>
        <v>0.16336034411913869</v>
      </c>
      <c r="I12" s="550">
        <f t="shared" si="3"/>
        <v>0.1916928199914541</v>
      </c>
      <c r="J12" s="550">
        <f t="shared" si="3"/>
        <v>0.2230570195049367</v>
      </c>
      <c r="K12" s="550">
        <f t="shared" si="3"/>
        <v>0.30351074225871849</v>
      </c>
      <c r="L12" s="550">
        <f t="shared" si="3"/>
        <v>0.34417353019043784</v>
      </c>
      <c r="M12" s="550">
        <f t="shared" si="3"/>
        <v>0.38307985819337204</v>
      </c>
      <c r="N12" s="550">
        <f t="shared" si="3"/>
        <v>0.43109576156182461</v>
      </c>
      <c r="O12" s="550">
        <f t="shared" si="3"/>
        <v>0.45291779797741311</v>
      </c>
    </row>
    <row r="13" spans="2:25" ht="15" customHeight="1" x14ac:dyDescent="0.2">
      <c r="B13" s="547"/>
      <c r="C13" s="548"/>
      <c r="F13" s="550"/>
      <c r="G13" s="550"/>
      <c r="H13" s="550"/>
      <c r="I13" s="551"/>
      <c r="J13" s="551"/>
      <c r="K13" s="551"/>
      <c r="L13" s="551"/>
      <c r="M13" s="551"/>
      <c r="N13" s="551"/>
      <c r="O13" s="551"/>
    </row>
    <row r="14" spans="2:25" ht="15" customHeight="1" x14ac:dyDescent="0.2">
      <c r="B14" s="547" t="s">
        <v>176</v>
      </c>
      <c r="C14" s="548" t="s">
        <v>170</v>
      </c>
      <c r="F14" s="550"/>
      <c r="G14" s="550"/>
      <c r="H14" s="550"/>
      <c r="I14" s="552">
        <v>125.48</v>
      </c>
      <c r="J14" s="552">
        <v>217.39</v>
      </c>
      <c r="K14" s="552">
        <v>357.71</v>
      </c>
      <c r="L14" s="552">
        <v>469.2</v>
      </c>
      <c r="M14" s="552">
        <v>527.03</v>
      </c>
      <c r="N14" s="552">
        <v>583.39</v>
      </c>
      <c r="O14" s="552">
        <v>765.08</v>
      </c>
    </row>
    <row r="15" spans="2:25" ht="15" customHeight="1" x14ac:dyDescent="0.2">
      <c r="B15" s="547" t="s">
        <v>175</v>
      </c>
      <c r="C15" s="548" t="s">
        <v>147</v>
      </c>
      <c r="F15" s="553"/>
      <c r="I15" s="554">
        <f>+I14/I4</f>
        <v>9.2442794206486018E-2</v>
      </c>
      <c r="J15" s="554">
        <f t="shared" ref="J15:O15" si="4">+J14/J4</f>
        <v>0.15934529088816729</v>
      </c>
      <c r="K15" s="554">
        <f t="shared" si="4"/>
        <v>0.26086988229459895</v>
      </c>
      <c r="L15" s="554">
        <f t="shared" si="4"/>
        <v>0.34032923153920641</v>
      </c>
      <c r="M15" s="554">
        <f t="shared" si="4"/>
        <v>0.38014418690200119</v>
      </c>
      <c r="N15" s="554">
        <f t="shared" si="4"/>
        <v>0.41888233900325261</v>
      </c>
      <c r="O15" s="554">
        <f t="shared" si="4"/>
        <v>0.54737911519873517</v>
      </c>
    </row>
    <row r="16" spans="2:25" ht="15" customHeight="1" x14ac:dyDescent="0.2">
      <c r="B16" s="555"/>
      <c r="C16" s="556"/>
      <c r="D16" s="553"/>
      <c r="F16" s="553"/>
    </row>
    <row r="17" spans="2:27" x14ac:dyDescent="0.2">
      <c r="B17" s="555" t="s">
        <v>177</v>
      </c>
      <c r="C17" s="556" t="s">
        <v>178</v>
      </c>
      <c r="D17" s="553"/>
      <c r="F17" s="557"/>
      <c r="O17" s="545">
        <v>11.284000000000001</v>
      </c>
    </row>
    <row r="18" spans="2:27" x14ac:dyDescent="0.2">
      <c r="B18" s="555"/>
      <c r="C18" s="556"/>
      <c r="D18" s="553"/>
      <c r="F18" s="553"/>
      <c r="O18" s="51">
        <f>+O20/6</f>
        <v>629.91499999999996</v>
      </c>
    </row>
    <row r="19" spans="2:27" ht="10.5" x14ac:dyDescent="0.25">
      <c r="B19" s="558" t="s">
        <v>179</v>
      </c>
      <c r="C19" s="559"/>
      <c r="D19" s="560"/>
      <c r="E19" s="561"/>
      <c r="F19" s="560"/>
      <c r="G19" s="561"/>
      <c r="H19" s="561"/>
      <c r="I19" s="561"/>
      <c r="J19" s="561"/>
      <c r="K19" s="561"/>
      <c r="L19" s="561"/>
      <c r="M19" s="561"/>
      <c r="N19" s="561"/>
      <c r="O19" s="561"/>
    </row>
    <row r="20" spans="2:27" x14ac:dyDescent="0.2">
      <c r="B20" s="555" t="s">
        <v>180</v>
      </c>
      <c r="C20" s="556" t="s">
        <v>181</v>
      </c>
      <c r="D20" s="553"/>
      <c r="F20" s="553"/>
      <c r="H20" s="543">
        <v>1286.32</v>
      </c>
      <c r="I20" s="543">
        <v>1607.56</v>
      </c>
      <c r="J20" s="543">
        <v>1817.38</v>
      </c>
      <c r="K20" s="543">
        <v>3448.85</v>
      </c>
      <c r="L20" s="543">
        <v>3687.24</v>
      </c>
      <c r="M20" s="543">
        <v>3759.94</v>
      </c>
      <c r="N20" s="543">
        <v>3768.67</v>
      </c>
      <c r="O20" s="543">
        <v>3779.49</v>
      </c>
      <c r="Q20" s="554">
        <f>_xlfn.RRI($O$3-$I$3,I20,N20)</f>
        <v>0.15257754228346498</v>
      </c>
      <c r="R20" s="554">
        <f>_xlfn.RRI($O$3-$K$3,K20,N20)</f>
        <v>2.2417916020849971E-2</v>
      </c>
      <c r="T20" s="542">
        <f>+O20*(1+T28)</f>
        <v>3790.8284699999995</v>
      </c>
      <c r="U20" s="542">
        <f>+T20*(1+U28)</f>
        <v>3802.2009554099991</v>
      </c>
      <c r="V20" s="542">
        <f t="shared" ref="V20:Y21" si="5">+U20*(1+V28)</f>
        <v>3813.6075582762287</v>
      </c>
      <c r="W20" s="542">
        <f t="shared" si="5"/>
        <v>3825.048380951057</v>
      </c>
      <c r="X20" s="542">
        <f t="shared" si="5"/>
        <v>3836.5235260939098</v>
      </c>
      <c r="Y20" s="542">
        <f t="shared" si="5"/>
        <v>3848.0330966721913</v>
      </c>
    </row>
    <row r="21" spans="2:27" x14ac:dyDescent="0.2">
      <c r="B21" s="555" t="s">
        <v>182</v>
      </c>
      <c r="C21" s="556" t="s">
        <v>178</v>
      </c>
      <c r="D21" s="553"/>
      <c r="F21" s="553"/>
      <c r="H21" s="543">
        <v>41.140999999999998</v>
      </c>
      <c r="I21" s="543">
        <v>50.158000000000001</v>
      </c>
      <c r="J21" s="543">
        <v>62.75</v>
      </c>
      <c r="K21" s="543">
        <v>94.322000000000003</v>
      </c>
      <c r="L21" s="543">
        <v>125.111</v>
      </c>
      <c r="M21" s="543">
        <v>160.87799999999999</v>
      </c>
      <c r="N21" s="543">
        <v>220.3</v>
      </c>
      <c r="O21" s="543">
        <v>331</v>
      </c>
      <c r="Q21" s="554">
        <f>_xlfn.RRI($O$3-$I$3,I21,N21)</f>
        <v>0.2797124084405147</v>
      </c>
      <c r="R21" s="554">
        <f>_xlfn.RRI($O$3-$K$3,K21,N21)</f>
        <v>0.23623311837183292</v>
      </c>
      <c r="T21" s="542">
        <f>+O21*(1+T29)</f>
        <v>410.44</v>
      </c>
      <c r="U21" s="542">
        <f>+T21*(1+U29)</f>
        <v>508.94560000000001</v>
      </c>
      <c r="V21" s="542">
        <f t="shared" si="5"/>
        <v>631.09254399999998</v>
      </c>
      <c r="W21" s="542">
        <f t="shared" si="5"/>
        <v>782.55475455999999</v>
      </c>
      <c r="X21" s="542">
        <f t="shared" si="5"/>
        <v>970.36789565439994</v>
      </c>
      <c r="Y21" s="542">
        <f t="shared" si="5"/>
        <v>1203.2561906114558</v>
      </c>
    </row>
    <row r="22" spans="2:27" x14ac:dyDescent="0.2">
      <c r="B22" s="555"/>
      <c r="C22" s="556"/>
      <c r="D22" s="553"/>
      <c r="F22" s="553"/>
      <c r="H22" s="543"/>
      <c r="I22" s="543"/>
      <c r="J22" s="543"/>
      <c r="K22" s="543"/>
      <c r="L22" s="543"/>
      <c r="M22" s="543"/>
      <c r="N22" s="543"/>
      <c r="O22" s="543"/>
      <c r="T22" s="543"/>
      <c r="U22" s="543"/>
      <c r="V22" s="543"/>
      <c r="W22" s="543"/>
      <c r="X22" s="543"/>
      <c r="Y22" s="543"/>
    </row>
    <row r="23" spans="2:27" x14ac:dyDescent="0.2">
      <c r="B23" s="555" t="s">
        <v>183</v>
      </c>
      <c r="C23" s="556" t="s">
        <v>178</v>
      </c>
      <c r="D23" s="553"/>
      <c r="F23" s="553"/>
      <c r="H23" s="562">
        <v>3.2029999999999998</v>
      </c>
      <c r="I23" s="562">
        <v>3.823</v>
      </c>
      <c r="J23" s="562">
        <v>4.4809999999999999</v>
      </c>
      <c r="K23" s="562">
        <v>5.01</v>
      </c>
      <c r="L23" s="562">
        <v>5.66</v>
      </c>
      <c r="M23" s="562">
        <v>6.1050000000000004</v>
      </c>
      <c r="N23" s="562">
        <v>6.9109999999999996</v>
      </c>
      <c r="O23" s="562">
        <v>7.673</v>
      </c>
      <c r="Q23" s="554">
        <f>_xlfn.RRI($O$3-$I$3,I23,N23)</f>
        <v>0.10371285075094994</v>
      </c>
      <c r="R23" s="554">
        <f>_xlfn.RRI($O$3-$K$3,K23,N23)</f>
        <v>8.3741718437353674E-2</v>
      </c>
      <c r="T23" s="563">
        <f>+O23*(1+T30)</f>
        <v>8.3252050000000004</v>
      </c>
      <c r="U23" s="563">
        <f>+T23*(1+U30)</f>
        <v>9.0328474249999999</v>
      </c>
      <c r="V23" s="563">
        <f t="shared" ref="V23:Y24" si="6">+U23*(1+V30)</f>
        <v>9.8006394561249994</v>
      </c>
      <c r="W23" s="563">
        <f t="shared" si="6"/>
        <v>10.633693809895624</v>
      </c>
      <c r="X23" s="563">
        <f t="shared" si="6"/>
        <v>11.537557783736752</v>
      </c>
      <c r="Y23" s="563">
        <f t="shared" si="6"/>
        <v>12.518250195354375</v>
      </c>
    </row>
    <row r="24" spans="2:27" x14ac:dyDescent="0.2">
      <c r="B24" s="555" t="s">
        <v>184</v>
      </c>
      <c r="C24" s="556" t="s">
        <v>178</v>
      </c>
      <c r="D24" s="553"/>
      <c r="F24" s="553"/>
      <c r="H24" s="562">
        <f>3.534-H23</f>
        <v>0.33099999999999996</v>
      </c>
      <c r="I24" s="562">
        <f>4.214-I23</f>
        <v>0.39100000000000046</v>
      </c>
      <c r="J24" s="562">
        <f>4.936-J23</f>
        <v>0.45500000000000007</v>
      </c>
      <c r="K24" s="562">
        <f>5.442-K23</f>
        <v>0.43200000000000038</v>
      </c>
      <c r="L24" s="562">
        <f>6.125-L23</f>
        <v>0.46499999999999986</v>
      </c>
      <c r="M24" s="562">
        <f>6.693-M23</f>
        <v>0.58799999999999919</v>
      </c>
      <c r="N24" s="562">
        <f>7.597-N23</f>
        <v>0.68600000000000083</v>
      </c>
      <c r="O24" s="562">
        <v>0.746</v>
      </c>
      <c r="Q24" s="554">
        <f>_xlfn.RRI($O$3-$I$3,I24,N24)</f>
        <v>9.8224748685287189E-2</v>
      </c>
      <c r="R24" s="554">
        <f>_xlfn.RRI($O$3-$K$3,K24,N24)</f>
        <v>0.12256136789505523</v>
      </c>
      <c r="T24" s="563">
        <f>+O24*(1+T31)</f>
        <v>0.83925000000000005</v>
      </c>
      <c r="U24" s="563">
        <f>+T24*(1+U31)</f>
        <v>0.94415625000000003</v>
      </c>
      <c r="V24" s="563">
        <f t="shared" si="6"/>
        <v>1.0621757812500001</v>
      </c>
      <c r="W24" s="563">
        <f t="shared" si="6"/>
        <v>1.1949477539062501</v>
      </c>
      <c r="X24" s="563">
        <f t="shared" si="6"/>
        <v>1.3443162231445314</v>
      </c>
      <c r="Y24" s="563">
        <f t="shared" si="6"/>
        <v>1.5123557510375978</v>
      </c>
      <c r="AA24" s="51" t="s">
        <v>204</v>
      </c>
    </row>
    <row r="25" spans="2:27" x14ac:dyDescent="0.2">
      <c r="D25" s="553"/>
      <c r="F25" s="557"/>
      <c r="H25" s="545"/>
      <c r="I25" s="545"/>
      <c r="J25" s="545"/>
      <c r="K25" s="545"/>
      <c r="L25" s="545"/>
      <c r="M25" s="545"/>
      <c r="N25" s="545"/>
      <c r="O25" s="545"/>
    </row>
    <row r="26" spans="2:27" x14ac:dyDescent="0.2">
      <c r="B26" s="537" t="s">
        <v>185</v>
      </c>
      <c r="C26" s="538" t="s">
        <v>186</v>
      </c>
      <c r="D26" s="553"/>
      <c r="F26" s="553"/>
      <c r="H26" s="543">
        <v>7.2</v>
      </c>
      <c r="I26" s="543">
        <v>10.6</v>
      </c>
      <c r="J26" s="543">
        <v>15.9</v>
      </c>
      <c r="K26" s="543">
        <v>22.8</v>
      </c>
      <c r="L26" s="543">
        <v>24.5</v>
      </c>
      <c r="M26" s="543">
        <v>31.2</v>
      </c>
      <c r="N26" s="543">
        <v>34.15</v>
      </c>
      <c r="O26" s="543">
        <v>30.89</v>
      </c>
      <c r="Q26" s="554">
        <f>_xlfn.RRI($O$3-$I$3,I26,N26)</f>
        <v>0.2152924703346446</v>
      </c>
      <c r="R26" s="554">
        <f>_xlfn.RRI($O$3-$K$3,K26,N26)</f>
        <v>0.10627720874594737</v>
      </c>
      <c r="T26" s="564">
        <f>+O26*(1+T32)</f>
        <v>33.979000000000006</v>
      </c>
      <c r="U26" s="564">
        <f>+T26*(1+U32)</f>
        <v>37.376900000000013</v>
      </c>
      <c r="V26" s="564">
        <f t="shared" ref="V26:Y26" si="7">+U26*(1+V32)</f>
        <v>41.114590000000021</v>
      </c>
      <c r="W26" s="564">
        <f t="shared" si="7"/>
        <v>45.226049000000025</v>
      </c>
      <c r="X26" s="564">
        <f t="shared" si="7"/>
        <v>49.748653900000029</v>
      </c>
      <c r="Y26" s="564">
        <f t="shared" si="7"/>
        <v>54.723519290000034</v>
      </c>
    </row>
    <row r="27" spans="2:27" x14ac:dyDescent="0.2">
      <c r="D27" s="553"/>
      <c r="F27" s="553"/>
    </row>
    <row r="28" spans="2:27" x14ac:dyDescent="0.2">
      <c r="B28" s="22" t="s">
        <v>193</v>
      </c>
      <c r="C28" s="23" t="s">
        <v>5</v>
      </c>
      <c r="D28" s="24"/>
      <c r="E28" s="24"/>
      <c r="F28" s="24"/>
      <c r="G28" s="24"/>
      <c r="H28" s="24"/>
      <c r="I28" s="117">
        <f>+I20/H20-1</f>
        <v>0.24973568007960689</v>
      </c>
      <c r="J28" s="117">
        <f t="shared" ref="J28:O29" si="8">+J20/I20-1</f>
        <v>0.1305207892706961</v>
      </c>
      <c r="K28" s="117">
        <f t="shared" si="8"/>
        <v>0.89770438763494687</v>
      </c>
      <c r="L28" s="117">
        <f t="shared" si="8"/>
        <v>6.9121591255056014E-2</v>
      </c>
      <c r="M28" s="117">
        <f t="shared" si="8"/>
        <v>1.9716644427810515E-2</v>
      </c>
      <c r="N28" s="117">
        <f t="shared" si="8"/>
        <v>2.3218455613653877E-3</v>
      </c>
      <c r="O28" s="117">
        <f t="shared" si="8"/>
        <v>2.8710393852471316E-3</v>
      </c>
      <c r="T28" s="118">
        <v>3.0000000000000001E-3</v>
      </c>
      <c r="U28" s="118">
        <v>3.0000000000000001E-3</v>
      </c>
      <c r="V28" s="118">
        <v>3.0000000000000001E-3</v>
      </c>
      <c r="W28" s="118">
        <v>3.0000000000000001E-3</v>
      </c>
      <c r="X28" s="118">
        <v>3.0000000000000001E-3</v>
      </c>
      <c r="Y28" s="118">
        <v>3.0000000000000001E-3</v>
      </c>
    </row>
    <row r="29" spans="2:27" x14ac:dyDescent="0.2">
      <c r="B29" s="22" t="s">
        <v>194</v>
      </c>
      <c r="C29" s="23" t="s">
        <v>5</v>
      </c>
      <c r="D29" s="24"/>
      <c r="E29" s="24"/>
      <c r="F29" s="24"/>
      <c r="G29" s="24"/>
      <c r="H29" s="24"/>
      <c r="I29" s="117">
        <f>+I21/H21-1</f>
        <v>0.21917308767409649</v>
      </c>
      <c r="J29" s="117">
        <f t="shared" si="8"/>
        <v>0.25104669245185218</v>
      </c>
      <c r="K29" s="117">
        <f t="shared" si="8"/>
        <v>0.50313944223107576</v>
      </c>
      <c r="L29" s="117">
        <f t="shared" si="8"/>
        <v>0.32642437607345043</v>
      </c>
      <c r="M29" s="117">
        <f t="shared" si="8"/>
        <v>0.28588213666264339</v>
      </c>
      <c r="N29" s="117">
        <f t="shared" si="8"/>
        <v>0.36936063352353976</v>
      </c>
      <c r="O29" s="117">
        <f t="shared" si="8"/>
        <v>0.5024965955515206</v>
      </c>
      <c r="P29" s="554"/>
      <c r="T29" s="118">
        <v>0.24</v>
      </c>
      <c r="U29" s="118">
        <v>0.24</v>
      </c>
      <c r="V29" s="118">
        <v>0.24</v>
      </c>
      <c r="W29" s="118">
        <v>0.24</v>
      </c>
      <c r="X29" s="118">
        <v>0.24</v>
      </c>
      <c r="Y29" s="118">
        <v>0.24</v>
      </c>
    </row>
    <row r="30" spans="2:27" x14ac:dyDescent="0.2">
      <c r="B30" s="22" t="s">
        <v>201</v>
      </c>
      <c r="C30" s="23" t="s">
        <v>5</v>
      </c>
      <c r="D30" s="24"/>
      <c r="E30" s="24"/>
      <c r="F30" s="24"/>
      <c r="G30" s="24"/>
      <c r="H30" s="24"/>
      <c r="I30" s="117">
        <f>+I23/H23-1</f>
        <v>0.19356852950359049</v>
      </c>
      <c r="J30" s="117">
        <f t="shared" ref="J30:O31" si="9">+J23/I23-1</f>
        <v>0.1721161391577295</v>
      </c>
      <c r="K30" s="117">
        <f t="shared" si="9"/>
        <v>0.11805400580227632</v>
      </c>
      <c r="L30" s="117">
        <f t="shared" si="9"/>
        <v>0.12974051896207595</v>
      </c>
      <c r="M30" s="117">
        <f t="shared" si="9"/>
        <v>7.8621908127208595E-2</v>
      </c>
      <c r="N30" s="117">
        <f t="shared" si="9"/>
        <v>0.1320229320229318</v>
      </c>
      <c r="O30" s="117">
        <f t="shared" si="9"/>
        <v>0.11025900737953997</v>
      </c>
      <c r="T30" s="118">
        <v>8.5000000000000006E-2</v>
      </c>
      <c r="U30" s="118">
        <v>8.5000000000000006E-2</v>
      </c>
      <c r="V30" s="118">
        <v>8.5000000000000006E-2</v>
      </c>
      <c r="W30" s="118">
        <v>8.5000000000000006E-2</v>
      </c>
      <c r="X30" s="118">
        <v>8.5000000000000006E-2</v>
      </c>
      <c r="Y30" s="118">
        <v>8.5000000000000006E-2</v>
      </c>
    </row>
    <row r="31" spans="2:27" x14ac:dyDescent="0.2">
      <c r="B31" s="22" t="s">
        <v>202</v>
      </c>
      <c r="C31" s="23" t="s">
        <v>5</v>
      </c>
      <c r="D31" s="24"/>
      <c r="E31" s="24"/>
      <c r="F31" s="24"/>
      <c r="G31" s="24"/>
      <c r="H31" s="24"/>
      <c r="I31" s="117">
        <f>+I24/H24-1</f>
        <v>0.18126888217522819</v>
      </c>
      <c r="J31" s="117">
        <f t="shared" si="9"/>
        <v>0.1636828644501267</v>
      </c>
      <c r="K31" s="117">
        <f t="shared" si="9"/>
        <v>-5.0549450549449815E-2</v>
      </c>
      <c r="L31" s="117">
        <f t="shared" si="9"/>
        <v>7.6388888888887507E-2</v>
      </c>
      <c r="M31" s="117">
        <f t="shared" si="9"/>
        <v>0.26451612903225663</v>
      </c>
      <c r="N31" s="117">
        <f t="shared" si="9"/>
        <v>0.16666666666666963</v>
      </c>
      <c r="O31" s="117">
        <f t="shared" si="9"/>
        <v>8.7463556851310686E-2</v>
      </c>
      <c r="R31" s="554"/>
      <c r="T31" s="118">
        <v>0.125</v>
      </c>
      <c r="U31" s="118">
        <v>0.125</v>
      </c>
      <c r="V31" s="118">
        <v>0.125</v>
      </c>
      <c r="W31" s="118">
        <v>0.125</v>
      </c>
      <c r="X31" s="118">
        <v>0.125</v>
      </c>
      <c r="Y31" s="118">
        <v>0.125</v>
      </c>
    </row>
    <row r="32" spans="2:27" x14ac:dyDescent="0.2">
      <c r="B32" s="22" t="s">
        <v>203</v>
      </c>
      <c r="C32" s="23" t="s">
        <v>5</v>
      </c>
      <c r="D32" s="24"/>
      <c r="E32" s="24"/>
      <c r="F32" s="24"/>
      <c r="G32" s="24"/>
      <c r="H32" s="24"/>
      <c r="I32" s="117">
        <f>+I26/H26-1</f>
        <v>0.4722222222222221</v>
      </c>
      <c r="J32" s="117">
        <f t="shared" ref="J32:O32" si="10">+J26/I26-1</f>
        <v>0.5</v>
      </c>
      <c r="K32" s="117">
        <f t="shared" si="10"/>
        <v>0.4339622641509433</v>
      </c>
      <c r="L32" s="117">
        <f t="shared" si="10"/>
        <v>7.4561403508771829E-2</v>
      </c>
      <c r="M32" s="117">
        <f t="shared" si="10"/>
        <v>0.27346938775510199</v>
      </c>
      <c r="N32" s="117">
        <f t="shared" si="10"/>
        <v>9.4551282051281937E-2</v>
      </c>
      <c r="O32" s="117">
        <f t="shared" si="10"/>
        <v>-9.546120058565144E-2</v>
      </c>
      <c r="Q32" s="554"/>
      <c r="T32" s="118">
        <v>0.1</v>
      </c>
      <c r="U32" s="118">
        <v>0.1</v>
      </c>
      <c r="V32" s="118">
        <v>0.1</v>
      </c>
      <c r="W32" s="118">
        <v>0.1</v>
      </c>
      <c r="X32" s="118">
        <v>0.1</v>
      </c>
      <c r="Y32" s="118">
        <v>0.1</v>
      </c>
    </row>
    <row r="33" spans="2:18" x14ac:dyDescent="0.2">
      <c r="D33" s="553"/>
      <c r="F33" s="553"/>
    </row>
    <row r="34" spans="2:18" x14ac:dyDescent="0.2">
      <c r="D34" s="553"/>
      <c r="F34" s="553"/>
    </row>
    <row r="35" spans="2:18" ht="10.5" x14ac:dyDescent="0.25">
      <c r="B35" s="565" t="s">
        <v>187</v>
      </c>
      <c r="C35" s="566"/>
      <c r="D35" s="560"/>
      <c r="E35" s="561"/>
      <c r="F35" s="560"/>
      <c r="G35" s="561"/>
      <c r="H35" s="561"/>
      <c r="I35" s="561"/>
      <c r="J35" s="561"/>
      <c r="K35" s="561"/>
      <c r="L35" s="561"/>
      <c r="M35" s="561"/>
      <c r="N35" s="561"/>
      <c r="O35" s="561"/>
    </row>
    <row r="36" spans="2:18" ht="10.5" x14ac:dyDescent="0.25">
      <c r="B36" s="567" t="s">
        <v>188</v>
      </c>
    </row>
    <row r="37" spans="2:18" x14ac:dyDescent="0.2">
      <c r="B37" s="555" t="s">
        <v>180</v>
      </c>
      <c r="C37" s="556" t="s">
        <v>181</v>
      </c>
      <c r="I37" s="543">
        <v>423.36</v>
      </c>
      <c r="J37" s="543">
        <v>449.9</v>
      </c>
      <c r="K37" s="543">
        <v>669.82</v>
      </c>
      <c r="L37" s="543">
        <v>741.81</v>
      </c>
      <c r="M37" s="543">
        <v>761.65</v>
      </c>
      <c r="N37" s="543">
        <v>862.1</v>
      </c>
      <c r="O37" s="543">
        <v>886.39</v>
      </c>
      <c r="Q37" s="554">
        <f>_xlfn.RRI($O$3-$I$3,I37,N37)</f>
        <v>0.1258347179561925</v>
      </c>
      <c r="R37" s="554">
        <f>_xlfn.RRI($O$3-$K$3,K37,N37)</f>
        <v>6.5123296061795122E-2</v>
      </c>
    </row>
    <row r="38" spans="2:18" x14ac:dyDescent="0.2">
      <c r="B38" s="555" t="s">
        <v>182</v>
      </c>
      <c r="C38" s="556" t="s">
        <v>178</v>
      </c>
      <c r="I38" s="543">
        <v>47.595999999999997</v>
      </c>
      <c r="J38" s="543">
        <v>59.573</v>
      </c>
      <c r="K38" s="543">
        <v>85.228999999999999</v>
      </c>
      <c r="L38" s="543">
        <v>115.474</v>
      </c>
      <c r="M38" s="543">
        <v>149.43100000000001</v>
      </c>
      <c r="N38" s="543">
        <v>210.35900000000001</v>
      </c>
      <c r="O38" s="543">
        <v>321.98899999999998</v>
      </c>
      <c r="Q38" s="554">
        <f>_xlfn.RRI($O$3-$I$3,I38,N38)</f>
        <v>0.28104712744220284</v>
      </c>
      <c r="R38" s="554">
        <f>_xlfn.RRI($O$3-$K$3,K38,N38)</f>
        <v>0.25341078185995713</v>
      </c>
    </row>
    <row r="39" spans="2:18" x14ac:dyDescent="0.2">
      <c r="B39" s="555"/>
      <c r="C39" s="556"/>
      <c r="I39" s="543"/>
      <c r="J39" s="543"/>
      <c r="K39" s="543"/>
      <c r="L39" s="543"/>
      <c r="M39" s="543"/>
      <c r="N39" s="543"/>
      <c r="O39" s="543"/>
      <c r="Q39" s="554"/>
      <c r="R39" s="554"/>
    </row>
    <row r="40" spans="2:18" x14ac:dyDescent="0.2">
      <c r="B40" s="555"/>
      <c r="C40" s="556"/>
      <c r="I40" s="543"/>
      <c r="J40" s="543"/>
      <c r="K40" s="543"/>
      <c r="L40" s="543"/>
      <c r="M40" s="543"/>
      <c r="N40" s="543"/>
      <c r="O40" s="543"/>
      <c r="Q40" s="554"/>
      <c r="R40" s="554"/>
    </row>
    <row r="41" spans="2:18" x14ac:dyDescent="0.2">
      <c r="B41" s="555"/>
      <c r="C41" s="556"/>
      <c r="I41" s="543"/>
      <c r="J41" s="543"/>
      <c r="K41" s="543"/>
      <c r="L41" s="543"/>
      <c r="M41" s="543"/>
      <c r="N41" s="543"/>
      <c r="O41" s="543"/>
      <c r="Q41" s="554"/>
      <c r="R41" s="554"/>
    </row>
    <row r="43" spans="2:18" ht="10.5" x14ac:dyDescent="0.25">
      <c r="B43" s="565" t="s">
        <v>189</v>
      </c>
      <c r="C43" s="566"/>
      <c r="D43" s="560"/>
      <c r="E43" s="561"/>
      <c r="F43" s="560"/>
      <c r="G43" s="561"/>
      <c r="H43" s="561"/>
      <c r="I43" s="561"/>
      <c r="J43" s="561"/>
      <c r="K43" s="561"/>
      <c r="L43" s="561"/>
      <c r="M43" s="561"/>
      <c r="N43" s="561"/>
      <c r="O43" s="561"/>
    </row>
    <row r="44" spans="2:18" ht="10.5" x14ac:dyDescent="0.25">
      <c r="B44" s="567" t="s">
        <v>158</v>
      </c>
      <c r="C44" s="556"/>
    </row>
    <row r="45" spans="2:18" x14ac:dyDescent="0.2">
      <c r="B45" s="555" t="s">
        <v>180</v>
      </c>
      <c r="C45" s="556" t="s">
        <v>181</v>
      </c>
      <c r="I45" s="543">
        <v>1075.1600000000001</v>
      </c>
      <c r="J45" s="543">
        <v>1404.65</v>
      </c>
      <c r="K45" s="543">
        <v>2506.23</v>
      </c>
      <c r="L45" s="543">
        <v>2494.4499999999998</v>
      </c>
      <c r="M45" s="543">
        <v>2419.1999999999998</v>
      </c>
      <c r="N45" s="543">
        <v>2539</v>
      </c>
      <c r="O45" s="543">
        <v>2607</v>
      </c>
      <c r="Q45" s="554">
        <f>_xlfn.RRI($O$3-$I$3,I45,N45)</f>
        <v>0.15397996028955063</v>
      </c>
      <c r="R45" s="554">
        <f>_xlfn.RRI($O$3-$K$3,K45,N45)</f>
        <v>3.2529470692517215E-3</v>
      </c>
    </row>
    <row r="46" spans="2:18" x14ac:dyDescent="0.2">
      <c r="B46" s="555" t="s">
        <v>182</v>
      </c>
      <c r="C46" s="556" t="s">
        <v>178</v>
      </c>
      <c r="I46" s="543">
        <v>25.783000000000001</v>
      </c>
      <c r="J46" s="543">
        <v>33.332999999999998</v>
      </c>
      <c r="K46" s="543">
        <v>105.23399999999999</v>
      </c>
      <c r="L46" s="543">
        <v>139.56100000000001</v>
      </c>
      <c r="M46" s="543">
        <v>152.58000000000001</v>
      </c>
      <c r="N46" s="543">
        <v>175.19200000000001</v>
      </c>
      <c r="O46" s="543">
        <v>223.38</v>
      </c>
      <c r="Q46" s="554">
        <f>_xlfn.RRI($O$3-$I$3,I46,N46)</f>
        <v>0.37624832579555423</v>
      </c>
      <c r="R46" s="554">
        <f>_xlfn.RRI($O$3-$K$3,K46,N46)</f>
        <v>0.13589855750284241</v>
      </c>
    </row>
    <row r="48" spans="2:18" ht="10.5" x14ac:dyDescent="0.25">
      <c r="B48" s="567" t="s">
        <v>190</v>
      </c>
    </row>
    <row r="49" spans="2:25" x14ac:dyDescent="0.2">
      <c r="B49" s="555" t="s">
        <v>180</v>
      </c>
      <c r="C49" s="556" t="s">
        <v>181</v>
      </c>
      <c r="I49" s="543">
        <v>106.078</v>
      </c>
      <c r="J49" s="543">
        <v>1404.65</v>
      </c>
      <c r="K49" s="543">
        <v>2018.2</v>
      </c>
      <c r="L49" s="543">
        <v>2084.9499999999998</v>
      </c>
      <c r="M49" s="543">
        <v>2075.09</v>
      </c>
      <c r="N49" s="543">
        <v>2126.3000000000002</v>
      </c>
      <c r="O49" s="543">
        <v>2134</v>
      </c>
      <c r="Q49" s="554">
        <f>_xlfn.RRI($O$3-$I$3,I49,N49)</f>
        <v>0.64816189580500949</v>
      </c>
      <c r="R49" s="554">
        <f>_xlfn.RRI($O$3-$K$3,K49,N49)</f>
        <v>1.3129787267809334E-2</v>
      </c>
    </row>
    <row r="50" spans="2:25" x14ac:dyDescent="0.2">
      <c r="B50" s="555" t="s">
        <v>182</v>
      </c>
      <c r="C50" s="556" t="s">
        <v>178</v>
      </c>
      <c r="I50" s="543">
        <v>23.673999999999999</v>
      </c>
      <c r="J50" s="543">
        <v>28.574000000000002</v>
      </c>
      <c r="K50" s="543">
        <v>36.371000000000002</v>
      </c>
      <c r="L50" s="543">
        <v>46.177999999999997</v>
      </c>
      <c r="M50" s="543">
        <v>48.578000000000003</v>
      </c>
      <c r="N50" s="543">
        <v>57.012999999999998</v>
      </c>
      <c r="O50" s="543">
        <v>78.185000000000002</v>
      </c>
      <c r="Q50" s="554">
        <f>_xlfn.RRI($O$3-$I$3,I50,N50)</f>
        <v>0.1577560037601069</v>
      </c>
      <c r="R50" s="554">
        <f>_xlfn.RRI($O$3-$K$3,K50,N50)</f>
        <v>0.11893449590280647</v>
      </c>
    </row>
    <row r="52" spans="2:25" ht="10.5" x14ac:dyDescent="0.25">
      <c r="B52" s="567" t="s">
        <v>191</v>
      </c>
    </row>
    <row r="53" spans="2:25" x14ac:dyDescent="0.2">
      <c r="B53" s="555" t="s">
        <v>180</v>
      </c>
      <c r="C53" s="556" t="s">
        <v>181</v>
      </c>
      <c r="I53" s="543">
        <v>9.64</v>
      </c>
      <c r="J53" s="543">
        <v>22.59</v>
      </c>
      <c r="K53" s="543">
        <v>108.22</v>
      </c>
      <c r="L53" s="543">
        <v>157.55000000000001</v>
      </c>
      <c r="M53" s="543">
        <v>202.93</v>
      </c>
      <c r="N53" s="543">
        <v>277.39</v>
      </c>
      <c r="O53" s="543">
        <v>347.11</v>
      </c>
      <c r="Q53" s="554">
        <f>_xlfn.RRI($O$3-$I$3,I53,N53)</f>
        <v>0.75052759425525917</v>
      </c>
      <c r="R53" s="554">
        <f>_xlfn.RRI($O$3-$K$3,K53,N53)</f>
        <v>0.26530672924306953</v>
      </c>
      <c r="T53" s="51">
        <v>451</v>
      </c>
      <c r="U53" s="51">
        <v>564</v>
      </c>
      <c r="V53" s="51">
        <v>677</v>
      </c>
      <c r="W53" s="51">
        <v>778</v>
      </c>
      <c r="X53" s="51">
        <v>872</v>
      </c>
      <c r="Y53" s="51">
        <v>942</v>
      </c>
    </row>
    <row r="54" spans="2:25" x14ac:dyDescent="0.2">
      <c r="B54" s="555" t="s">
        <v>182</v>
      </c>
      <c r="C54" s="556" t="s">
        <v>178</v>
      </c>
      <c r="I54" s="543">
        <v>1.6739999999999999</v>
      </c>
      <c r="J54" s="543">
        <v>4.524</v>
      </c>
      <c r="K54" s="543">
        <v>13.837</v>
      </c>
      <c r="L54" s="543">
        <v>25.71</v>
      </c>
      <c r="M54" s="543">
        <v>37.552</v>
      </c>
      <c r="N54" s="543">
        <v>60.530999999999999</v>
      </c>
      <c r="O54" s="543">
        <v>101.431</v>
      </c>
      <c r="Q54" s="554">
        <f>_xlfn.RRI($O$3-$I$3,I54,N54)</f>
        <v>0.81845991638705407</v>
      </c>
      <c r="R54" s="554">
        <f>_xlfn.RRI($O$3-$K$3,K54,N54)</f>
        <v>0.44621871386901124</v>
      </c>
    </row>
    <row r="55" spans="2:25" x14ac:dyDescent="0.2">
      <c r="B55" s="51"/>
    </row>
    <row r="56" spans="2:25" x14ac:dyDescent="0.2">
      <c r="B56" s="51"/>
    </row>
    <row r="57" spans="2:25" ht="10.5" x14ac:dyDescent="0.25">
      <c r="B57" s="565" t="s">
        <v>192</v>
      </c>
      <c r="C57" s="566"/>
      <c r="D57" s="561"/>
      <c r="E57" s="561"/>
      <c r="F57" s="561"/>
      <c r="G57" s="561"/>
      <c r="H57" s="561"/>
      <c r="I57" s="561"/>
      <c r="J57" s="561"/>
      <c r="K57" s="561"/>
      <c r="L57" s="561"/>
      <c r="M57" s="561"/>
      <c r="N57" s="561"/>
      <c r="O57" s="561"/>
    </row>
    <row r="58" spans="2:25" x14ac:dyDescent="0.2">
      <c r="B58" s="555" t="s">
        <v>180</v>
      </c>
      <c r="C58" s="556" t="s">
        <v>181</v>
      </c>
      <c r="I58" s="543">
        <v>9.2200000000000006</v>
      </c>
      <c r="J58" s="543">
        <v>24.72</v>
      </c>
      <c r="K58" s="543">
        <v>49.48</v>
      </c>
      <c r="L58" s="543">
        <v>99.27</v>
      </c>
      <c r="M58" s="543">
        <v>143.26</v>
      </c>
      <c r="N58" s="543">
        <v>208.07</v>
      </c>
      <c r="O58" s="543">
        <v>249.88</v>
      </c>
      <c r="Q58" s="554">
        <f>_xlfn.RRI($O$3-$I$3,I58,N58)</f>
        <v>0.68104661965670199</v>
      </c>
      <c r="R58" s="554">
        <f>_xlfn.RRI($O$3-$K$3,K58,N58)</f>
        <v>0.43200635088696582</v>
      </c>
    </row>
    <row r="59" spans="2:25" x14ac:dyDescent="0.2">
      <c r="B59" s="555" t="s">
        <v>182</v>
      </c>
      <c r="C59" s="556" t="s">
        <v>178</v>
      </c>
      <c r="I59" s="543">
        <v>15.337999999999999</v>
      </c>
      <c r="J59" s="543">
        <v>37.421999999999997</v>
      </c>
      <c r="K59" s="543">
        <v>82.144999999999996</v>
      </c>
      <c r="L59" s="543">
        <v>163.90199999999999</v>
      </c>
      <c r="M59" s="543">
        <v>286.74700000000001</v>
      </c>
      <c r="N59" s="543">
        <v>530.61</v>
      </c>
      <c r="O59" s="543">
        <v>719.99800000000005</v>
      </c>
      <c r="Q59" s="554">
        <f>_xlfn.RRI($O$3-$I$3,I59,N59)</f>
        <v>0.8050993764278529</v>
      </c>
      <c r="R59" s="554">
        <f>_xlfn.RRI($O$3-$K$3,K59,N59)</f>
        <v>0.59422117817489806</v>
      </c>
    </row>
    <row r="61" spans="2:25" x14ac:dyDescent="0.2">
      <c r="T61" s="568">
        <f>+T53/O53-1</f>
        <v>0.29929993373858421</v>
      </c>
      <c r="U61" s="568">
        <f>+U53/T53-1</f>
        <v>0.25055432372505537</v>
      </c>
      <c r="V61" s="568">
        <f t="shared" ref="V61:Y61" si="11">+V53/U53-1</f>
        <v>0.20035460992907805</v>
      </c>
      <c r="W61" s="568">
        <f t="shared" si="11"/>
        <v>0.14918759231905465</v>
      </c>
      <c r="X61" s="568">
        <f t="shared" si="11"/>
        <v>0.12082262210796912</v>
      </c>
      <c r="Y61" s="568">
        <f t="shared" si="11"/>
        <v>8.0275229357798183E-2</v>
      </c>
    </row>
  </sheetData>
  <mergeCells count="1">
    <mergeCell ref="Q2:R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2A0DE-F71E-4C8C-AB2D-DBA6421E6B4D}">
  <sheetPr>
    <tabColor theme="0" tint="-0.499984740745262"/>
  </sheetPr>
  <dimension ref="B1:AR152"/>
  <sheetViews>
    <sheetView showGridLines="0" zoomScale="70" zoomScaleNormal="70" workbookViewId="0"/>
  </sheetViews>
  <sheetFormatPr defaultColWidth="9.08984375" defaultRowHeight="15" customHeight="1" outlineLevelRow="1" x14ac:dyDescent="0.35"/>
  <cols>
    <col min="1" max="1" width="1.7265625" style="2" customWidth="1"/>
    <col min="2" max="2" width="58.7265625" style="2" customWidth="1"/>
    <col min="3" max="3" width="9.08984375" style="1"/>
    <col min="4" max="4" width="11.6328125" style="2" customWidth="1"/>
    <col min="5" max="5" width="13.08984375" style="2" customWidth="1"/>
    <col min="6" max="6" width="11.6328125" style="2" customWidth="1"/>
    <col min="7" max="7" width="16.1796875" style="2" customWidth="1"/>
    <col min="8" max="9" width="11.6328125" style="2" customWidth="1"/>
    <col min="10" max="10" width="15.36328125" style="2" customWidth="1"/>
    <col min="11" max="16" width="9.08984375" style="2"/>
    <col min="17" max="17" width="9.81640625" style="2" bestFit="1" customWidth="1"/>
    <col min="18" max="22" width="9.08984375" style="2"/>
    <col min="23" max="23" width="13.453125" style="2" bestFit="1" customWidth="1"/>
    <col min="24" max="24" width="9.08984375" style="2"/>
    <col min="25" max="25" width="7.1796875" style="2" bestFit="1" customWidth="1"/>
    <col min="26" max="26" width="13.26953125" style="2" bestFit="1" customWidth="1"/>
    <col min="27" max="27" width="9.90625" style="2" bestFit="1" customWidth="1"/>
    <col min="28" max="28" width="15.54296875" style="2" bestFit="1" customWidth="1"/>
    <col min="29" max="29" width="13.54296875" style="2" bestFit="1" customWidth="1"/>
    <col min="30" max="37" width="9.08984375" style="2"/>
    <col min="38" max="38" width="18.1796875" style="2" customWidth="1"/>
    <col min="39" max="16384" width="9.08984375" style="2"/>
  </cols>
  <sheetData>
    <row r="1" spans="2:23" ht="15.5" x14ac:dyDescent="0.35">
      <c r="B1" s="90" t="s">
        <v>20</v>
      </c>
      <c r="D1" s="4">
        <v>1</v>
      </c>
      <c r="E1" s="4">
        <v>2</v>
      </c>
      <c r="F1" s="4">
        <v>3</v>
      </c>
      <c r="G1" s="4">
        <v>4</v>
      </c>
      <c r="H1" s="4">
        <v>5</v>
      </c>
      <c r="I1" s="4"/>
      <c r="W1" s="2" t="s">
        <v>489</v>
      </c>
    </row>
    <row r="2" spans="2:23" ht="13.5" x14ac:dyDescent="0.35">
      <c r="B2" s="84" t="s">
        <v>0</v>
      </c>
      <c r="C2" s="85"/>
      <c r="D2" s="86"/>
      <c r="E2" s="86"/>
      <c r="F2" s="86"/>
      <c r="G2" s="86"/>
      <c r="H2" s="86"/>
      <c r="I2" s="86"/>
    </row>
    <row r="3" spans="2:23" ht="10.5" x14ac:dyDescent="0.35">
      <c r="B3" s="9"/>
      <c r="C3" s="10"/>
      <c r="D3" s="12"/>
      <c r="E3" s="12"/>
      <c r="F3" s="12"/>
      <c r="G3" s="12"/>
      <c r="H3" s="12"/>
      <c r="I3" s="263"/>
    </row>
    <row r="4" spans="2:23" ht="10" x14ac:dyDescent="0.35"/>
    <row r="5" spans="2:23" ht="10" x14ac:dyDescent="0.35"/>
    <row r="6" spans="2:23" ht="10.5" x14ac:dyDescent="0.35">
      <c r="B6" s="87"/>
      <c r="C6" s="88"/>
      <c r="D6" s="89"/>
      <c r="E6" s="89"/>
      <c r="F6" s="89"/>
      <c r="G6" s="89"/>
      <c r="H6" s="89"/>
      <c r="I6" s="89"/>
    </row>
    <row r="7" spans="2:23" ht="10" x14ac:dyDescent="0.35"/>
    <row r="8" spans="2:23" ht="10.5" x14ac:dyDescent="0.35">
      <c r="B8" s="233" t="s">
        <v>399</v>
      </c>
      <c r="C8" s="232"/>
      <c r="D8" s="233" t="s">
        <v>398</v>
      </c>
      <c r="E8" s="233" t="s">
        <v>397</v>
      </c>
      <c r="F8" s="233" t="s">
        <v>370</v>
      </c>
      <c r="G8" s="233" t="s">
        <v>396</v>
      </c>
      <c r="H8" s="2" t="s">
        <v>488</v>
      </c>
    </row>
    <row r="9" spans="2:23" ht="10" x14ac:dyDescent="0.35">
      <c r="B9" s="15" t="s">
        <v>487</v>
      </c>
      <c r="C9" s="16"/>
      <c r="D9" s="248">
        <v>40927</v>
      </c>
      <c r="E9" s="93">
        <v>1</v>
      </c>
      <c r="F9" s="93">
        <v>6514747</v>
      </c>
      <c r="G9" s="93">
        <f t="shared" ref="G9:G14" si="0">+E9*F9</f>
        <v>6514747</v>
      </c>
      <c r="H9" s="93">
        <v>1</v>
      </c>
      <c r="I9" s="93"/>
      <c r="J9" s="102"/>
    </row>
    <row r="10" spans="2:23" ht="10" x14ac:dyDescent="0.35">
      <c r="B10" s="15" t="s">
        <v>486</v>
      </c>
      <c r="C10" s="16"/>
      <c r="D10" s="248">
        <v>41095</v>
      </c>
      <c r="E10" s="93">
        <v>1</v>
      </c>
      <c r="F10" s="93">
        <v>1554275</v>
      </c>
      <c r="G10" s="93">
        <f t="shared" si="0"/>
        <v>1554275</v>
      </c>
      <c r="H10" s="93">
        <v>1</v>
      </c>
      <c r="I10" s="93"/>
    </row>
    <row r="11" spans="2:23" ht="10" x14ac:dyDescent="0.35">
      <c r="B11" s="15" t="s">
        <v>485</v>
      </c>
      <c r="C11" s="16"/>
      <c r="D11" s="248">
        <v>41225</v>
      </c>
      <c r="E11" s="93">
        <v>1</v>
      </c>
      <c r="F11" s="93">
        <v>1554275</v>
      </c>
      <c r="G11" s="93">
        <f t="shared" si="0"/>
        <v>1554275</v>
      </c>
      <c r="H11" s="93">
        <v>1</v>
      </c>
      <c r="I11" s="93"/>
    </row>
    <row r="12" spans="2:23" ht="10" x14ac:dyDescent="0.35">
      <c r="B12" s="2" t="s">
        <v>389</v>
      </c>
      <c r="D12" s="248">
        <v>42072</v>
      </c>
      <c r="E12" s="2">
        <v>4.24</v>
      </c>
      <c r="F12" s="64">
        <v>7664914</v>
      </c>
      <c r="G12" s="93">
        <f t="shared" si="0"/>
        <v>32499235.360000003</v>
      </c>
      <c r="H12" s="93">
        <v>1</v>
      </c>
      <c r="I12" s="93"/>
    </row>
    <row r="13" spans="2:23" ht="10" x14ac:dyDescent="0.35">
      <c r="B13" s="2" t="s">
        <v>386</v>
      </c>
      <c r="D13" s="248">
        <v>43067</v>
      </c>
      <c r="E13" s="262">
        <f>41.79/6.6044</f>
        <v>6.3275997819635394</v>
      </c>
      <c r="F13" s="64">
        <v>3804947</v>
      </c>
      <c r="G13" s="93">
        <f t="shared" si="0"/>
        <v>24076181.807582822</v>
      </c>
      <c r="H13" s="93">
        <v>1</v>
      </c>
      <c r="I13" s="93"/>
    </row>
    <row r="14" spans="2:23" ht="10" x14ac:dyDescent="0.35">
      <c r="B14" s="2" t="s">
        <v>384</v>
      </c>
      <c r="D14" s="248">
        <v>43671</v>
      </c>
      <c r="E14" s="2">
        <v>6.77</v>
      </c>
      <c r="F14" s="64">
        <v>941981</v>
      </c>
      <c r="G14" s="93">
        <f t="shared" si="0"/>
        <v>6377211.3699999992</v>
      </c>
      <c r="H14" s="93">
        <v>1</v>
      </c>
      <c r="I14" s="93"/>
    </row>
    <row r="15" spans="2:23" ht="10" x14ac:dyDescent="0.35">
      <c r="B15" s="2" t="s">
        <v>484</v>
      </c>
      <c r="D15" s="248"/>
      <c r="F15" s="64">
        <v>58173575</v>
      </c>
      <c r="G15" s="93"/>
      <c r="H15" s="93"/>
      <c r="I15" s="93"/>
    </row>
    <row r="16" spans="2:23" ht="10" x14ac:dyDescent="0.35">
      <c r="B16" s="2" t="s">
        <v>158</v>
      </c>
      <c r="F16" s="129">
        <f>SUM(F9:F15)</f>
        <v>80208714</v>
      </c>
      <c r="G16" s="129">
        <f>SUM(G9:G14)</f>
        <v>72575925.53758283</v>
      </c>
    </row>
    <row r="17" spans="2:13" ht="10" x14ac:dyDescent="0.35">
      <c r="F17" s="64">
        <f>+D31</f>
        <v>1189046</v>
      </c>
    </row>
    <row r="18" spans="2:13" ht="10" x14ac:dyDescent="0.35">
      <c r="F18" s="64">
        <f>+F16-F17</f>
        <v>79019668</v>
      </c>
      <c r="G18" s="129"/>
      <c r="J18" s="128"/>
    </row>
    <row r="19" spans="2:13" ht="10" x14ac:dyDescent="0.35">
      <c r="B19" s="261"/>
      <c r="F19" s="64">
        <f>+ROUND(F18/(1-J18),0)</f>
        <v>79019668</v>
      </c>
      <c r="G19" s="64"/>
    </row>
    <row r="20" spans="2:13" ht="10" x14ac:dyDescent="0.35">
      <c r="F20" s="64"/>
      <c r="G20" s="135"/>
      <c r="J20" s="64">
        <f>+F19/(1-250/3500)</f>
        <v>85098104</v>
      </c>
      <c r="K20" s="46"/>
    </row>
    <row r="21" spans="2:13" ht="10" x14ac:dyDescent="0.35"/>
    <row r="22" spans="2:13" ht="10" x14ac:dyDescent="0.35">
      <c r="G22" s="64"/>
      <c r="H22" s="128"/>
      <c r="I22" s="128"/>
    </row>
    <row r="23" spans="2:13" ht="10" x14ac:dyDescent="0.35">
      <c r="D23" s="2">
        <v>2017</v>
      </c>
      <c r="E23" s="2">
        <v>2018</v>
      </c>
      <c r="F23" s="2">
        <v>2019</v>
      </c>
    </row>
    <row r="24" spans="2:13" ht="10" x14ac:dyDescent="0.35">
      <c r="B24" s="2" t="s">
        <v>370</v>
      </c>
      <c r="D24" s="129">
        <f>+F9+F10+F11+F12+F13</f>
        <v>21093158</v>
      </c>
      <c r="E24" s="129">
        <f>+D24+1</f>
        <v>21093159</v>
      </c>
      <c r="F24" s="64">
        <f>+E24+F14-1189046</f>
        <v>20846094</v>
      </c>
      <c r="M24" s="46"/>
    </row>
    <row r="25" spans="2:13" ht="10" x14ac:dyDescent="0.35">
      <c r="B25" s="2" t="s">
        <v>483</v>
      </c>
      <c r="C25" s="1" t="s">
        <v>23</v>
      </c>
      <c r="D25" s="64">
        <v>922103</v>
      </c>
      <c r="E25" s="2">
        <v>1179180</v>
      </c>
      <c r="F25" s="2">
        <v>1373447</v>
      </c>
    </row>
    <row r="26" spans="2:13" ht="10" x14ac:dyDescent="0.35">
      <c r="B26" s="2" t="s">
        <v>482</v>
      </c>
      <c r="C26" s="1" t="s">
        <v>23</v>
      </c>
      <c r="D26" s="46">
        <f>+D25*1000/D24</f>
        <v>43.715739482916689</v>
      </c>
      <c r="E26" s="46">
        <f>+E25*1000/E24</f>
        <v>55.903432956628258</v>
      </c>
      <c r="F26" s="46">
        <f>+F25*1000/F24</f>
        <v>65.885100585270308</v>
      </c>
    </row>
    <row r="27" spans="2:13" ht="10" x14ac:dyDescent="0.35">
      <c r="B27" s="2" t="s">
        <v>482</v>
      </c>
      <c r="C27" s="1" t="s">
        <v>480</v>
      </c>
      <c r="D27" s="46">
        <f>+D26/D28</f>
        <v>6.7254983819871832</v>
      </c>
      <c r="E27" s="46">
        <f>+E26/E28</f>
        <v>8.101946805308442</v>
      </c>
      <c r="F27" s="46">
        <f>+F26/F28</f>
        <v>9.4121572264671869</v>
      </c>
    </row>
    <row r="28" spans="2:13" ht="10" x14ac:dyDescent="0.35">
      <c r="B28" s="2" t="s">
        <v>481</v>
      </c>
      <c r="C28" s="1" t="s">
        <v>480</v>
      </c>
      <c r="D28" s="2">
        <v>6.5</v>
      </c>
      <c r="E28" s="2">
        <v>6.9</v>
      </c>
      <c r="F28" s="2">
        <v>7</v>
      </c>
    </row>
    <row r="29" spans="2:13" ht="10" x14ac:dyDescent="0.35"/>
    <row r="30" spans="2:13" ht="10" x14ac:dyDescent="0.35"/>
    <row r="31" spans="2:13" ht="10" x14ac:dyDescent="0.35">
      <c r="B31" s="2" t="s">
        <v>479</v>
      </c>
      <c r="D31" s="64">
        <v>1189046</v>
      </c>
    </row>
    <row r="32" spans="2:13" ht="10" x14ac:dyDescent="0.35">
      <c r="D32" s="2">
        <v>52356000</v>
      </c>
    </row>
    <row r="33" spans="2:12" ht="10" x14ac:dyDescent="0.35">
      <c r="D33" s="2">
        <f>+D32/D31</f>
        <v>44.031938209287112</v>
      </c>
    </row>
    <row r="34" spans="2:12" ht="10" x14ac:dyDescent="0.35">
      <c r="D34" s="2">
        <f>+D33/F28</f>
        <v>6.2902768870410162</v>
      </c>
      <c r="E34" s="128"/>
    </row>
    <row r="35" spans="2:12" ht="10" x14ac:dyDescent="0.35"/>
    <row r="36" spans="2:12" ht="10" x14ac:dyDescent="0.35"/>
    <row r="37" spans="2:12" ht="10" x14ac:dyDescent="0.35">
      <c r="D37" s="2" t="s">
        <v>478</v>
      </c>
      <c r="E37" s="2" t="s">
        <v>477</v>
      </c>
      <c r="F37" s="2" t="s">
        <v>476</v>
      </c>
      <c r="G37" s="2" t="s">
        <v>475</v>
      </c>
    </row>
    <row r="38" spans="2:12" ht="10" x14ac:dyDescent="0.35">
      <c r="B38" s="148" t="s">
        <v>474</v>
      </c>
      <c r="D38" s="191">
        <v>41427691</v>
      </c>
      <c r="E38" s="191">
        <v>0</v>
      </c>
      <c r="F38" s="191">
        <v>0</v>
      </c>
      <c r="G38" s="191">
        <v>0</v>
      </c>
      <c r="H38" s="191">
        <f t="shared" ref="H38:H58" si="1">SUM(D38:G38)</f>
        <v>41427691</v>
      </c>
      <c r="I38" s="98">
        <f t="shared" ref="I38:I57" si="2">+H38/$H$58</f>
        <v>0.52427062842126848</v>
      </c>
      <c r="J38" s="64">
        <v>165710764</v>
      </c>
      <c r="K38" s="64">
        <v>41427691</v>
      </c>
      <c r="L38" s="64">
        <f t="shared" ref="L38:L57" si="3">+H38-K38</f>
        <v>0</v>
      </c>
    </row>
    <row r="39" spans="2:12" ht="10" x14ac:dyDescent="0.35">
      <c r="B39" s="148" t="s">
        <v>473</v>
      </c>
      <c r="D39" s="191">
        <v>0</v>
      </c>
      <c r="E39" s="191">
        <v>4021321</v>
      </c>
      <c r="F39" s="191">
        <v>0</v>
      </c>
      <c r="G39" s="191">
        <v>0</v>
      </c>
      <c r="H39" s="191">
        <f t="shared" si="1"/>
        <v>4021321</v>
      </c>
      <c r="I39" s="98">
        <f t="shared" si="2"/>
        <v>5.0890127759078918E-2</v>
      </c>
      <c r="J39" s="64">
        <v>16085284</v>
      </c>
      <c r="K39" s="64">
        <v>4021321</v>
      </c>
      <c r="L39" s="64">
        <f t="shared" si="3"/>
        <v>0</v>
      </c>
    </row>
    <row r="40" spans="2:12" ht="10" x14ac:dyDescent="0.35">
      <c r="B40" s="148" t="s">
        <v>472</v>
      </c>
      <c r="D40" s="191">
        <v>0</v>
      </c>
      <c r="E40" s="191">
        <v>2117687</v>
      </c>
      <c r="F40" s="191">
        <v>0</v>
      </c>
      <c r="G40" s="191">
        <v>0</v>
      </c>
      <c r="H40" s="191">
        <f t="shared" si="1"/>
        <v>2117687</v>
      </c>
      <c r="I40" s="98">
        <f t="shared" si="2"/>
        <v>2.6799492501031516E-2</v>
      </c>
      <c r="J40" s="64">
        <v>8470748</v>
      </c>
      <c r="K40" s="64">
        <v>2117687</v>
      </c>
      <c r="L40" s="64">
        <f t="shared" si="3"/>
        <v>0</v>
      </c>
    </row>
    <row r="41" spans="2:12" ht="10" x14ac:dyDescent="0.35">
      <c r="B41" s="148" t="s">
        <v>411</v>
      </c>
      <c r="D41" s="191">
        <v>0</v>
      </c>
      <c r="E41" s="191">
        <v>0</v>
      </c>
      <c r="F41" s="191">
        <v>2358435</v>
      </c>
      <c r="G41" s="191">
        <v>1578664</v>
      </c>
      <c r="H41" s="191">
        <f t="shared" si="1"/>
        <v>3937099</v>
      </c>
      <c r="I41" s="98">
        <f t="shared" si="2"/>
        <v>4.9824291845923727E-2</v>
      </c>
      <c r="J41" s="64">
        <v>15748396</v>
      </c>
      <c r="K41" s="64">
        <v>3937099</v>
      </c>
      <c r="L41" s="64">
        <f t="shared" si="3"/>
        <v>0</v>
      </c>
    </row>
    <row r="42" spans="2:12" ht="10" x14ac:dyDescent="0.35">
      <c r="B42" s="148" t="s">
        <v>471</v>
      </c>
      <c r="D42" s="191">
        <v>3871964</v>
      </c>
      <c r="E42" s="191">
        <v>0</v>
      </c>
      <c r="F42" s="191">
        <v>0</v>
      </c>
      <c r="G42" s="191">
        <v>0</v>
      </c>
      <c r="H42" s="191">
        <f t="shared" si="1"/>
        <v>3871964</v>
      </c>
      <c r="I42" s="98">
        <f t="shared" si="2"/>
        <v>4.9000003391560694E-2</v>
      </c>
      <c r="J42" s="64">
        <v>15487856</v>
      </c>
      <c r="K42" s="64">
        <v>3871964</v>
      </c>
      <c r="L42" s="64">
        <f t="shared" si="3"/>
        <v>0</v>
      </c>
    </row>
    <row r="43" spans="2:12" ht="10" x14ac:dyDescent="0.35">
      <c r="B43" s="148" t="s">
        <v>470</v>
      </c>
      <c r="D43" s="191">
        <v>934366</v>
      </c>
      <c r="E43" s="191">
        <v>0</v>
      </c>
      <c r="F43" s="191">
        <v>2439761</v>
      </c>
      <c r="G43" s="191">
        <v>165836</v>
      </c>
      <c r="H43" s="191">
        <f t="shared" si="1"/>
        <v>3539963</v>
      </c>
      <c r="I43" s="98">
        <f t="shared" si="2"/>
        <v>4.4798505101286933E-2</v>
      </c>
      <c r="J43" s="64">
        <v>14159852</v>
      </c>
      <c r="K43" s="64">
        <v>3539963</v>
      </c>
      <c r="L43" s="64">
        <f t="shared" si="3"/>
        <v>0</v>
      </c>
    </row>
    <row r="44" spans="2:12" ht="10" x14ac:dyDescent="0.35">
      <c r="B44" s="148" t="s">
        <v>469</v>
      </c>
      <c r="D44" s="191">
        <v>0</v>
      </c>
      <c r="E44" s="191">
        <v>3108550</v>
      </c>
      <c r="F44" s="191">
        <v>0</v>
      </c>
      <c r="G44" s="191">
        <v>0</v>
      </c>
      <c r="H44" s="191">
        <f t="shared" si="1"/>
        <v>3108550</v>
      </c>
      <c r="I44" s="98">
        <f t="shared" si="2"/>
        <v>3.9338940274970528E-2</v>
      </c>
      <c r="J44" s="64">
        <v>12434200</v>
      </c>
      <c r="K44" s="64">
        <v>3108550</v>
      </c>
      <c r="L44" s="64">
        <f t="shared" si="3"/>
        <v>0</v>
      </c>
    </row>
    <row r="45" spans="2:12" ht="10" x14ac:dyDescent="0.35">
      <c r="B45" s="148" t="s">
        <v>468</v>
      </c>
      <c r="D45" s="191">
        <v>1905852</v>
      </c>
      <c r="E45" s="191">
        <v>0</v>
      </c>
      <c r="F45" s="191">
        <v>0</v>
      </c>
      <c r="G45" s="191">
        <v>0</v>
      </c>
      <c r="H45" s="191">
        <f t="shared" si="1"/>
        <v>1905852</v>
      </c>
      <c r="I45" s="98">
        <f t="shared" si="2"/>
        <v>2.4118704219309044E-2</v>
      </c>
      <c r="J45" s="64">
        <v>7623408</v>
      </c>
      <c r="K45" s="64">
        <v>1905852</v>
      </c>
      <c r="L45" s="64">
        <f t="shared" si="3"/>
        <v>0</v>
      </c>
    </row>
    <row r="46" spans="2:12" ht="10" x14ac:dyDescent="0.35">
      <c r="B46" s="148" t="s">
        <v>406</v>
      </c>
      <c r="D46" s="191">
        <v>420464</v>
      </c>
      <c r="E46" s="191">
        <v>0</v>
      </c>
      <c r="F46" s="191">
        <v>1097892</v>
      </c>
      <c r="G46" s="191">
        <v>74637</v>
      </c>
      <c r="H46" s="191">
        <f t="shared" si="1"/>
        <v>1592993</v>
      </c>
      <c r="I46" s="98">
        <f t="shared" si="2"/>
        <v>2.0159449417074239E-2</v>
      </c>
      <c r="J46" s="64">
        <v>6371972</v>
      </c>
      <c r="K46" s="64">
        <v>1592993</v>
      </c>
      <c r="L46" s="64">
        <f t="shared" si="3"/>
        <v>0</v>
      </c>
    </row>
    <row r="47" spans="2:12" ht="10" x14ac:dyDescent="0.35">
      <c r="B47" s="148" t="s">
        <v>467</v>
      </c>
      <c r="D47" s="191">
        <v>0</v>
      </c>
      <c r="E47" s="191">
        <v>0</v>
      </c>
      <c r="F47" s="191">
        <v>304900</v>
      </c>
      <c r="G47" s="191">
        <v>15544</v>
      </c>
      <c r="H47" s="191">
        <f t="shared" si="1"/>
        <v>320444</v>
      </c>
      <c r="I47" s="98">
        <f t="shared" si="2"/>
        <v>4.0552435629063891E-3</v>
      </c>
      <c r="J47" s="64">
        <v>1281776</v>
      </c>
      <c r="K47" s="64">
        <v>320444</v>
      </c>
      <c r="L47" s="64">
        <f t="shared" si="3"/>
        <v>0</v>
      </c>
    </row>
    <row r="48" spans="2:12" ht="10" x14ac:dyDescent="0.35">
      <c r="B48" s="148" t="s">
        <v>466</v>
      </c>
      <c r="D48" s="191">
        <v>0</v>
      </c>
      <c r="E48" s="191">
        <v>0</v>
      </c>
      <c r="F48" s="191">
        <v>313899</v>
      </c>
      <c r="G48" s="191">
        <v>16003</v>
      </c>
      <c r="H48" s="191">
        <f t="shared" si="1"/>
        <v>329902</v>
      </c>
      <c r="I48" s="98">
        <f t="shared" si="2"/>
        <v>4.1749352832006334E-3</v>
      </c>
      <c r="J48" s="64">
        <v>1319608</v>
      </c>
      <c r="K48" s="64">
        <v>329902</v>
      </c>
      <c r="L48" s="64">
        <f t="shared" si="3"/>
        <v>0</v>
      </c>
    </row>
    <row r="49" spans="2:17" ht="10" x14ac:dyDescent="0.35">
      <c r="B49" s="148" t="s">
        <v>465</v>
      </c>
      <c r="D49" s="191">
        <v>0</v>
      </c>
      <c r="E49" s="191">
        <v>0</v>
      </c>
      <c r="F49" s="191">
        <v>237448</v>
      </c>
      <c r="G49" s="191">
        <v>12105</v>
      </c>
      <c r="H49" s="191">
        <f t="shared" si="1"/>
        <v>249553</v>
      </c>
      <c r="I49" s="98">
        <f t="shared" si="2"/>
        <v>3.1581124840969971E-3</v>
      </c>
      <c r="J49" s="64">
        <v>998212</v>
      </c>
      <c r="K49" s="64">
        <v>249553</v>
      </c>
      <c r="L49" s="64">
        <f t="shared" si="3"/>
        <v>0</v>
      </c>
    </row>
    <row r="50" spans="2:17" ht="10" x14ac:dyDescent="0.35">
      <c r="B50" s="148" t="s">
        <v>464</v>
      </c>
      <c r="D50" s="191">
        <v>0</v>
      </c>
      <c r="E50" s="191">
        <v>0</v>
      </c>
      <c r="F50" s="191">
        <v>322970</v>
      </c>
      <c r="G50" s="191">
        <v>16466</v>
      </c>
      <c r="H50" s="191">
        <f t="shared" si="1"/>
        <v>339436</v>
      </c>
      <c r="I50" s="98">
        <f t="shared" si="2"/>
        <v>4.295588789363175E-3</v>
      </c>
      <c r="J50" s="64">
        <v>1357744</v>
      </c>
      <c r="K50" s="64">
        <v>339436</v>
      </c>
      <c r="L50" s="64">
        <f t="shared" si="3"/>
        <v>0</v>
      </c>
    </row>
    <row r="51" spans="2:17" ht="10" x14ac:dyDescent="0.35">
      <c r="B51" s="148" t="s">
        <v>403</v>
      </c>
      <c r="D51" s="191">
        <v>0</v>
      </c>
      <c r="E51" s="191">
        <v>0</v>
      </c>
      <c r="F51" s="191">
        <v>0</v>
      </c>
      <c r="G51" s="191">
        <v>951237</v>
      </c>
      <c r="H51" s="191">
        <f t="shared" si="1"/>
        <v>951237</v>
      </c>
      <c r="I51" s="98">
        <f t="shared" si="2"/>
        <v>1.2037977684239322E-2</v>
      </c>
      <c r="J51" s="64">
        <v>3804948</v>
      </c>
      <c r="K51" s="64">
        <v>951237</v>
      </c>
      <c r="L51" s="64">
        <f t="shared" si="3"/>
        <v>0</v>
      </c>
    </row>
    <row r="52" spans="2:17" ht="10" x14ac:dyDescent="0.35">
      <c r="B52" s="148" t="s">
        <v>401</v>
      </c>
      <c r="D52" s="191">
        <v>0</v>
      </c>
      <c r="E52" s="191">
        <v>0</v>
      </c>
      <c r="F52" s="191">
        <v>589609</v>
      </c>
      <c r="G52" s="191">
        <v>0</v>
      </c>
      <c r="H52" s="191">
        <f t="shared" si="1"/>
        <v>589609</v>
      </c>
      <c r="I52" s="98">
        <f t="shared" si="2"/>
        <v>7.4615474213331296E-3</v>
      </c>
      <c r="J52" s="64">
        <v>2358436</v>
      </c>
      <c r="K52" s="64">
        <v>589609</v>
      </c>
      <c r="L52" s="64">
        <f t="shared" si="3"/>
        <v>0</v>
      </c>
    </row>
    <row r="53" spans="2:17" ht="10" x14ac:dyDescent="0.35">
      <c r="B53" s="148" t="s">
        <v>402</v>
      </c>
      <c r="D53" s="191">
        <v>0</v>
      </c>
      <c r="E53" s="191">
        <v>0</v>
      </c>
      <c r="F53" s="191">
        <v>0</v>
      </c>
      <c r="G53" s="191">
        <v>566242</v>
      </c>
      <c r="H53" s="191">
        <f t="shared" si="1"/>
        <v>566242</v>
      </c>
      <c r="I53" s="98">
        <f t="shared" si="2"/>
        <v>7.1658362320631361E-3</v>
      </c>
      <c r="J53" s="64">
        <v>2264968</v>
      </c>
      <c r="K53" s="64">
        <v>566242</v>
      </c>
      <c r="L53" s="64">
        <f t="shared" si="3"/>
        <v>0</v>
      </c>
      <c r="Q53" s="2">
        <f>3.5*10^9/H59</f>
        <v>44.292770250565972</v>
      </c>
    </row>
    <row r="54" spans="2:17" ht="10" x14ac:dyDescent="0.35">
      <c r="B54" s="148" t="s">
        <v>463</v>
      </c>
      <c r="D54" s="191">
        <v>0</v>
      </c>
      <c r="E54" s="191">
        <v>375739</v>
      </c>
      <c r="F54" s="191">
        <v>0</v>
      </c>
      <c r="G54" s="191">
        <v>75148</v>
      </c>
      <c r="H54" s="191">
        <f t="shared" si="1"/>
        <v>450887</v>
      </c>
      <c r="I54" s="98">
        <f t="shared" si="2"/>
        <v>5.7060097999905544E-3</v>
      </c>
      <c r="J54" s="64">
        <v>1803548</v>
      </c>
      <c r="K54" s="64">
        <v>450887</v>
      </c>
      <c r="L54" s="64">
        <f t="shared" si="3"/>
        <v>0</v>
      </c>
      <c r="Q54" s="2">
        <f>+'[2]3FS'!G34</f>
        <v>474304.31741570111</v>
      </c>
    </row>
    <row r="55" spans="2:17" ht="10" x14ac:dyDescent="0.35">
      <c r="B55" s="148" t="s">
        <v>404</v>
      </c>
      <c r="D55" s="191">
        <v>0</v>
      </c>
      <c r="E55" s="191">
        <v>0</v>
      </c>
      <c r="F55" s="191">
        <v>0</v>
      </c>
      <c r="G55" s="191">
        <v>86000</v>
      </c>
      <c r="H55" s="191">
        <f t="shared" si="1"/>
        <v>86000</v>
      </c>
      <c r="I55" s="98">
        <f t="shared" si="2"/>
        <v>1.0883366404424782E-3</v>
      </c>
      <c r="J55" s="64">
        <v>344000</v>
      </c>
      <c r="K55" s="64">
        <v>86000</v>
      </c>
      <c r="L55" s="64">
        <f t="shared" si="3"/>
        <v>0</v>
      </c>
      <c r="Q55" s="2">
        <f>3.5*10^9/Q54</f>
        <v>7379.2286333595539</v>
      </c>
    </row>
    <row r="56" spans="2:17" ht="10" x14ac:dyDescent="0.35">
      <c r="B56" s="148" t="s">
        <v>462</v>
      </c>
      <c r="D56" s="191">
        <v>3375242</v>
      </c>
      <c r="E56" s="191">
        <v>0</v>
      </c>
      <c r="F56" s="191">
        <v>0</v>
      </c>
      <c r="G56" s="191">
        <v>0</v>
      </c>
      <c r="H56" s="191">
        <f t="shared" si="1"/>
        <v>3375242</v>
      </c>
      <c r="I56" s="98">
        <f t="shared" si="2"/>
        <v>4.2713948127445944E-2</v>
      </c>
      <c r="J56" s="64">
        <v>13500968</v>
      </c>
      <c r="K56" s="64">
        <v>3375242</v>
      </c>
      <c r="L56" s="64">
        <f t="shared" si="3"/>
        <v>0</v>
      </c>
    </row>
    <row r="57" spans="2:17" ht="10" x14ac:dyDescent="0.35">
      <c r="B57" s="2" t="s">
        <v>461</v>
      </c>
      <c r="D57" s="191">
        <v>6237996</v>
      </c>
      <c r="E57" s="191">
        <v>0</v>
      </c>
      <c r="F57" s="191">
        <v>0</v>
      </c>
      <c r="G57" s="191">
        <v>0</v>
      </c>
      <c r="H57" s="191">
        <f t="shared" si="1"/>
        <v>6237996</v>
      </c>
      <c r="I57" s="98">
        <f t="shared" si="2"/>
        <v>7.8942321043414157E-2</v>
      </c>
      <c r="J57" s="64">
        <v>24951984</v>
      </c>
      <c r="K57" s="64">
        <v>6237996</v>
      </c>
      <c r="L57" s="64">
        <f t="shared" si="3"/>
        <v>0</v>
      </c>
    </row>
    <row r="58" spans="2:17" s="28" customFormat="1" ht="10.5" x14ac:dyDescent="0.35">
      <c r="B58" s="28" t="s">
        <v>158</v>
      </c>
      <c r="C58" s="49"/>
      <c r="D58" s="185">
        <f>SUM(D38:D57)</f>
        <v>58173575</v>
      </c>
      <c r="E58" s="105">
        <f>SUM(E38:E57)</f>
        <v>9623297</v>
      </c>
      <c r="F58" s="185">
        <f>SUM(F38:F57)</f>
        <v>7664914</v>
      </c>
      <c r="G58" s="185">
        <f>SUM(G38:G57)</f>
        <v>3557882</v>
      </c>
      <c r="H58" s="191">
        <f t="shared" si="1"/>
        <v>79019668</v>
      </c>
      <c r="I58" s="191"/>
    </row>
    <row r="59" spans="2:17" ht="10" x14ac:dyDescent="0.35">
      <c r="E59" s="2">
        <f>+(F58-F41)/D117</f>
        <v>6.2357194233140609E-2</v>
      </c>
      <c r="H59" s="191">
        <f>SUM(H38:H57)</f>
        <v>79019668</v>
      </c>
    </row>
    <row r="60" spans="2:17" ht="10" hidden="1" outlineLevel="1" x14ac:dyDescent="0.35"/>
    <row r="61" spans="2:17" ht="10" hidden="1" outlineLevel="1" x14ac:dyDescent="0.35">
      <c r="B61" s="2" t="s">
        <v>393</v>
      </c>
      <c r="D61" s="2" t="s">
        <v>430</v>
      </c>
      <c r="E61" s="2" t="s">
        <v>429</v>
      </c>
      <c r="F61" s="2" t="s">
        <v>428</v>
      </c>
      <c r="G61" s="2" t="s">
        <v>427</v>
      </c>
      <c r="H61" s="2" t="s">
        <v>426</v>
      </c>
      <c r="O61" s="2" t="s">
        <v>456</v>
      </c>
    </row>
    <row r="62" spans="2:17" ht="10" hidden="1" outlineLevel="1" x14ac:dyDescent="0.35">
      <c r="B62" s="2" t="s">
        <v>460</v>
      </c>
      <c r="D62" s="191">
        <f>+E39+E40+E54</f>
        <v>6514747</v>
      </c>
      <c r="E62" s="2">
        <v>1</v>
      </c>
      <c r="F62" s="64">
        <f>+E62*D62</f>
        <v>6514747</v>
      </c>
      <c r="G62" s="64">
        <f>+F62</f>
        <v>6514747</v>
      </c>
      <c r="H62" s="191">
        <v>0</v>
      </c>
      <c r="I62" s="191"/>
      <c r="O62" s="2" t="s">
        <v>455</v>
      </c>
    </row>
    <row r="63" spans="2:17" ht="10" hidden="1" outlineLevel="1" x14ac:dyDescent="0.35">
      <c r="B63" s="2" t="s">
        <v>459</v>
      </c>
      <c r="D63" s="191">
        <f>+E44</f>
        <v>3108550</v>
      </c>
      <c r="E63" s="2">
        <v>1</v>
      </c>
      <c r="F63" s="64">
        <f>+E63*D63</f>
        <v>3108550</v>
      </c>
      <c r="G63" s="64">
        <v>1570590</v>
      </c>
      <c r="H63" s="191">
        <f>+F63-G63</f>
        <v>1537960</v>
      </c>
      <c r="I63" s="191"/>
      <c r="J63" s="2" t="s">
        <v>458</v>
      </c>
      <c r="O63" s="2" t="s">
        <v>454</v>
      </c>
    </row>
    <row r="64" spans="2:17" s="28" customFormat="1" ht="10.5" hidden="1" outlineLevel="1" x14ac:dyDescent="0.35">
      <c r="B64" s="28" t="s">
        <v>158</v>
      </c>
      <c r="C64" s="49"/>
      <c r="D64" s="185">
        <f>SUM(D62:D63)</f>
        <v>9623297</v>
      </c>
      <c r="E64" s="28">
        <v>1</v>
      </c>
      <c r="F64" s="105">
        <f>+E64*D64</f>
        <v>9623297</v>
      </c>
      <c r="G64" s="105">
        <f>SUM(G62:G63)</f>
        <v>8085337</v>
      </c>
      <c r="H64" s="191">
        <f>SUM(H62:H63)</f>
        <v>1537960</v>
      </c>
      <c r="I64" s="191"/>
      <c r="J64" s="28" t="s">
        <v>457</v>
      </c>
    </row>
    <row r="65" spans="2:15" ht="10" hidden="1" outlineLevel="1" x14ac:dyDescent="0.35"/>
    <row r="66" spans="2:15" ht="10" hidden="1" outlineLevel="1" x14ac:dyDescent="0.35">
      <c r="B66" s="2" t="s">
        <v>389</v>
      </c>
      <c r="D66" s="2" t="s">
        <v>430</v>
      </c>
      <c r="E66" s="2" t="s">
        <v>429</v>
      </c>
      <c r="F66" s="2" t="s">
        <v>428</v>
      </c>
      <c r="G66" s="2" t="s">
        <v>427</v>
      </c>
      <c r="H66" s="2" t="s">
        <v>426</v>
      </c>
      <c r="O66" s="2" t="s">
        <v>456</v>
      </c>
    </row>
    <row r="67" spans="2:15" ht="10" hidden="1" outlineLevel="1" x14ac:dyDescent="0.35">
      <c r="B67" s="2" t="s">
        <v>421</v>
      </c>
      <c r="D67" s="64">
        <f>+F43</f>
        <v>2439761</v>
      </c>
      <c r="E67" s="219">
        <v>4.24</v>
      </c>
      <c r="F67" s="64">
        <v>10344826.380000001</v>
      </c>
      <c r="G67" s="64">
        <f t="shared" ref="G67:G72" si="4">+F67</f>
        <v>10344826.380000001</v>
      </c>
      <c r="H67" s="191">
        <v>0</v>
      </c>
      <c r="I67" s="191"/>
      <c r="O67" s="2" t="s">
        <v>455</v>
      </c>
    </row>
    <row r="68" spans="2:15" ht="10" hidden="1" outlineLevel="1" x14ac:dyDescent="0.35">
      <c r="B68" s="2" t="s">
        <v>406</v>
      </c>
      <c r="D68" s="64">
        <f>+F46</f>
        <v>1097892</v>
      </c>
      <c r="E68" s="219">
        <v>4.24</v>
      </c>
      <c r="F68" s="64">
        <v>4655171.87</v>
      </c>
      <c r="G68" s="64">
        <f t="shared" si="4"/>
        <v>4655171.87</v>
      </c>
      <c r="H68" s="191">
        <v>0</v>
      </c>
      <c r="I68" s="191"/>
      <c r="O68" s="2" t="s">
        <v>454</v>
      </c>
    </row>
    <row r="69" spans="2:15" ht="10" hidden="1" outlineLevel="1" x14ac:dyDescent="0.35">
      <c r="B69" s="2" t="s">
        <v>411</v>
      </c>
      <c r="D69" s="64">
        <f>+F41</f>
        <v>2358435</v>
      </c>
      <c r="E69" s="219">
        <v>4.24</v>
      </c>
      <c r="F69" s="64">
        <v>10000000.24</v>
      </c>
      <c r="G69" s="64">
        <f t="shared" si="4"/>
        <v>10000000.24</v>
      </c>
      <c r="H69" s="191">
        <v>0</v>
      </c>
      <c r="I69" s="191"/>
      <c r="O69" s="2" t="s">
        <v>438</v>
      </c>
    </row>
    <row r="70" spans="2:15" ht="10" hidden="1" outlineLevel="1" x14ac:dyDescent="0.35">
      <c r="B70" s="2" t="s">
        <v>419</v>
      </c>
      <c r="D70" s="64">
        <f>SUM(F47:F50)</f>
        <v>1179217</v>
      </c>
      <c r="E70" s="219">
        <v>4.24</v>
      </c>
      <c r="F70" s="64">
        <v>4999998.01</v>
      </c>
      <c r="G70" s="64">
        <f t="shared" si="4"/>
        <v>4999998.01</v>
      </c>
      <c r="H70" s="191">
        <v>0</v>
      </c>
      <c r="I70" s="191"/>
      <c r="O70" s="2" t="s">
        <v>453</v>
      </c>
    </row>
    <row r="71" spans="2:15" ht="10" hidden="1" outlineLevel="1" x14ac:dyDescent="0.35">
      <c r="B71" s="2" t="s">
        <v>452</v>
      </c>
      <c r="D71" s="64">
        <f>+F52</f>
        <v>589609</v>
      </c>
      <c r="E71" s="219">
        <v>4.24</v>
      </c>
      <c r="F71" s="64">
        <f>+D71*E71</f>
        <v>2499942.16</v>
      </c>
      <c r="G71" s="64">
        <f t="shared" si="4"/>
        <v>2499942.16</v>
      </c>
      <c r="H71" s="191">
        <v>0</v>
      </c>
      <c r="I71" s="191"/>
      <c r="O71" s="2" t="s">
        <v>451</v>
      </c>
    </row>
    <row r="72" spans="2:15" s="28" customFormat="1" ht="10.5" hidden="1" outlineLevel="1" x14ac:dyDescent="0.35">
      <c r="B72" s="28" t="s">
        <v>158</v>
      </c>
      <c r="C72" s="49"/>
      <c r="D72" s="105">
        <f>+D71+D70+D69+D67+D68</f>
        <v>7664914</v>
      </c>
      <c r="E72" s="260">
        <v>4.24</v>
      </c>
      <c r="F72" s="105">
        <v>2500001.12</v>
      </c>
      <c r="G72" s="105">
        <f t="shared" si="4"/>
        <v>2500001.12</v>
      </c>
      <c r="H72" s="185">
        <v>0</v>
      </c>
      <c r="I72" s="185"/>
      <c r="O72" s="28" t="s">
        <v>450</v>
      </c>
    </row>
    <row r="73" spans="2:15" ht="10" hidden="1" outlineLevel="1" x14ac:dyDescent="0.35">
      <c r="D73" s="64"/>
      <c r="E73" s="64"/>
      <c r="F73" s="64"/>
      <c r="G73" s="64"/>
      <c r="H73" s="64"/>
      <c r="I73" s="64"/>
      <c r="O73" s="2" t="s">
        <v>449</v>
      </c>
    </row>
    <row r="74" spans="2:15" ht="10.5" hidden="1" outlineLevel="1" x14ac:dyDescent="0.35">
      <c r="B74" s="28" t="s">
        <v>448</v>
      </c>
      <c r="D74" s="64"/>
      <c r="E74" s="64"/>
      <c r="F74" s="64"/>
      <c r="G74" s="64"/>
      <c r="H74" s="64"/>
      <c r="I74" s="64"/>
      <c r="O74" s="2" t="s">
        <v>447</v>
      </c>
    </row>
    <row r="75" spans="2:15" ht="10" hidden="1" outlineLevel="1" x14ac:dyDescent="0.35">
      <c r="B75" s="2" t="s">
        <v>421</v>
      </c>
      <c r="D75" s="64">
        <f>+D43</f>
        <v>934366</v>
      </c>
      <c r="E75" s="219">
        <f>+F75/D75</f>
        <v>3.6904960475873478</v>
      </c>
      <c r="F75" s="64">
        <v>3448274.03</v>
      </c>
      <c r="G75" s="64"/>
      <c r="H75" s="64"/>
      <c r="I75" s="64"/>
    </row>
    <row r="76" spans="2:15" ht="10" hidden="1" outlineLevel="1" x14ac:dyDescent="0.35">
      <c r="B76" s="2" t="s">
        <v>406</v>
      </c>
      <c r="D76" s="64">
        <f>+D46</f>
        <v>420464</v>
      </c>
      <c r="E76" s="219">
        <f>+F76/D76</f>
        <v>3.6904999952433499</v>
      </c>
      <c r="F76" s="64">
        <v>1551722.39</v>
      </c>
      <c r="G76" s="64"/>
      <c r="H76" s="64"/>
      <c r="I76" s="64"/>
    </row>
    <row r="77" spans="2:15" ht="10" hidden="1" outlineLevel="1" x14ac:dyDescent="0.35">
      <c r="D77" s="64"/>
      <c r="E77" s="64"/>
      <c r="F77" s="64"/>
      <c r="G77" s="64"/>
      <c r="H77" s="64"/>
      <c r="I77" s="64"/>
    </row>
    <row r="78" spans="2:15" ht="10" hidden="1" outlineLevel="1" x14ac:dyDescent="0.35">
      <c r="B78" s="2" t="s">
        <v>446</v>
      </c>
      <c r="D78" s="2" t="s">
        <v>430</v>
      </c>
      <c r="E78" s="2" t="s">
        <v>429</v>
      </c>
      <c r="F78" s="2" t="s">
        <v>428</v>
      </c>
      <c r="G78" s="2" t="s">
        <v>427</v>
      </c>
      <c r="H78" s="2" t="s">
        <v>426</v>
      </c>
      <c r="O78" s="2" t="s">
        <v>445</v>
      </c>
    </row>
    <row r="79" spans="2:15" ht="10" hidden="1" outlineLevel="1" x14ac:dyDescent="0.35">
      <c r="B79" s="2" t="s">
        <v>444</v>
      </c>
      <c r="D79" s="64">
        <f>+D31</f>
        <v>1189046</v>
      </c>
      <c r="E79" s="219"/>
      <c r="F79" s="64"/>
      <c r="G79" s="64"/>
      <c r="H79" s="191"/>
      <c r="I79" s="191"/>
      <c r="O79" s="2" t="s">
        <v>443</v>
      </c>
    </row>
    <row r="80" spans="2:15" ht="10" hidden="1" outlineLevel="1" x14ac:dyDescent="0.35">
      <c r="B80" s="2" t="s">
        <v>442</v>
      </c>
      <c r="D80" s="64"/>
      <c r="E80" s="219"/>
      <c r="F80" s="64"/>
      <c r="G80" s="64"/>
      <c r="H80" s="191"/>
      <c r="I80" s="191"/>
      <c r="O80" s="2" t="s">
        <v>441</v>
      </c>
    </row>
    <row r="81" spans="2:15" ht="10" hidden="1" outlineLevel="1" x14ac:dyDescent="0.35">
      <c r="B81" s="2" t="s">
        <v>435</v>
      </c>
      <c r="D81" s="64">
        <f>+G51</f>
        <v>951237</v>
      </c>
      <c r="E81" s="219"/>
      <c r="F81" s="64"/>
      <c r="G81" s="64"/>
      <c r="H81" s="191"/>
      <c r="I81" s="191"/>
      <c r="O81" s="2" t="s">
        <v>440</v>
      </c>
    </row>
    <row r="82" spans="2:15" ht="10" hidden="1" outlineLevel="1" x14ac:dyDescent="0.35">
      <c r="D82" s="64">
        <f>+G58-D98-D79-D81</f>
        <v>309782</v>
      </c>
      <c r="E82" s="219"/>
      <c r="F82" s="64"/>
      <c r="G82" s="64"/>
      <c r="H82" s="191"/>
      <c r="I82" s="191"/>
      <c r="O82" s="2" t="s">
        <v>439</v>
      </c>
    </row>
    <row r="83" spans="2:15" ht="10" hidden="1" outlineLevel="1" x14ac:dyDescent="0.35">
      <c r="D83" s="64"/>
      <c r="E83" s="219"/>
      <c r="F83" s="64"/>
      <c r="G83" s="64"/>
      <c r="H83" s="191"/>
      <c r="I83" s="191"/>
      <c r="O83" s="2" t="s">
        <v>438</v>
      </c>
    </row>
    <row r="84" spans="2:15" ht="10" hidden="1" outlineLevel="1" x14ac:dyDescent="0.35">
      <c r="B84" s="2" t="s">
        <v>437</v>
      </c>
      <c r="D84" s="64"/>
      <c r="E84" s="219"/>
      <c r="F84" s="64"/>
      <c r="G84" s="64"/>
      <c r="H84" s="191"/>
      <c r="I84" s="191"/>
    </row>
    <row r="85" spans="2:15" ht="10" hidden="1" outlineLevel="1" x14ac:dyDescent="0.35">
      <c r="B85" s="2" t="s">
        <v>436</v>
      </c>
      <c r="D85" s="64"/>
      <c r="E85" s="219"/>
      <c r="F85" s="64"/>
      <c r="G85" s="64"/>
      <c r="H85" s="191"/>
      <c r="I85" s="191"/>
    </row>
    <row r="86" spans="2:15" ht="10" hidden="1" outlineLevel="1" x14ac:dyDescent="0.35">
      <c r="B86" s="2" t="s">
        <v>435</v>
      </c>
      <c r="D86" s="64"/>
      <c r="E86" s="219"/>
      <c r="F86" s="64"/>
      <c r="G86" s="64"/>
      <c r="H86" s="191"/>
      <c r="I86" s="191"/>
    </row>
    <row r="87" spans="2:15" ht="10" hidden="1" outlineLevel="1" x14ac:dyDescent="0.35">
      <c r="B87" s="2" t="s">
        <v>434</v>
      </c>
      <c r="D87" s="64"/>
      <c r="E87" s="219"/>
      <c r="F87" s="64"/>
      <c r="G87" s="64"/>
      <c r="H87" s="191"/>
      <c r="I87" s="191"/>
    </row>
    <row r="88" spans="2:15" ht="10" hidden="1" outlineLevel="1" x14ac:dyDescent="0.35">
      <c r="D88" s="64"/>
      <c r="E88" s="219"/>
      <c r="F88" s="64"/>
      <c r="G88" s="64"/>
      <c r="H88" s="191"/>
      <c r="I88" s="191"/>
    </row>
    <row r="89" spans="2:15" ht="10" hidden="1" outlineLevel="1" x14ac:dyDescent="0.35">
      <c r="D89" s="64"/>
      <c r="E89" s="64"/>
      <c r="F89" s="64"/>
      <c r="G89" s="64"/>
      <c r="H89" s="64"/>
      <c r="I89" s="64"/>
      <c r="O89" s="2" t="s">
        <v>433</v>
      </c>
    </row>
    <row r="90" spans="2:15" ht="10" hidden="1" outlineLevel="1" x14ac:dyDescent="0.35">
      <c r="D90" s="64"/>
      <c r="E90" s="64"/>
      <c r="F90" s="64"/>
      <c r="G90" s="64"/>
      <c r="H90" s="64"/>
      <c r="I90" s="64"/>
      <c r="O90" s="2" t="s">
        <v>432</v>
      </c>
    </row>
    <row r="91" spans="2:15" ht="10" hidden="1" outlineLevel="1" x14ac:dyDescent="0.35">
      <c r="B91" s="2" t="s">
        <v>431</v>
      </c>
      <c r="D91" s="2" t="s">
        <v>430</v>
      </c>
      <c r="E91" s="2" t="s">
        <v>429</v>
      </c>
      <c r="F91" s="2" t="s">
        <v>428</v>
      </c>
      <c r="G91" s="2" t="s">
        <v>427</v>
      </c>
      <c r="H91" s="2" t="s">
        <v>426</v>
      </c>
      <c r="O91" s="2" t="s">
        <v>425</v>
      </c>
    </row>
    <row r="92" spans="2:15" ht="10" hidden="1" outlineLevel="1" x14ac:dyDescent="0.35">
      <c r="B92" s="2" t="s">
        <v>424</v>
      </c>
      <c r="D92" s="64">
        <f>+G53</f>
        <v>566242</v>
      </c>
      <c r="E92" s="219">
        <f>+E14</f>
        <v>6.77</v>
      </c>
      <c r="F92" s="64">
        <f>3500000/F28</f>
        <v>500000</v>
      </c>
      <c r="G92" s="64"/>
      <c r="H92" s="191">
        <v>0</v>
      </c>
      <c r="I92" s="191"/>
      <c r="O92" s="2" t="s">
        <v>423</v>
      </c>
    </row>
    <row r="93" spans="2:15" ht="10" hidden="1" outlineLevel="1" x14ac:dyDescent="0.35">
      <c r="B93" s="2" t="s">
        <v>402</v>
      </c>
      <c r="D93" s="64">
        <f>+G54</f>
        <v>75148</v>
      </c>
      <c r="E93" s="219"/>
      <c r="F93" s="64"/>
      <c r="G93" s="64"/>
      <c r="H93" s="191">
        <v>0</v>
      </c>
      <c r="I93" s="191"/>
      <c r="O93" s="2" t="s">
        <v>422</v>
      </c>
    </row>
    <row r="94" spans="2:15" ht="10" hidden="1" outlineLevel="1" x14ac:dyDescent="0.35">
      <c r="B94" s="2" t="s">
        <v>421</v>
      </c>
      <c r="D94" s="64">
        <f>+G43</f>
        <v>165836</v>
      </c>
      <c r="E94" s="219"/>
      <c r="F94" s="64">
        <f>7723800/F28</f>
        <v>1103400</v>
      </c>
      <c r="G94" s="64"/>
      <c r="H94" s="191">
        <v>0</v>
      </c>
      <c r="I94" s="191"/>
    </row>
    <row r="95" spans="2:15" ht="10" hidden="1" outlineLevel="1" x14ac:dyDescent="0.35">
      <c r="B95" s="2" t="s">
        <v>406</v>
      </c>
      <c r="D95" s="64">
        <f>+G46</f>
        <v>74637</v>
      </c>
      <c r="E95" s="219"/>
      <c r="F95" s="64">
        <v>505562.91</v>
      </c>
      <c r="G95" s="64"/>
      <c r="H95" s="191">
        <v>0</v>
      </c>
      <c r="I95" s="191"/>
      <c r="O95" s="2" t="s">
        <v>420</v>
      </c>
    </row>
    <row r="96" spans="2:15" ht="10" hidden="1" outlineLevel="1" x14ac:dyDescent="0.35">
      <c r="B96" s="2" t="s">
        <v>419</v>
      </c>
      <c r="D96" s="64">
        <f>+G47+G49+G48+G50</f>
        <v>60118</v>
      </c>
      <c r="E96" s="219"/>
      <c r="F96" s="64">
        <v>407219</v>
      </c>
      <c r="G96" s="64"/>
      <c r="H96" s="191">
        <v>0</v>
      </c>
      <c r="I96" s="191"/>
      <c r="O96" s="2" t="s">
        <v>418</v>
      </c>
    </row>
    <row r="97" spans="2:15" ht="10" hidden="1" outlineLevel="1" x14ac:dyDescent="0.35">
      <c r="B97" s="2" t="s">
        <v>411</v>
      </c>
      <c r="D97" s="64">
        <f>+G43</f>
        <v>165836</v>
      </c>
      <c r="E97" s="219"/>
      <c r="F97" s="64"/>
      <c r="G97" s="64"/>
      <c r="H97" s="191">
        <v>0</v>
      </c>
      <c r="I97" s="191"/>
      <c r="O97" s="2" t="s">
        <v>417</v>
      </c>
    </row>
    <row r="98" spans="2:15" ht="10" hidden="1" outlineLevel="1" x14ac:dyDescent="0.35">
      <c r="D98" s="64">
        <f>SUM(D92:D97)</f>
        <v>1107817</v>
      </c>
      <c r="E98" s="219"/>
      <c r="F98" s="64"/>
      <c r="G98" s="64"/>
      <c r="H98" s="191"/>
      <c r="I98" s="191"/>
      <c r="O98" s="2" t="s">
        <v>416</v>
      </c>
    </row>
    <row r="99" spans="2:15" ht="10" hidden="1" outlineLevel="1" x14ac:dyDescent="0.35">
      <c r="D99" s="64"/>
      <c r="E99" s="219"/>
      <c r="F99" s="64"/>
      <c r="G99" s="64"/>
      <c r="H99" s="191"/>
      <c r="I99" s="191"/>
    </row>
    <row r="100" spans="2:15" ht="10" hidden="1" outlineLevel="1" x14ac:dyDescent="0.35">
      <c r="B100" s="2" t="s">
        <v>404</v>
      </c>
      <c r="D100" s="64">
        <f>+F100/E100</f>
        <v>2092561.9140326516</v>
      </c>
      <c r="E100" s="64">
        <f>+E92</f>
        <v>6.77</v>
      </c>
      <c r="F100" s="64">
        <f>+G100+H100</f>
        <v>14166644.15800105</v>
      </c>
      <c r="G100" s="64">
        <f>4116967.99/0.87909</f>
        <v>4683215.5865724785</v>
      </c>
      <c r="H100" s="64">
        <f>66384000/F28</f>
        <v>9483428.5714285709</v>
      </c>
      <c r="I100" s="64"/>
      <c r="O100" s="2" t="s">
        <v>415</v>
      </c>
    </row>
    <row r="101" spans="2:15" ht="10" collapsed="1" x14ac:dyDescent="0.35">
      <c r="D101" s="64"/>
      <c r="E101" s="64"/>
      <c r="F101" s="64">
        <f>SUM(F46:F52)</f>
        <v>2866718</v>
      </c>
      <c r="G101" s="128">
        <f>+F101/H58</f>
        <v>3.6278537642046284E-2</v>
      </c>
      <c r="H101" s="64"/>
      <c r="I101" s="64"/>
      <c r="O101" s="2" t="s">
        <v>414</v>
      </c>
    </row>
    <row r="102" spans="2:15" ht="10" x14ac:dyDescent="0.35">
      <c r="B102" s="2" t="s">
        <v>413</v>
      </c>
      <c r="D102" s="64">
        <f>+H38</f>
        <v>41427691</v>
      </c>
      <c r="E102" s="102">
        <f t="shared" ref="E102:E116" si="5">+D102/$D$117</f>
        <v>0.48682272639117791</v>
      </c>
      <c r="F102" s="64">
        <f>+F101*8</f>
        <v>22933744</v>
      </c>
      <c r="G102" s="64"/>
      <c r="H102" s="64"/>
      <c r="I102" s="64"/>
    </row>
    <row r="103" spans="2:15" ht="10" x14ac:dyDescent="0.35">
      <c r="B103" s="2" t="s">
        <v>412</v>
      </c>
      <c r="D103" s="64">
        <f>+H39+H40+H54</f>
        <v>6589895</v>
      </c>
      <c r="E103" s="102">
        <f t="shared" si="5"/>
        <v>7.7438799341522341E-2</v>
      </c>
      <c r="F103" s="219">
        <f>+G105*E12</f>
        <v>7.8479440915951812</v>
      </c>
      <c r="G103" s="64"/>
      <c r="H103" s="64"/>
      <c r="I103" s="64"/>
    </row>
    <row r="104" spans="2:15" ht="10" x14ac:dyDescent="0.35">
      <c r="B104" s="2" t="s">
        <v>411</v>
      </c>
      <c r="D104" s="64">
        <f t="shared" ref="D104:D109" si="6">+H41</f>
        <v>3937099</v>
      </c>
      <c r="E104" s="102">
        <f t="shared" si="5"/>
        <v>4.6265413856929172E-2</v>
      </c>
      <c r="F104" s="219">
        <f>+F103/F28-1</f>
        <v>0.12113487022788294</v>
      </c>
      <c r="G104" s="64"/>
      <c r="H104" s="64"/>
      <c r="I104" s="64">
        <f>SUM(F43:F55)</f>
        <v>5306479</v>
      </c>
      <c r="J104" s="2">
        <v>9</v>
      </c>
    </row>
    <row r="105" spans="2:15" ht="10" x14ac:dyDescent="0.35">
      <c r="B105" s="2" t="s">
        <v>410</v>
      </c>
      <c r="D105" s="64">
        <f t="shared" si="6"/>
        <v>3871964</v>
      </c>
      <c r="E105" s="102">
        <f t="shared" si="5"/>
        <v>4.5500003149306356E-2</v>
      </c>
      <c r="F105" s="64"/>
      <c r="G105" s="219">
        <f>1.08^8</f>
        <v>1.8509302102818823</v>
      </c>
      <c r="H105" s="64"/>
      <c r="I105" s="98">
        <f>+I104/H58</f>
        <v>6.7153901481843734E-2</v>
      </c>
      <c r="J105" s="2">
        <f>+J104/7</f>
        <v>1.2857142857142858</v>
      </c>
    </row>
    <row r="106" spans="2:15" ht="10" x14ac:dyDescent="0.35">
      <c r="B106" s="2" t="s">
        <v>409</v>
      </c>
      <c r="D106" s="64">
        <f t="shared" si="6"/>
        <v>3539963</v>
      </c>
      <c r="E106" s="102">
        <f t="shared" si="5"/>
        <v>4.1598611879766441E-2</v>
      </c>
      <c r="F106" s="64"/>
      <c r="G106" s="64"/>
      <c r="H106" s="64"/>
      <c r="I106" s="64">
        <f>+SUM(G42:G55)</f>
        <v>1979218</v>
      </c>
      <c r="J106" s="2">
        <f>+E14*1.3</f>
        <v>8.8010000000000002</v>
      </c>
      <c r="K106" s="2">
        <f>1.16^2</f>
        <v>1.3455999999999999</v>
      </c>
    </row>
    <row r="107" spans="2:15" ht="10" x14ac:dyDescent="0.35">
      <c r="B107" s="2" t="s">
        <v>408</v>
      </c>
      <c r="D107" s="64">
        <f t="shared" si="6"/>
        <v>3108550</v>
      </c>
      <c r="E107" s="102">
        <f t="shared" si="5"/>
        <v>3.652901596961549E-2</v>
      </c>
      <c r="F107" s="64"/>
      <c r="G107" s="64"/>
      <c r="H107" s="64"/>
      <c r="I107" s="64"/>
      <c r="K107" s="2">
        <f>+K106*E14</f>
        <v>9.1097119999999983</v>
      </c>
    </row>
    <row r="108" spans="2:15" ht="10" x14ac:dyDescent="0.35">
      <c r="B108" s="2" t="s">
        <v>407</v>
      </c>
      <c r="D108" s="64">
        <f t="shared" si="6"/>
        <v>1905852</v>
      </c>
      <c r="E108" s="102">
        <f t="shared" si="5"/>
        <v>2.2395939632215544E-2</v>
      </c>
      <c r="F108" s="64"/>
      <c r="G108" s="64">
        <f>1.16*8</f>
        <v>9.2799999999999994</v>
      </c>
      <c r="H108" s="64"/>
      <c r="I108" s="64"/>
    </row>
    <row r="109" spans="2:15" ht="10" x14ac:dyDescent="0.35">
      <c r="B109" s="2" t="s">
        <v>406</v>
      </c>
      <c r="D109" s="64">
        <f t="shared" si="6"/>
        <v>1592993</v>
      </c>
      <c r="E109" s="102">
        <f t="shared" si="5"/>
        <v>1.8719488744426079E-2</v>
      </c>
      <c r="F109" s="64"/>
      <c r="G109" s="64"/>
      <c r="H109" s="64"/>
      <c r="I109" s="64"/>
    </row>
    <row r="110" spans="2:15" ht="10" x14ac:dyDescent="0.35">
      <c r="B110" s="2" t="s">
        <v>405</v>
      </c>
      <c r="D110" s="64">
        <f>+H47+H48+H49+H50</f>
        <v>1239335</v>
      </c>
      <c r="E110" s="102">
        <f t="shared" si="5"/>
        <v>1.4563602968169538E-2</v>
      </c>
      <c r="F110" s="64"/>
      <c r="G110" s="64"/>
      <c r="H110" s="64"/>
      <c r="I110" s="64"/>
    </row>
    <row r="111" spans="2:15" ht="10" x14ac:dyDescent="0.35">
      <c r="B111" s="2" t="s">
        <v>404</v>
      </c>
      <c r="D111" s="64">
        <f>+H55</f>
        <v>86000</v>
      </c>
      <c r="E111" s="102">
        <f t="shared" si="5"/>
        <v>1.0105983089823013E-3</v>
      </c>
      <c r="F111" s="64"/>
      <c r="G111" s="64"/>
      <c r="H111" s="64"/>
      <c r="I111" s="64"/>
    </row>
    <row r="112" spans="2:15" ht="10" x14ac:dyDescent="0.35">
      <c r="B112" s="2" t="s">
        <v>403</v>
      </c>
      <c r="D112" s="64">
        <f>+H51</f>
        <v>951237</v>
      </c>
      <c r="E112" s="102">
        <f t="shared" si="5"/>
        <v>1.1178122135365084E-2</v>
      </c>
      <c r="F112" s="64"/>
      <c r="G112" s="64"/>
      <c r="H112" s="64"/>
      <c r="I112" s="64"/>
    </row>
    <row r="113" spans="2:40" ht="10" x14ac:dyDescent="0.35">
      <c r="B113" s="2" t="s">
        <v>402</v>
      </c>
      <c r="D113" s="64">
        <f>+H53</f>
        <v>566242</v>
      </c>
      <c r="E113" s="102">
        <f t="shared" si="5"/>
        <v>6.6539907869157698E-3</v>
      </c>
      <c r="F113" s="64"/>
      <c r="G113" s="64"/>
      <c r="H113" s="64"/>
      <c r="I113" s="64"/>
    </row>
    <row r="114" spans="2:40" ht="10" x14ac:dyDescent="0.35">
      <c r="B114" s="2" t="s">
        <v>401</v>
      </c>
      <c r="D114" s="64">
        <f>+H52</f>
        <v>589609</v>
      </c>
      <c r="E114" s="102">
        <f t="shared" si="5"/>
        <v>6.9285797483807626E-3</v>
      </c>
      <c r="F114" s="64"/>
      <c r="G114" s="64"/>
      <c r="H114" s="64"/>
      <c r="I114" s="64"/>
    </row>
    <row r="115" spans="2:40" ht="10" x14ac:dyDescent="0.35">
      <c r="B115" s="2" t="s">
        <v>213</v>
      </c>
      <c r="D115" s="64">
        <f>+H56+H57</f>
        <v>9613238</v>
      </c>
      <c r="E115" s="102">
        <f t="shared" si="5"/>
        <v>0.1129665356586558</v>
      </c>
      <c r="F115" s="102">
        <f>+SUM(E103:E114)-5%-8%</f>
        <v>0.19878216652159486</v>
      </c>
      <c r="G115" s="64"/>
      <c r="H115" s="64"/>
      <c r="I115" s="64"/>
      <c r="L115" s="64"/>
    </row>
    <row r="116" spans="2:40" ht="10" x14ac:dyDescent="0.35">
      <c r="B116" s="2" t="s">
        <v>400</v>
      </c>
      <c r="D116" s="64">
        <f>+J20-F19</f>
        <v>6078436</v>
      </c>
      <c r="E116" s="102">
        <f t="shared" si="5"/>
        <v>7.1428571428571425E-2</v>
      </c>
      <c r="F116" s="102"/>
      <c r="G116" s="64"/>
      <c r="H116" s="64"/>
      <c r="I116" s="64"/>
      <c r="L116" s="64"/>
    </row>
    <row r="117" spans="2:40" ht="10" x14ac:dyDescent="0.35">
      <c r="D117" s="64">
        <f>SUM(D102:D116)</f>
        <v>85098104</v>
      </c>
      <c r="E117" s="64"/>
      <c r="F117" s="102">
        <f>SUM(E103:E114)-E107-E104</f>
        <v>0.2459877366950502</v>
      </c>
      <c r="G117" s="64">
        <f>50%</f>
        <v>0.5</v>
      </c>
      <c r="H117" s="64">
        <v>0.19</v>
      </c>
      <c r="I117" s="219">
        <f>20%*3.75</f>
        <v>0.75</v>
      </c>
      <c r="L117" s="64"/>
    </row>
    <row r="118" spans="2:40" ht="10" x14ac:dyDescent="0.35">
      <c r="D118" s="64"/>
      <c r="E118" s="64"/>
      <c r="F118" s="64"/>
      <c r="G118" s="64"/>
      <c r="H118" s="64"/>
      <c r="I118" s="64">
        <v>500</v>
      </c>
      <c r="L118" s="64"/>
    </row>
    <row r="119" spans="2:40" ht="10" x14ac:dyDescent="0.35">
      <c r="D119" s="64"/>
      <c r="E119" s="64"/>
      <c r="F119" s="64"/>
      <c r="G119" s="64"/>
      <c r="H119" s="64"/>
      <c r="I119" s="64"/>
      <c r="L119" s="64"/>
    </row>
    <row r="120" spans="2:40" ht="11" x14ac:dyDescent="0.35">
      <c r="B120" s="259" t="s">
        <v>399</v>
      </c>
      <c r="C120" s="258"/>
      <c r="D120" s="257" t="s">
        <v>398</v>
      </c>
      <c r="E120" s="257" t="s">
        <v>397</v>
      </c>
      <c r="F120" s="257" t="s">
        <v>370</v>
      </c>
      <c r="G120" s="257" t="s">
        <v>396</v>
      </c>
      <c r="H120" s="64"/>
      <c r="I120" s="64"/>
      <c r="L120" s="64"/>
      <c r="AH120" s="259"/>
      <c r="AI120" s="258"/>
      <c r="AJ120" s="257">
        <v>2020</v>
      </c>
      <c r="AK120" s="257">
        <f>+AJ120+1</f>
        <v>2021</v>
      </c>
      <c r="AL120" s="257">
        <f>+AK120+1</f>
        <v>2022</v>
      </c>
      <c r="AM120" s="257">
        <f>+AL120+1</f>
        <v>2023</v>
      </c>
      <c r="AN120" s="257">
        <f>+AM120+1</f>
        <v>2024</v>
      </c>
    </row>
    <row r="121" spans="2:40" ht="11" x14ac:dyDescent="0.35">
      <c r="B121" s="255" t="s">
        <v>393</v>
      </c>
      <c r="C121" s="254"/>
      <c r="D121" s="244" t="s">
        <v>392</v>
      </c>
      <c r="E121" s="253">
        <v>1</v>
      </c>
      <c r="F121" s="252">
        <v>9623297</v>
      </c>
      <c r="G121" s="241">
        <f>+E121*F121/10^6</f>
        <v>9.6232970000000009</v>
      </c>
      <c r="H121" s="64"/>
      <c r="I121" s="64"/>
      <c r="L121" s="64"/>
      <c r="W121" s="259" t="s">
        <v>399</v>
      </c>
      <c r="X121" s="258"/>
      <c r="Y121" s="257" t="s">
        <v>398</v>
      </c>
      <c r="Z121" s="257" t="s">
        <v>397</v>
      </c>
      <c r="AA121" s="257" t="s">
        <v>370</v>
      </c>
      <c r="AB121" s="257" t="s">
        <v>396</v>
      </c>
      <c r="AC121" s="257" t="s">
        <v>395</v>
      </c>
      <c r="AH121" s="255" t="s">
        <v>394</v>
      </c>
      <c r="AI121" s="254"/>
      <c r="AJ121" s="256">
        <v>-250</v>
      </c>
      <c r="AK121" s="251">
        <v>0</v>
      </c>
      <c r="AL121" s="251">
        <v>0</v>
      </c>
      <c r="AM121" s="251">
        <v>0</v>
      </c>
      <c r="AN121" s="251">
        <v>0</v>
      </c>
    </row>
    <row r="122" spans="2:40" ht="11" x14ac:dyDescent="0.35">
      <c r="B122" s="246" t="s">
        <v>389</v>
      </c>
      <c r="C122" s="245"/>
      <c r="D122" s="244" t="s">
        <v>388</v>
      </c>
      <c r="E122" s="243">
        <v>4.24</v>
      </c>
      <c r="F122" s="242">
        <v>7664914</v>
      </c>
      <c r="G122" s="241">
        <f>+E122*F122/10^6</f>
        <v>32.49923536</v>
      </c>
      <c r="H122" s="248"/>
      <c r="I122" s="64"/>
      <c r="W122" s="255" t="s">
        <v>393</v>
      </c>
      <c r="X122" s="254"/>
      <c r="Y122" s="244" t="s">
        <v>392</v>
      </c>
      <c r="Z122" s="253">
        <v>1</v>
      </c>
      <c r="AA122" s="252">
        <v>9623297</v>
      </c>
      <c r="AB122" s="241">
        <f>+Z122*AA122/10^6</f>
        <v>9.6232970000000009</v>
      </c>
      <c r="AC122" s="2" t="s">
        <v>391</v>
      </c>
      <c r="AH122" s="246" t="s">
        <v>390</v>
      </c>
      <c r="AI122" s="245"/>
      <c r="AJ122" s="251">
        <v>0</v>
      </c>
      <c r="AK122" s="251">
        <v>0</v>
      </c>
      <c r="AL122" s="251">
        <v>0</v>
      </c>
      <c r="AM122" s="251">
        <v>0</v>
      </c>
      <c r="AN122" s="64">
        <v>1500</v>
      </c>
    </row>
    <row r="123" spans="2:40" ht="11" x14ac:dyDescent="0.35">
      <c r="B123" s="246" t="s">
        <v>386</v>
      </c>
      <c r="C123" s="245"/>
      <c r="D123" s="244" t="s">
        <v>385</v>
      </c>
      <c r="E123" s="247">
        <f>41.79/6.6044</f>
        <v>6.3275997819635394</v>
      </c>
      <c r="F123" s="242">
        <v>3804947</v>
      </c>
      <c r="G123" s="241">
        <f>+E123*F123/10^6</f>
        <v>24.07618180758282</v>
      </c>
      <c r="H123" s="248"/>
      <c r="I123" s="64"/>
      <c r="W123" s="246" t="s">
        <v>389</v>
      </c>
      <c r="X123" s="245"/>
      <c r="Y123" s="244" t="s">
        <v>388</v>
      </c>
      <c r="Z123" s="243">
        <v>4.24</v>
      </c>
      <c r="AA123" s="242">
        <v>7664914</v>
      </c>
      <c r="AB123" s="241">
        <f>+Z123*AA123/10^6</f>
        <v>32.49923536</v>
      </c>
      <c r="AH123" s="239" t="s">
        <v>387</v>
      </c>
      <c r="AI123" s="238"/>
      <c r="AJ123" s="250">
        <f>+AJ121+AJ122</f>
        <v>-250</v>
      </c>
      <c r="AK123" s="249">
        <f>+AK121+AK122</f>
        <v>0</v>
      </c>
      <c r="AL123" s="249">
        <f>+AL121+AL122</f>
        <v>0</v>
      </c>
      <c r="AM123" s="249">
        <f>+AM121+AM122</f>
        <v>0</v>
      </c>
      <c r="AN123" s="105">
        <f>+AN121+AN122</f>
        <v>1500</v>
      </c>
    </row>
    <row r="124" spans="2:40" ht="11" x14ac:dyDescent="0.35">
      <c r="B124" s="246" t="s">
        <v>384</v>
      </c>
      <c r="C124" s="245"/>
      <c r="D124" s="244" t="s">
        <v>383</v>
      </c>
      <c r="E124" s="243">
        <v>6.77</v>
      </c>
      <c r="F124" s="242">
        <v>941981</v>
      </c>
      <c r="G124" s="241">
        <f>+E124*F124/10^6</f>
        <v>6.3772113699999995</v>
      </c>
      <c r="H124" s="248"/>
      <c r="I124" s="64"/>
      <c r="W124" s="246" t="s">
        <v>386</v>
      </c>
      <c r="X124" s="245"/>
      <c r="Y124" s="244" t="s">
        <v>385</v>
      </c>
      <c r="Z124" s="247">
        <f>41.79/6.6044</f>
        <v>6.3275997819635394</v>
      </c>
      <c r="AA124" s="242">
        <v>3804947</v>
      </c>
      <c r="AB124" s="241">
        <f>+Z124*AA124/10^6</f>
        <v>24.07618180758282</v>
      </c>
      <c r="AH124" s="246"/>
      <c r="AI124" s="245"/>
      <c r="AJ124" s="244"/>
      <c r="AK124" s="243"/>
      <c r="AL124" s="242"/>
      <c r="AM124" s="241"/>
      <c r="AN124" s="28"/>
    </row>
    <row r="125" spans="2:40" s="28" customFormat="1" ht="11" x14ac:dyDescent="0.35">
      <c r="B125" s="239" t="s">
        <v>381</v>
      </c>
      <c r="C125" s="238"/>
      <c r="D125" s="237"/>
      <c r="E125" s="237"/>
      <c r="F125" s="236"/>
      <c r="G125" s="235">
        <f>SUM(G121:G124)</f>
        <v>72.575925537582819</v>
      </c>
      <c r="H125" s="105"/>
      <c r="I125" s="105"/>
      <c r="W125" s="246" t="s">
        <v>384</v>
      </c>
      <c r="X125" s="245"/>
      <c r="Y125" s="244" t="s">
        <v>383</v>
      </c>
      <c r="Z125" s="243">
        <v>6.77</v>
      </c>
      <c r="AA125" s="242">
        <v>941981</v>
      </c>
      <c r="AB125" s="241">
        <f>+Z125*AA125/10^6</f>
        <v>6.3772113699999995</v>
      </c>
      <c r="AH125" s="239" t="s">
        <v>382</v>
      </c>
      <c r="AI125" s="240">
        <f>+IRR(AJ123:AN123)</f>
        <v>0.56508458007138107</v>
      </c>
      <c r="AJ125" s="237"/>
      <c r="AK125" s="237"/>
      <c r="AL125" s="236"/>
      <c r="AM125" s="235"/>
      <c r="AN125" s="2"/>
    </row>
    <row r="126" spans="2:40" ht="11" x14ac:dyDescent="0.35">
      <c r="D126" s="64"/>
      <c r="E126" s="64"/>
      <c r="F126" s="64"/>
      <c r="G126" s="64"/>
      <c r="H126" s="64"/>
      <c r="I126" s="64"/>
      <c r="W126" s="239" t="s">
        <v>381</v>
      </c>
      <c r="X126" s="238"/>
      <c r="Y126" s="237"/>
      <c r="Z126" s="237"/>
      <c r="AA126" s="236"/>
      <c r="AB126" s="235">
        <f>SUM(AB122:AB125)</f>
        <v>72.575925537582819</v>
      </c>
      <c r="AH126" s="28" t="s">
        <v>380</v>
      </c>
      <c r="AI126" s="234">
        <f>-AN123/AJ123</f>
        <v>6</v>
      </c>
    </row>
    <row r="127" spans="2:40" ht="10" x14ac:dyDescent="0.35">
      <c r="D127" s="64"/>
      <c r="E127" s="64"/>
      <c r="F127" s="64"/>
      <c r="G127" s="64"/>
      <c r="H127" s="64"/>
      <c r="I127" s="64"/>
    </row>
    <row r="128" spans="2:40" ht="10.5" x14ac:dyDescent="0.35">
      <c r="B128" s="233" t="s">
        <v>379</v>
      </c>
      <c r="C128" s="232"/>
      <c r="D128" s="231"/>
      <c r="E128" s="231"/>
      <c r="F128" s="231"/>
      <c r="G128" s="231"/>
      <c r="H128" s="64"/>
      <c r="I128" s="64"/>
    </row>
    <row r="129" spans="2:11" s="148" customFormat="1" ht="10.5" x14ac:dyDescent="0.35">
      <c r="B129" s="230"/>
      <c r="C129" s="229"/>
      <c r="D129" s="227"/>
      <c r="E129" s="227"/>
      <c r="F129" s="227"/>
      <c r="G129" s="227"/>
      <c r="H129" s="147"/>
      <c r="I129" s="147"/>
    </row>
    <row r="130" spans="2:11" s="148" customFormat="1" ht="10.5" x14ac:dyDescent="0.35">
      <c r="B130" s="223" t="s">
        <v>377</v>
      </c>
      <c r="C130" s="225"/>
      <c r="D130" s="228">
        <v>2020</v>
      </c>
      <c r="E130" s="227"/>
      <c r="F130" s="227"/>
      <c r="G130" s="227"/>
      <c r="H130" s="147"/>
      <c r="I130" s="147"/>
    </row>
    <row r="131" spans="2:11" s="223" customFormat="1" ht="10" x14ac:dyDescent="0.35">
      <c r="B131" s="223" t="s">
        <v>378</v>
      </c>
      <c r="C131" s="225"/>
      <c r="D131" s="218">
        <v>0.4</v>
      </c>
      <c r="E131" s="224"/>
      <c r="F131" s="224"/>
      <c r="G131" s="224"/>
      <c r="H131" s="224"/>
      <c r="I131" s="224"/>
    </row>
    <row r="132" spans="2:11" s="223" customFormat="1" ht="10" x14ac:dyDescent="0.35">
      <c r="B132" s="223" t="s">
        <v>377</v>
      </c>
      <c r="C132" s="225"/>
      <c r="D132" s="226">
        <f>+F27</f>
        <v>9.4121572264671869</v>
      </c>
      <c r="E132" s="224">
        <f>+D132*1.2</f>
        <v>11.294588671760623</v>
      </c>
      <c r="F132" s="224">
        <f>1.08*8</f>
        <v>8.64</v>
      </c>
      <c r="G132" s="224"/>
      <c r="H132" s="224"/>
      <c r="I132" s="224"/>
    </row>
    <row r="133" spans="2:11" s="223" customFormat="1" ht="10" x14ac:dyDescent="0.35">
      <c r="C133" s="225"/>
      <c r="D133" s="224"/>
      <c r="E133" s="224"/>
      <c r="F133" s="224"/>
      <c r="G133" s="224"/>
      <c r="H133" s="224"/>
      <c r="I133" s="224"/>
    </row>
    <row r="134" spans="2:11" ht="10" x14ac:dyDescent="0.35">
      <c r="B134" s="2" t="s">
        <v>376</v>
      </c>
      <c r="D134" s="222" t="s">
        <v>375</v>
      </c>
      <c r="E134" s="221" t="s">
        <v>374</v>
      </c>
      <c r="F134" s="221" t="s">
        <v>373</v>
      </c>
      <c r="G134" s="222" t="s">
        <v>372</v>
      </c>
      <c r="H134" s="222" t="s">
        <v>371</v>
      </c>
      <c r="I134" s="222" t="s">
        <v>370</v>
      </c>
      <c r="J134" s="222" t="s">
        <v>369</v>
      </c>
      <c r="K134" s="221"/>
    </row>
    <row r="135" spans="2:11" ht="10" x14ac:dyDescent="0.35">
      <c r="B135" s="2" t="s">
        <v>368</v>
      </c>
      <c r="G135" s="128">
        <f>+I135/$D$117</f>
        <v>7.1428571428571425E-2</v>
      </c>
      <c r="H135" s="220">
        <f>+J135*10^6/I135</f>
        <v>41.129000946954115</v>
      </c>
      <c r="I135" s="64">
        <f>+J20-F19</f>
        <v>6078436</v>
      </c>
      <c r="J135" s="2">
        <v>250</v>
      </c>
    </row>
    <row r="136" spans="2:11" ht="10" x14ac:dyDescent="0.35">
      <c r="B136" s="2" t="s">
        <v>367</v>
      </c>
      <c r="D136" s="141">
        <v>2015</v>
      </c>
      <c r="E136" s="64">
        <v>1</v>
      </c>
      <c r="F136" s="102">
        <f>+H136/$D$132-1</f>
        <v>-0.42858583100627845</v>
      </c>
      <c r="G136" s="128">
        <f>+I136/$D$117</f>
        <v>6.2357194233140609E-2</v>
      </c>
      <c r="H136" s="219">
        <f>+E136*(1+$D$131)^($D$130-D136)</f>
        <v>5.3782399999999981</v>
      </c>
      <c r="I136" s="64">
        <f>+F58-F41</f>
        <v>5306479</v>
      </c>
      <c r="J136" s="141">
        <f>+I136*H136/10^6</f>
        <v>28.539517616959991</v>
      </c>
    </row>
    <row r="137" spans="2:11" ht="10" x14ac:dyDescent="0.35">
      <c r="D137" s="64"/>
      <c r="E137" s="64"/>
      <c r="F137" s="64"/>
      <c r="G137" s="64"/>
      <c r="H137" s="64"/>
      <c r="I137" s="64"/>
    </row>
    <row r="138" spans="2:11" ht="10" x14ac:dyDescent="0.35">
      <c r="B138" s="2" t="s">
        <v>366</v>
      </c>
      <c r="D138" s="64"/>
      <c r="E138" s="64"/>
      <c r="F138" s="64"/>
      <c r="G138" s="64"/>
      <c r="H138" s="64"/>
      <c r="I138" s="64"/>
    </row>
    <row r="139" spans="2:11" ht="10" x14ac:dyDescent="0.35">
      <c r="B139" s="2" t="s">
        <v>365</v>
      </c>
      <c r="D139" s="141">
        <v>2012</v>
      </c>
      <c r="E139" s="64">
        <v>1</v>
      </c>
      <c r="F139" s="102">
        <f>+H139/$D$132-1</f>
        <v>0.56796047971877139</v>
      </c>
      <c r="G139" s="128">
        <f>+I139/$D$117</f>
        <v>7.655572443776186E-2</v>
      </c>
      <c r="H139" s="219">
        <f>+E139*(1++$D$131)^($D$130-D139)</f>
        <v>14.757890559999991</v>
      </c>
      <c r="I139" s="64">
        <f>+E58-E44</f>
        <v>6514747</v>
      </c>
      <c r="J139" s="141">
        <f>+I139*H139/10^6</f>
        <v>96.143923252088257</v>
      </c>
    </row>
    <row r="140" spans="2:11" ht="10" x14ac:dyDescent="0.35">
      <c r="B140" s="2" t="s">
        <v>364</v>
      </c>
      <c r="D140" s="141">
        <v>2019</v>
      </c>
      <c r="E140" s="219">
        <v>6.77</v>
      </c>
      <c r="F140" s="102">
        <f>+H140/$D$132-1</f>
        <v>6.9955029382275935E-3</v>
      </c>
      <c r="G140" s="128">
        <f>+I140/$D$117</f>
        <v>2.3258073998922466E-2</v>
      </c>
      <c r="H140" s="219">
        <f>+E140*(1++$D$131)^($D$130-D140)</f>
        <v>9.477999999999998</v>
      </c>
      <c r="I140" s="64">
        <f>+G58-G41</f>
        <v>1979218</v>
      </c>
      <c r="J140" s="141">
        <f>+I140*H140/10^6</f>
        <v>18.759028203999996</v>
      </c>
    </row>
    <row r="141" spans="2:11" ht="10" x14ac:dyDescent="0.35">
      <c r="D141" s="64"/>
      <c r="E141" s="64"/>
      <c r="F141" s="64"/>
      <c r="G141" s="64"/>
      <c r="H141" s="64"/>
      <c r="I141" s="64"/>
    </row>
    <row r="142" spans="2:11" ht="10" x14ac:dyDescent="0.35">
      <c r="D142" s="64"/>
      <c r="E142" s="64"/>
      <c r="F142" s="64"/>
      <c r="G142" s="64"/>
      <c r="H142" s="64"/>
      <c r="I142" s="64"/>
      <c r="J142" s="141">
        <f>+J136+J139+J140</f>
        <v>143.44246907304824</v>
      </c>
    </row>
    <row r="143" spans="2:11" ht="10" x14ac:dyDescent="0.35">
      <c r="D143" s="64"/>
      <c r="E143" s="64"/>
      <c r="F143" s="64"/>
      <c r="G143" s="64"/>
      <c r="H143" s="64"/>
      <c r="I143" s="64"/>
      <c r="J143" s="2">
        <f>250*4</f>
        <v>1000</v>
      </c>
    </row>
    <row r="144" spans="2:11" ht="15" customHeight="1" x14ac:dyDescent="0.35">
      <c r="B144" s="233"/>
      <c r="C144" s="232"/>
      <c r="D144" s="270" t="s">
        <v>478</v>
      </c>
      <c r="E144" s="270" t="s">
        <v>477</v>
      </c>
      <c r="F144" s="270" t="s">
        <v>476</v>
      </c>
      <c r="G144" s="270" t="s">
        <v>475</v>
      </c>
      <c r="H144" s="271" t="s">
        <v>696</v>
      </c>
      <c r="I144" s="271" t="s">
        <v>158</v>
      </c>
    </row>
    <row r="145" spans="2:44" ht="15" customHeight="1" x14ac:dyDescent="0.35">
      <c r="B145" s="2" t="s">
        <v>697</v>
      </c>
      <c r="D145" s="64">
        <f>+D38-16388507</f>
        <v>25039184</v>
      </c>
      <c r="E145" s="191">
        <f t="shared" ref="E145:G145" si="7">+E38</f>
        <v>0</v>
      </c>
      <c r="F145" s="191">
        <f t="shared" si="7"/>
        <v>0</v>
      </c>
      <c r="G145" s="191">
        <f t="shared" si="7"/>
        <v>0</v>
      </c>
      <c r="H145" s="191">
        <v>0</v>
      </c>
      <c r="I145" s="102">
        <f>+SUM(D145:H145)/SUM($D$150:$H$150)</f>
        <v>0.29423903498484527</v>
      </c>
    </row>
    <row r="146" spans="2:44" ht="15" customHeight="1" x14ac:dyDescent="0.35">
      <c r="B146" s="2" t="s">
        <v>698</v>
      </c>
      <c r="D146" s="191">
        <f>+D44</f>
        <v>0</v>
      </c>
      <c r="E146" s="191">
        <f t="shared" ref="E146:G146" si="8">+E44</f>
        <v>3108550</v>
      </c>
      <c r="F146" s="191">
        <f t="shared" si="8"/>
        <v>0</v>
      </c>
      <c r="G146" s="191">
        <f t="shared" si="8"/>
        <v>0</v>
      </c>
      <c r="H146" s="191">
        <v>0</v>
      </c>
      <c r="I146" s="102">
        <f t="shared" ref="I146:I150" si="9">+SUM(D146:H146)/SUM($D$150:$H$150)</f>
        <v>3.652901596961549E-2</v>
      </c>
      <c r="AK146" s="233" t="s">
        <v>700</v>
      </c>
      <c r="AL146" s="232"/>
      <c r="AM146" s="270" t="s">
        <v>478</v>
      </c>
      <c r="AN146" s="270" t="s">
        <v>477</v>
      </c>
      <c r="AO146" s="270" t="s">
        <v>476</v>
      </c>
      <c r="AP146" s="270" t="s">
        <v>475</v>
      </c>
      <c r="AQ146" s="271" t="s">
        <v>696</v>
      </c>
      <c r="AR146" s="271" t="s">
        <v>158</v>
      </c>
    </row>
    <row r="147" spans="2:44" ht="15" customHeight="1" x14ac:dyDescent="0.35">
      <c r="B147" s="2" t="s">
        <v>411</v>
      </c>
      <c r="D147" s="191">
        <f>+D41</f>
        <v>0</v>
      </c>
      <c r="E147" s="191">
        <f>+E41</f>
        <v>0</v>
      </c>
      <c r="F147" s="191">
        <f>+F41</f>
        <v>2358435</v>
      </c>
      <c r="G147" s="191">
        <f>+G41</f>
        <v>1578664</v>
      </c>
      <c r="H147" s="191">
        <v>0</v>
      </c>
      <c r="I147" s="102">
        <f t="shared" si="9"/>
        <v>4.6265413856929172E-2</v>
      </c>
      <c r="AK147" s="2" t="s">
        <v>697</v>
      </c>
      <c r="AL147" s="1"/>
      <c r="AM147" s="64">
        <v>25039184</v>
      </c>
      <c r="AN147" s="191">
        <v>0</v>
      </c>
      <c r="AO147" s="191">
        <v>0</v>
      </c>
      <c r="AP147" s="191">
        <v>0</v>
      </c>
      <c r="AQ147" s="191">
        <v>0</v>
      </c>
      <c r="AR147" s="102">
        <v>0.29423903498484527</v>
      </c>
    </row>
    <row r="148" spans="2:44" ht="15" customHeight="1" x14ac:dyDescent="0.35">
      <c r="B148" s="2" t="s">
        <v>213</v>
      </c>
      <c r="D148" s="191">
        <f>+D56+D57</f>
        <v>9613238</v>
      </c>
      <c r="E148" s="191">
        <f>+E42</f>
        <v>0</v>
      </c>
      <c r="F148" s="191">
        <f t="shared" ref="F148:G148" si="10">+F42</f>
        <v>0</v>
      </c>
      <c r="G148" s="191">
        <f t="shared" si="10"/>
        <v>0</v>
      </c>
      <c r="H148" s="191">
        <v>0</v>
      </c>
      <c r="I148" s="102">
        <f t="shared" si="9"/>
        <v>0.1129665356586558</v>
      </c>
      <c r="AK148" s="2" t="s">
        <v>698</v>
      </c>
      <c r="AL148" s="1"/>
      <c r="AM148" s="191">
        <v>0</v>
      </c>
      <c r="AN148" s="191">
        <v>3108550</v>
      </c>
      <c r="AO148" s="191">
        <v>0</v>
      </c>
      <c r="AP148" s="191">
        <v>0</v>
      </c>
      <c r="AQ148" s="191">
        <v>0</v>
      </c>
      <c r="AR148" s="102">
        <v>3.652901596961549E-2</v>
      </c>
    </row>
    <row r="149" spans="2:44" ht="15" customHeight="1" x14ac:dyDescent="0.35">
      <c r="B149" s="2" t="s">
        <v>699</v>
      </c>
      <c r="D149" s="191">
        <f>+D58-D57-D56-D38+16388507</f>
        <v>23521153</v>
      </c>
      <c r="E149" s="191">
        <f>+E58-E44-E41</f>
        <v>6514747</v>
      </c>
      <c r="F149" s="191">
        <f t="shared" ref="F149:G149" si="11">+F58-F44-F41</f>
        <v>5306479</v>
      </c>
      <c r="G149" s="191">
        <f t="shared" si="11"/>
        <v>1979218</v>
      </c>
      <c r="H149" s="64">
        <f>+D116</f>
        <v>6078436</v>
      </c>
      <c r="I149" s="102">
        <f t="shared" si="9"/>
        <v>0.50999999952995423</v>
      </c>
      <c r="J149" s="191"/>
      <c r="AK149" s="2" t="s">
        <v>411</v>
      </c>
      <c r="AL149" s="1"/>
      <c r="AM149" s="191">
        <v>0</v>
      </c>
      <c r="AN149" s="191">
        <v>0</v>
      </c>
      <c r="AO149" s="191">
        <v>2358435</v>
      </c>
      <c r="AP149" s="191">
        <v>1578664</v>
      </c>
      <c r="AQ149" s="191">
        <v>0</v>
      </c>
      <c r="AR149" s="102">
        <v>4.6265413856929172E-2</v>
      </c>
    </row>
    <row r="150" spans="2:44" s="28" customFormat="1" ht="15" customHeight="1" x14ac:dyDescent="0.35">
      <c r="B150" s="28" t="s">
        <v>158</v>
      </c>
      <c r="C150" s="49"/>
      <c r="D150" s="105">
        <f>SUM(D145:D149)</f>
        <v>58173575</v>
      </c>
      <c r="E150" s="105">
        <f t="shared" ref="E150:H150" si="12">SUM(E145:E149)</f>
        <v>9623297</v>
      </c>
      <c r="F150" s="105">
        <f t="shared" si="12"/>
        <v>7664914</v>
      </c>
      <c r="G150" s="105">
        <f t="shared" si="12"/>
        <v>3557882</v>
      </c>
      <c r="H150" s="105">
        <f t="shared" si="12"/>
        <v>6078436</v>
      </c>
      <c r="I150" s="102">
        <f t="shared" si="9"/>
        <v>1</v>
      </c>
      <c r="J150" s="191"/>
      <c r="AK150" s="2" t="s">
        <v>213</v>
      </c>
      <c r="AL150" s="1"/>
      <c r="AM150" s="191">
        <v>9613238</v>
      </c>
      <c r="AN150" s="191">
        <v>0</v>
      </c>
      <c r="AO150" s="191">
        <v>0</v>
      </c>
      <c r="AP150" s="191">
        <v>0</v>
      </c>
      <c r="AQ150" s="191">
        <v>0</v>
      </c>
      <c r="AR150" s="102">
        <v>0.1129665356586558</v>
      </c>
    </row>
    <row r="151" spans="2:44" ht="15" customHeight="1" x14ac:dyDescent="0.35">
      <c r="AK151" s="2" t="s">
        <v>699</v>
      </c>
      <c r="AL151" s="1"/>
      <c r="AM151" s="191">
        <v>23521153</v>
      </c>
      <c r="AN151" s="191">
        <v>6514747</v>
      </c>
      <c r="AO151" s="191">
        <v>5306479</v>
      </c>
      <c r="AP151" s="191">
        <v>1979218</v>
      </c>
      <c r="AQ151" s="64">
        <v>6078436</v>
      </c>
      <c r="AR151" s="102">
        <v>0.50999999952995423</v>
      </c>
    </row>
    <row r="152" spans="2:44" ht="15" customHeight="1" x14ac:dyDescent="0.35">
      <c r="J152" s="191">
        <f>+J151-J149</f>
        <v>0</v>
      </c>
      <c r="AK152" s="28" t="s">
        <v>158</v>
      </c>
      <c r="AL152" s="49"/>
      <c r="AM152" s="105">
        <v>58173575</v>
      </c>
      <c r="AN152" s="105">
        <v>9623297</v>
      </c>
      <c r="AO152" s="105">
        <v>7664914</v>
      </c>
      <c r="AP152" s="105">
        <v>3557882</v>
      </c>
      <c r="AQ152" s="105">
        <v>6078436</v>
      </c>
      <c r="AR152" s="1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4</vt:i4>
      </vt:variant>
    </vt:vector>
  </HeadingPairs>
  <TitlesOfParts>
    <vt:vector size="20" baseType="lpstr">
      <vt:lpstr>Cover</vt:lpstr>
      <vt:lpstr>Returns</vt:lpstr>
      <vt:lpstr>YK_3FS</vt:lpstr>
      <vt:lpstr>YK_Revenue</vt:lpstr>
      <vt:lpstr>YK_Cost</vt:lpstr>
      <vt:lpstr>YK_BS &amp; CF</vt:lpstr>
      <vt:lpstr>HF_IS</vt:lpstr>
      <vt:lpstr>HF_Rev</vt:lpstr>
      <vt:lpstr>HF_Cost</vt:lpstr>
      <vt:lpstr>YK_Valuation</vt:lpstr>
      <vt:lpstr>Precedent Transaction</vt:lpstr>
      <vt:lpstr>Trading Comps</vt:lpstr>
      <vt:lpstr>Football Field</vt:lpstr>
      <vt:lpstr>MergerCo_IS&amp;BS</vt:lpstr>
      <vt:lpstr>Macro</vt:lpstr>
      <vt:lpstr>Investors</vt:lpstr>
      <vt:lpstr>Case_Number</vt:lpstr>
      <vt:lpstr>Leverage</vt:lpstr>
      <vt:lpstr>Synergy</vt:lpstr>
      <vt:lpstr>Tax_Rate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 Zhao Xuan</dc:creator>
  <cp:lastModifiedBy>Kevin Lee</cp:lastModifiedBy>
  <dcterms:created xsi:type="dcterms:W3CDTF">2020-12-05T13:50:02Z</dcterms:created>
  <dcterms:modified xsi:type="dcterms:W3CDTF">2021-04-03T15:59:23Z</dcterms:modified>
</cp:coreProperties>
</file>